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631\Desktop\source data\"/>
    </mc:Choice>
  </mc:AlternateContent>
  <xr:revisionPtr revIDLastSave="0" documentId="13_ncr:1_{D620A31B-6E9E-492B-9F53-48D778AB47E3}" xr6:coauthVersionLast="36" xr6:coauthVersionMax="47" xr10:uidLastSave="{00000000-0000-0000-0000-000000000000}"/>
  <bookViews>
    <workbookView xWindow="4020" yWindow="2745" windowWidth="25695" windowHeight="14565" activeTab="6" xr2:uid="{44B328BA-F199-DD46-87B6-036B261E3EE7}"/>
  </bookViews>
  <sheets>
    <sheet name="Panel D" sheetId="6" r:id="rId1"/>
    <sheet name="Panel F" sheetId="9" r:id="rId2"/>
    <sheet name="Panel G" sheetId="13" r:id="rId3"/>
    <sheet name="Panel H" sheetId="3" r:id="rId4"/>
    <sheet name="Panel I" sheetId="7" r:id="rId5"/>
    <sheet name="Panel J" sheetId="8" r:id="rId6"/>
    <sheet name="B2M SC EAE" sheetId="14" r:id="rId7"/>
    <sheet name="CD74 SC EAE" sheetId="15" r:id="rId8"/>
    <sheet name="B2M SC EAE PDGFR" sheetId="16" r:id="rId9"/>
    <sheet name="CD74 SC EAE PDGFR" sheetId="17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6" i="17" l="1"/>
  <c r="C206" i="17"/>
  <c r="E205" i="17"/>
  <c r="E203" i="17"/>
  <c r="E202" i="17"/>
  <c r="E201" i="17"/>
  <c r="E200" i="17"/>
  <c r="E199" i="17"/>
  <c r="E198" i="17"/>
  <c r="E188" i="17"/>
  <c r="E187" i="17"/>
  <c r="E185" i="17"/>
  <c r="E207" i="17" s="1"/>
  <c r="D172" i="17"/>
  <c r="E172" i="17" s="1"/>
  <c r="C172" i="17"/>
  <c r="E170" i="17"/>
  <c r="E169" i="17"/>
  <c r="E167" i="17"/>
  <c r="E165" i="17"/>
  <c r="E159" i="17"/>
  <c r="E157" i="17"/>
  <c r="E173" i="17" s="1"/>
  <c r="E156" i="17"/>
  <c r="E154" i="17"/>
  <c r="E152" i="17"/>
  <c r="E151" i="17"/>
  <c r="E146" i="17"/>
  <c r="E145" i="17"/>
  <c r="D137" i="17"/>
  <c r="E137" i="17" s="1"/>
  <c r="C137" i="17"/>
  <c r="E136" i="17"/>
  <c r="E132" i="17"/>
  <c r="E130" i="17"/>
  <c r="E121" i="17"/>
  <c r="E119" i="17"/>
  <c r="E116" i="17"/>
  <c r="E113" i="17"/>
  <c r="E112" i="17"/>
  <c r="E111" i="17"/>
  <c r="D102" i="17"/>
  <c r="C102" i="17"/>
  <c r="E101" i="17"/>
  <c r="E95" i="17"/>
  <c r="E92" i="17"/>
  <c r="E91" i="17"/>
  <c r="E87" i="17"/>
  <c r="E83" i="17"/>
  <c r="E77" i="17"/>
  <c r="E75" i="17"/>
  <c r="E103" i="17" s="1"/>
  <c r="D68" i="17"/>
  <c r="E68" i="17" s="1"/>
  <c r="C68" i="17"/>
  <c r="E67" i="17"/>
  <c r="E66" i="17"/>
  <c r="E64" i="17"/>
  <c r="E63" i="17"/>
  <c r="E62" i="17"/>
  <c r="E61" i="17"/>
  <c r="E58" i="17"/>
  <c r="E56" i="17"/>
  <c r="E55" i="17"/>
  <c r="E53" i="17"/>
  <c r="E52" i="17"/>
  <c r="E50" i="17"/>
  <c r="E49" i="17"/>
  <c r="E69" i="17" s="1"/>
  <c r="E48" i="17"/>
  <c r="E47" i="17"/>
  <c r="E45" i="17"/>
  <c r="E43" i="17"/>
  <c r="E42" i="17"/>
  <c r="E40" i="17"/>
  <c r="D34" i="17"/>
  <c r="E34" i="17" s="1"/>
  <c r="C34" i="17"/>
  <c r="E32" i="17"/>
  <c r="E28" i="17"/>
  <c r="E21" i="17"/>
  <c r="E20" i="17"/>
  <c r="E19" i="17"/>
  <c r="E16" i="17"/>
  <c r="E14" i="17"/>
  <c r="E12" i="17"/>
  <c r="E6" i="17"/>
  <c r="P274" i="16"/>
  <c r="Q274" i="16" s="1"/>
  <c r="O274" i="16"/>
  <c r="Q273" i="16"/>
  <c r="Q272" i="16"/>
  <c r="Q271" i="16"/>
  <c r="Q270" i="16"/>
  <c r="Q269" i="16"/>
  <c r="Q268" i="16"/>
  <c r="Q267" i="16"/>
  <c r="Q266" i="16"/>
  <c r="Q265" i="16"/>
  <c r="Q264" i="16"/>
  <c r="Q263" i="16"/>
  <c r="Q262" i="16"/>
  <c r="Q261" i="16"/>
  <c r="Q260" i="16"/>
  <c r="Q259" i="16"/>
  <c r="Q258" i="16"/>
  <c r="Q257" i="16"/>
  <c r="Q256" i="16"/>
  <c r="Q255" i="16"/>
  <c r="Q254" i="16"/>
  <c r="Q253" i="16"/>
  <c r="Q252" i="16"/>
  <c r="Q251" i="16"/>
  <c r="Q250" i="16"/>
  <c r="Q249" i="16"/>
  <c r="Q248" i="16"/>
  <c r="Q247" i="16"/>
  <c r="Q246" i="16"/>
  <c r="P240" i="16"/>
  <c r="O240" i="16"/>
  <c r="Q239" i="16"/>
  <c r="Q238" i="16"/>
  <c r="Q237" i="16"/>
  <c r="Q236" i="16"/>
  <c r="Q235" i="16"/>
  <c r="Q234" i="16"/>
  <c r="Q233" i="16"/>
  <c r="Q232" i="16"/>
  <c r="Q231" i="16"/>
  <c r="Q230" i="16"/>
  <c r="Q229" i="16"/>
  <c r="Q228" i="16"/>
  <c r="Q227" i="16"/>
  <c r="Q226" i="16"/>
  <c r="Q225" i="16"/>
  <c r="Q223" i="16"/>
  <c r="Q222" i="16"/>
  <c r="Q221" i="16"/>
  <c r="Q220" i="16"/>
  <c r="Q218" i="16"/>
  <c r="Q217" i="16"/>
  <c r="Q215" i="16"/>
  <c r="Q214" i="16"/>
  <c r="Q213" i="16"/>
  <c r="Q212" i="16"/>
  <c r="P206" i="16"/>
  <c r="O206" i="16"/>
  <c r="Q205" i="16"/>
  <c r="Q204" i="16"/>
  <c r="Q203" i="16"/>
  <c r="Q201" i="16"/>
  <c r="Q200" i="16"/>
  <c r="Q199" i="16"/>
  <c r="Q198" i="16"/>
  <c r="Q197" i="16"/>
  <c r="Q196" i="16"/>
  <c r="Q195" i="16"/>
  <c r="Q194" i="16"/>
  <c r="Q192" i="16"/>
  <c r="Q190" i="16"/>
  <c r="Q189" i="16"/>
  <c r="Q187" i="16"/>
  <c r="Q186" i="16"/>
  <c r="Q185" i="16"/>
  <c r="Q184" i="16"/>
  <c r="Q183" i="16"/>
  <c r="Q182" i="16"/>
  <c r="Q181" i="16"/>
  <c r="Q180" i="16"/>
  <c r="Q179" i="16"/>
  <c r="P172" i="16"/>
  <c r="O172" i="16"/>
  <c r="Q171" i="16"/>
  <c r="Q170" i="16"/>
  <c r="Q169" i="16"/>
  <c r="Q167" i="16"/>
  <c r="Q166" i="16"/>
  <c r="Q165" i="16"/>
  <c r="Q163" i="16"/>
  <c r="Q162" i="16"/>
  <c r="Q161" i="16"/>
  <c r="Q160" i="16"/>
  <c r="Q159" i="16"/>
  <c r="Q158" i="16"/>
  <c r="Q157" i="16"/>
  <c r="Q156" i="16"/>
  <c r="Q155" i="16"/>
  <c r="Q154" i="16"/>
  <c r="Q152" i="16"/>
  <c r="Q151" i="16"/>
  <c r="Q150" i="16"/>
  <c r="Q149" i="16"/>
  <c r="Q148" i="16"/>
  <c r="Q147" i="16"/>
  <c r="Q146" i="16"/>
  <c r="Q145" i="16"/>
  <c r="Q144" i="16"/>
  <c r="P137" i="16"/>
  <c r="Q137" i="16" s="1"/>
  <c r="O137" i="16"/>
  <c r="J137" i="16"/>
  <c r="I137" i="16"/>
  <c r="K136" i="16"/>
  <c r="Q134" i="16"/>
  <c r="K133" i="16"/>
  <c r="K132" i="16"/>
  <c r="Q130" i="16"/>
  <c r="K130" i="16"/>
  <c r="K129" i="16"/>
  <c r="Q126" i="16"/>
  <c r="K124" i="16"/>
  <c r="Q123" i="16"/>
  <c r="Q122" i="16"/>
  <c r="K122" i="16"/>
  <c r="K121" i="16"/>
  <c r="Q120" i="16"/>
  <c r="Q118" i="16"/>
  <c r="K116" i="16"/>
  <c r="Q115" i="16"/>
  <c r="K115" i="16"/>
  <c r="K114" i="16"/>
  <c r="K113" i="16"/>
  <c r="Q110" i="16"/>
  <c r="P102" i="16"/>
  <c r="O102" i="16"/>
  <c r="J102" i="16"/>
  <c r="I102" i="16"/>
  <c r="D103" i="16"/>
  <c r="C103" i="16"/>
  <c r="Q101" i="16"/>
  <c r="K101" i="16"/>
  <c r="E102" i="16"/>
  <c r="Q100" i="16"/>
  <c r="K100" i="16"/>
  <c r="E101" i="16"/>
  <c r="K99" i="16"/>
  <c r="Q98" i="16"/>
  <c r="K98" i="16"/>
  <c r="E99" i="16"/>
  <c r="Q97" i="16"/>
  <c r="K97" i="16"/>
  <c r="E98" i="16"/>
  <c r="Q96" i="16"/>
  <c r="K96" i="16"/>
  <c r="E97" i="16"/>
  <c r="Q95" i="16"/>
  <c r="K95" i="16"/>
  <c r="E96" i="16"/>
  <c r="Q94" i="16"/>
  <c r="K94" i="16"/>
  <c r="E95" i="16"/>
  <c r="Q93" i="16"/>
  <c r="K93" i="16"/>
  <c r="E94" i="16"/>
  <c r="Q92" i="16"/>
  <c r="K92" i="16"/>
  <c r="E93" i="16"/>
  <c r="Q91" i="16"/>
  <c r="K91" i="16"/>
  <c r="E92" i="16"/>
  <c r="K90" i="16"/>
  <c r="E91" i="16"/>
  <c r="K89" i="16"/>
  <c r="E90" i="16"/>
  <c r="K88" i="16"/>
  <c r="K87" i="16"/>
  <c r="E88" i="16"/>
  <c r="Q86" i="16"/>
  <c r="K86" i="16"/>
  <c r="E87" i="16"/>
  <c r="Q85" i="16"/>
  <c r="E86" i="16"/>
  <c r="Q84" i="16"/>
  <c r="K84" i="16"/>
  <c r="E85" i="16"/>
  <c r="Q83" i="16"/>
  <c r="K83" i="16"/>
  <c r="E84" i="16"/>
  <c r="Q82" i="16"/>
  <c r="K82" i="16"/>
  <c r="E83" i="16"/>
  <c r="K81" i="16"/>
  <c r="K79" i="16"/>
  <c r="E80" i="16"/>
  <c r="Q78" i="16"/>
  <c r="K78" i="16"/>
  <c r="E79" i="16"/>
  <c r="Q77" i="16"/>
  <c r="K77" i="16"/>
  <c r="Q76" i="16"/>
  <c r="Q75" i="16"/>
  <c r="Q74" i="16"/>
  <c r="K74" i="16"/>
  <c r="P68" i="16"/>
  <c r="Q68" i="16" s="1"/>
  <c r="O68" i="16"/>
  <c r="Q67" i="16"/>
  <c r="J68" i="16"/>
  <c r="I68" i="16"/>
  <c r="D68" i="16"/>
  <c r="E68" i="16" s="1"/>
  <c r="C68" i="16"/>
  <c r="Q66" i="16"/>
  <c r="K67" i="16"/>
  <c r="E67" i="16"/>
  <c r="Q65" i="16"/>
  <c r="E66" i="16"/>
  <c r="Q63" i="16"/>
  <c r="E64" i="16"/>
  <c r="Q62" i="16"/>
  <c r="E63" i="16"/>
  <c r="Q61" i="16"/>
  <c r="K62" i="16"/>
  <c r="E62" i="16"/>
  <c r="E61" i="16"/>
  <c r="K60" i="16"/>
  <c r="E60" i="16"/>
  <c r="Q58" i="16"/>
  <c r="K59" i="16"/>
  <c r="E59" i="16"/>
  <c r="Q57" i="16"/>
  <c r="K58" i="16"/>
  <c r="K57" i="16"/>
  <c r="K56" i="16"/>
  <c r="E56" i="16"/>
  <c r="Q54" i="16"/>
  <c r="E55" i="16"/>
  <c r="Q53" i="16"/>
  <c r="K54" i="16"/>
  <c r="E54" i="16"/>
  <c r="E53" i="16"/>
  <c r="K52" i="16"/>
  <c r="Q50" i="16"/>
  <c r="K51" i="16"/>
  <c r="Q49" i="16"/>
  <c r="K50" i="16"/>
  <c r="K49" i="16"/>
  <c r="K48" i="16"/>
  <c r="E48" i="16"/>
  <c r="Q46" i="16"/>
  <c r="K47" i="16"/>
  <c r="Q45" i="16"/>
  <c r="K46" i="16"/>
  <c r="K45" i="16"/>
  <c r="Q43" i="16"/>
  <c r="K44" i="16"/>
  <c r="Q42" i="16"/>
  <c r="K43" i="16"/>
  <c r="Q41" i="16"/>
  <c r="K42" i="16"/>
  <c r="P34" i="16"/>
  <c r="O34" i="16"/>
  <c r="J34" i="16"/>
  <c r="I34" i="16"/>
  <c r="D34" i="16"/>
  <c r="C34" i="16"/>
  <c r="Q33" i="16"/>
  <c r="E33" i="16"/>
  <c r="Q32" i="16"/>
  <c r="K32" i="16"/>
  <c r="E32" i="16"/>
  <c r="Q31" i="16"/>
  <c r="K31" i="16"/>
  <c r="Q29" i="16"/>
  <c r="E29" i="16"/>
  <c r="Q28" i="16"/>
  <c r="K28" i="16"/>
  <c r="E28" i="16"/>
  <c r="Q27" i="16"/>
  <c r="K27" i="16"/>
  <c r="E27" i="16"/>
  <c r="Q26" i="16"/>
  <c r="K26" i="16"/>
  <c r="E26" i="16"/>
  <c r="K25" i="16"/>
  <c r="E25" i="16"/>
  <c r="Q24" i="16"/>
  <c r="K24" i="16"/>
  <c r="Q23" i="16"/>
  <c r="E23" i="16"/>
  <c r="E22" i="16"/>
  <c r="Q21" i="16"/>
  <c r="K21" i="16"/>
  <c r="E21" i="16"/>
  <c r="Q20" i="16"/>
  <c r="K20" i="16"/>
  <c r="E20" i="16"/>
  <c r="E19" i="16"/>
  <c r="Q18" i="16"/>
  <c r="K18" i="16"/>
  <c r="E18" i="16"/>
  <c r="Q17" i="16"/>
  <c r="K17" i="16"/>
  <c r="Q16" i="16"/>
  <c r="Q15" i="16"/>
  <c r="E15" i="16"/>
  <c r="Q14" i="16"/>
  <c r="K14" i="16"/>
  <c r="E14" i="16"/>
  <c r="Q13" i="16"/>
  <c r="K13" i="16"/>
  <c r="Q12" i="16"/>
  <c r="Q11" i="16"/>
  <c r="Q10" i="16"/>
  <c r="Q9" i="16"/>
  <c r="K9" i="16"/>
  <c r="Q7" i="16"/>
  <c r="Q6" i="16"/>
  <c r="L340" i="15"/>
  <c r="M340" i="15" s="1"/>
  <c r="K340" i="15"/>
  <c r="J340" i="15"/>
  <c r="M339" i="15"/>
  <c r="M338" i="15"/>
  <c r="M337" i="15"/>
  <c r="M336" i="15"/>
  <c r="M335" i="15"/>
  <c r="M334" i="15"/>
  <c r="M333" i="15"/>
  <c r="M332" i="15"/>
  <c r="M331" i="15"/>
  <c r="M330" i="15"/>
  <c r="M329" i="15"/>
  <c r="M328" i="15"/>
  <c r="M326" i="15"/>
  <c r="M325" i="15"/>
  <c r="M324" i="15"/>
  <c r="M323" i="15"/>
  <c r="M322" i="15"/>
  <c r="M321" i="15"/>
  <c r="M320" i="15"/>
  <c r="M319" i="15"/>
  <c r="M318" i="15"/>
  <c r="M317" i="15"/>
  <c r="M316" i="15"/>
  <c r="Q315" i="15"/>
  <c r="P315" i="15"/>
  <c r="M315" i="15"/>
  <c r="M314" i="15"/>
  <c r="Q313" i="15"/>
  <c r="P313" i="15"/>
  <c r="M313" i="15"/>
  <c r="Q312" i="15"/>
  <c r="Q314" i="15" s="1"/>
  <c r="P312" i="15"/>
  <c r="P314" i="15" s="1"/>
  <c r="M312" i="15"/>
  <c r="L306" i="15"/>
  <c r="J306" i="15"/>
  <c r="M305" i="15"/>
  <c r="M304" i="15"/>
  <c r="M303" i="15"/>
  <c r="M301" i="15"/>
  <c r="M300" i="15"/>
  <c r="M299" i="15"/>
  <c r="M297" i="15"/>
  <c r="M296" i="15"/>
  <c r="M295" i="15"/>
  <c r="M293" i="15"/>
  <c r="K292" i="15"/>
  <c r="Q279" i="15" s="1"/>
  <c r="M291" i="15"/>
  <c r="M289" i="15"/>
  <c r="M288" i="15"/>
  <c r="M287" i="15"/>
  <c r="K285" i="15"/>
  <c r="P281" i="15" s="1"/>
  <c r="M283" i="15"/>
  <c r="M281" i="15"/>
  <c r="M280" i="15"/>
  <c r="P279" i="15"/>
  <c r="P280" i="15" s="1"/>
  <c r="M279" i="15"/>
  <c r="Q278" i="15"/>
  <c r="P278" i="15"/>
  <c r="L272" i="15"/>
  <c r="K272" i="15"/>
  <c r="J272" i="15"/>
  <c r="M271" i="15"/>
  <c r="M270" i="15"/>
  <c r="M269" i="15"/>
  <c r="M268" i="15"/>
  <c r="M267" i="15"/>
  <c r="M266" i="15"/>
  <c r="M265" i="15"/>
  <c r="M264" i="15"/>
  <c r="M263" i="15"/>
  <c r="M262" i="15"/>
  <c r="K262" i="15"/>
  <c r="M261" i="15"/>
  <c r="M260" i="15"/>
  <c r="M259" i="15"/>
  <c r="M258" i="15"/>
  <c r="M257" i="15"/>
  <c r="M256" i="15"/>
  <c r="M255" i="15"/>
  <c r="M254" i="15"/>
  <c r="M253" i="15"/>
  <c r="M252" i="15"/>
  <c r="M251" i="15"/>
  <c r="M250" i="15"/>
  <c r="M249" i="15"/>
  <c r="M248" i="15"/>
  <c r="Q247" i="15"/>
  <c r="P247" i="15"/>
  <c r="M247" i="15"/>
  <c r="M246" i="15"/>
  <c r="Q245" i="15"/>
  <c r="P245" i="15"/>
  <c r="M245" i="15"/>
  <c r="Q244" i="15"/>
  <c r="P244" i="15"/>
  <c r="P246" i="15" s="1"/>
  <c r="M244" i="15"/>
  <c r="L238" i="15"/>
  <c r="M238" i="15" s="1"/>
  <c r="K238" i="15"/>
  <c r="J238" i="15"/>
  <c r="M237" i="15"/>
  <c r="M236" i="15"/>
  <c r="M234" i="15"/>
  <c r="M233" i="15"/>
  <c r="M232" i="15"/>
  <c r="M230" i="15"/>
  <c r="M229" i="15"/>
  <c r="M228" i="15"/>
  <c r="M226" i="15"/>
  <c r="M225" i="15"/>
  <c r="M224" i="15"/>
  <c r="M222" i="15"/>
  <c r="M221" i="15"/>
  <c r="M220" i="15"/>
  <c r="M218" i="15"/>
  <c r="M217" i="15"/>
  <c r="M216" i="15"/>
  <c r="M214" i="15"/>
  <c r="M213" i="15"/>
  <c r="Q212" i="15"/>
  <c r="Q211" i="15"/>
  <c r="P211" i="15"/>
  <c r="Q210" i="15"/>
  <c r="P210" i="15"/>
  <c r="P212" i="15" s="1"/>
  <c r="M210" i="15"/>
  <c r="L204" i="15"/>
  <c r="M204" i="15" s="1"/>
  <c r="K204" i="15"/>
  <c r="J204" i="15"/>
  <c r="M203" i="15"/>
  <c r="M202" i="15"/>
  <c r="M199" i="15"/>
  <c r="M198" i="15"/>
  <c r="M197" i="15"/>
  <c r="M195" i="15"/>
  <c r="M194" i="15"/>
  <c r="M192" i="15"/>
  <c r="M191" i="15"/>
  <c r="M190" i="15"/>
  <c r="M189" i="15"/>
  <c r="M188" i="15"/>
  <c r="M187" i="15"/>
  <c r="M186" i="15"/>
  <c r="M185" i="15"/>
  <c r="M184" i="15"/>
  <c r="M183" i="15"/>
  <c r="M182" i="15"/>
  <c r="M181" i="15"/>
  <c r="M180" i="15"/>
  <c r="Q179" i="15"/>
  <c r="P179" i="15"/>
  <c r="M179" i="15"/>
  <c r="M178" i="15"/>
  <c r="Q177" i="15"/>
  <c r="P177" i="15"/>
  <c r="Q176" i="15"/>
  <c r="Q178" i="15" s="1"/>
  <c r="P176" i="15"/>
  <c r="P178" i="15" s="1"/>
  <c r="M176" i="15"/>
  <c r="L170" i="15"/>
  <c r="M170" i="15" s="1"/>
  <c r="K170" i="15"/>
  <c r="J170" i="15"/>
  <c r="M169" i="15"/>
  <c r="M168" i="15"/>
  <c r="M167" i="15"/>
  <c r="M166" i="15"/>
  <c r="M165" i="15"/>
  <c r="M164" i="15"/>
  <c r="M163" i="15"/>
  <c r="M162" i="15"/>
  <c r="M161" i="15"/>
  <c r="M160" i="15"/>
  <c r="M159" i="15"/>
  <c r="M158" i="15"/>
  <c r="M157" i="15"/>
  <c r="M156" i="15"/>
  <c r="M155" i="15"/>
  <c r="M154" i="15"/>
  <c r="M153" i="15"/>
  <c r="M152" i="15"/>
  <c r="M151" i="15"/>
  <c r="M150" i="15"/>
  <c r="M149" i="15"/>
  <c r="M148" i="15"/>
  <c r="M147" i="15"/>
  <c r="M146" i="15"/>
  <c r="Q145" i="15"/>
  <c r="P145" i="15"/>
  <c r="M145" i="15"/>
  <c r="M144" i="15"/>
  <c r="Q143" i="15"/>
  <c r="P143" i="15"/>
  <c r="M143" i="15"/>
  <c r="Q142" i="15"/>
  <c r="Q144" i="15" s="1"/>
  <c r="P142" i="15"/>
  <c r="M142" i="15"/>
  <c r="L136" i="15"/>
  <c r="M136" i="15" s="1"/>
  <c r="K136" i="15"/>
  <c r="J136" i="15"/>
  <c r="M135" i="15"/>
  <c r="M134" i="15"/>
  <c r="M133" i="15"/>
  <c r="M131" i="15"/>
  <c r="M129" i="15"/>
  <c r="M127" i="15"/>
  <c r="M126" i="15"/>
  <c r="M124" i="15"/>
  <c r="M123" i="15"/>
  <c r="M121" i="15"/>
  <c r="M120" i="15"/>
  <c r="M119" i="15"/>
  <c r="M118" i="15"/>
  <c r="M117" i="15"/>
  <c r="M116" i="15"/>
  <c r="M115" i="15"/>
  <c r="M113" i="15"/>
  <c r="M112" i="15"/>
  <c r="Q111" i="15"/>
  <c r="P111" i="15"/>
  <c r="M111" i="15"/>
  <c r="P110" i="15"/>
  <c r="Q109" i="15"/>
  <c r="Q110" i="15" s="1"/>
  <c r="P109" i="15"/>
  <c r="M109" i="15"/>
  <c r="M137" i="15" s="1"/>
  <c r="Q108" i="15"/>
  <c r="P108" i="15"/>
  <c r="L102" i="15"/>
  <c r="M102" i="15" s="1"/>
  <c r="K102" i="15"/>
  <c r="J102" i="15"/>
  <c r="E102" i="15"/>
  <c r="C102" i="15"/>
  <c r="M101" i="15"/>
  <c r="F101" i="15"/>
  <c r="D101" i="15"/>
  <c r="M100" i="15"/>
  <c r="F100" i="15"/>
  <c r="M99" i="15"/>
  <c r="F99" i="15"/>
  <c r="M98" i="15"/>
  <c r="F98" i="15"/>
  <c r="M97" i="15"/>
  <c r="F97" i="15"/>
  <c r="M96" i="15"/>
  <c r="D96" i="15"/>
  <c r="F96" i="15" s="1"/>
  <c r="M95" i="15"/>
  <c r="F95" i="15"/>
  <c r="M94" i="15"/>
  <c r="M93" i="15"/>
  <c r="F93" i="15"/>
  <c r="M92" i="15"/>
  <c r="F92" i="15"/>
  <c r="M91" i="15"/>
  <c r="F91" i="15"/>
  <c r="M90" i="15"/>
  <c r="F90" i="15"/>
  <c r="M89" i="15"/>
  <c r="F89" i="15"/>
  <c r="M88" i="15"/>
  <c r="F88" i="15"/>
  <c r="M87" i="15"/>
  <c r="F87" i="15"/>
  <c r="M86" i="15"/>
  <c r="M85" i="15"/>
  <c r="F85" i="15"/>
  <c r="M84" i="15"/>
  <c r="F84" i="15"/>
  <c r="M83" i="15"/>
  <c r="F83" i="15"/>
  <c r="M82" i="15"/>
  <c r="F82" i="15"/>
  <c r="M81" i="15"/>
  <c r="F81" i="15"/>
  <c r="M80" i="15"/>
  <c r="F80" i="15"/>
  <c r="M79" i="15"/>
  <c r="F79" i="15"/>
  <c r="M78" i="15"/>
  <c r="Q77" i="15"/>
  <c r="P77" i="15"/>
  <c r="M77" i="15"/>
  <c r="D77" i="15"/>
  <c r="F77" i="15" s="1"/>
  <c r="M76" i="15"/>
  <c r="D76" i="15"/>
  <c r="D102" i="15" s="1"/>
  <c r="Q75" i="15"/>
  <c r="P75" i="15"/>
  <c r="M75" i="15"/>
  <c r="F75" i="15"/>
  <c r="Q74" i="15"/>
  <c r="Q76" i="15" s="1"/>
  <c r="P74" i="15"/>
  <c r="M74" i="15"/>
  <c r="F74" i="15"/>
  <c r="L68" i="15"/>
  <c r="K68" i="15"/>
  <c r="M68" i="15" s="1"/>
  <c r="J68" i="15"/>
  <c r="E68" i="15"/>
  <c r="D68" i="15"/>
  <c r="C68" i="15"/>
  <c r="M67" i="15"/>
  <c r="F67" i="15"/>
  <c r="M66" i="15"/>
  <c r="F66" i="15"/>
  <c r="F65" i="15"/>
  <c r="M64" i="15"/>
  <c r="F64" i="15"/>
  <c r="M63" i="15"/>
  <c r="F63" i="15"/>
  <c r="M62" i="15"/>
  <c r="F62" i="15"/>
  <c r="F61" i="15"/>
  <c r="M60" i="15"/>
  <c r="F60" i="15"/>
  <c r="M59" i="15"/>
  <c r="F59" i="15"/>
  <c r="F58" i="15"/>
  <c r="F57" i="15"/>
  <c r="M56" i="15"/>
  <c r="F56" i="15"/>
  <c r="M55" i="15"/>
  <c r="F55" i="15"/>
  <c r="M54" i="15"/>
  <c r="F54" i="15"/>
  <c r="D54" i="15"/>
  <c r="F53" i="15"/>
  <c r="M52" i="15"/>
  <c r="F52" i="15"/>
  <c r="M51" i="15"/>
  <c r="F51" i="15"/>
  <c r="F50" i="15"/>
  <c r="M49" i="15"/>
  <c r="F49" i="15"/>
  <c r="M48" i="15"/>
  <c r="F48" i="15"/>
  <c r="M47" i="15"/>
  <c r="F47" i="15"/>
  <c r="F46" i="15"/>
  <c r="M45" i="15"/>
  <c r="F45" i="15"/>
  <c r="M44" i="15"/>
  <c r="F44" i="15"/>
  <c r="M43" i="15"/>
  <c r="F43" i="15"/>
  <c r="F42" i="15"/>
  <c r="M41" i="15"/>
  <c r="F41" i="15"/>
  <c r="M40" i="15"/>
  <c r="F40" i="15"/>
  <c r="L34" i="15"/>
  <c r="M34" i="15" s="1"/>
  <c r="K34" i="15"/>
  <c r="J34" i="15"/>
  <c r="E34" i="15"/>
  <c r="C34" i="15"/>
  <c r="M33" i="15"/>
  <c r="F33" i="15"/>
  <c r="M32" i="15"/>
  <c r="F32" i="15"/>
  <c r="M31" i="15"/>
  <c r="F31" i="15"/>
  <c r="M30" i="15"/>
  <c r="F30" i="15"/>
  <c r="M29" i="15"/>
  <c r="F29" i="15"/>
  <c r="M28" i="15"/>
  <c r="F28" i="15"/>
  <c r="M27" i="15"/>
  <c r="F27" i="15"/>
  <c r="M26" i="15"/>
  <c r="F26" i="15"/>
  <c r="M25" i="15"/>
  <c r="F25" i="15"/>
  <c r="M24" i="15"/>
  <c r="F24" i="15"/>
  <c r="M23" i="15"/>
  <c r="F23" i="15"/>
  <c r="M22" i="15"/>
  <c r="F22" i="15"/>
  <c r="M21" i="15"/>
  <c r="F21" i="15"/>
  <c r="M20" i="15"/>
  <c r="F20" i="15"/>
  <c r="M19" i="15"/>
  <c r="F19" i="15"/>
  <c r="M18" i="15"/>
  <c r="F18" i="15"/>
  <c r="M17" i="15"/>
  <c r="F17" i="15"/>
  <c r="M16" i="15"/>
  <c r="F16" i="15"/>
  <c r="M15" i="15"/>
  <c r="F15" i="15"/>
  <c r="M14" i="15"/>
  <c r="D14" i="15"/>
  <c r="D34" i="15" s="1"/>
  <c r="M13" i="15"/>
  <c r="F13" i="15"/>
  <c r="M12" i="15"/>
  <c r="F12" i="15"/>
  <c r="M11" i="15"/>
  <c r="F11" i="15"/>
  <c r="M10" i="15"/>
  <c r="F10" i="15"/>
  <c r="Q9" i="15"/>
  <c r="P9" i="15"/>
  <c r="M9" i="15"/>
  <c r="F9" i="15"/>
  <c r="M8" i="15"/>
  <c r="F8" i="15"/>
  <c r="Q7" i="15"/>
  <c r="P7" i="15"/>
  <c r="M7" i="15"/>
  <c r="F7" i="15"/>
  <c r="Q6" i="15"/>
  <c r="P6" i="15"/>
  <c r="P8" i="15" s="1"/>
  <c r="M6" i="15"/>
  <c r="F6" i="15"/>
  <c r="R306" i="14"/>
  <c r="S306" i="14" s="1"/>
  <c r="Q306" i="14"/>
  <c r="P306" i="14"/>
  <c r="S305" i="14"/>
  <c r="S301" i="14"/>
  <c r="S300" i="14"/>
  <c r="S297" i="14"/>
  <c r="S296" i="14"/>
  <c r="S295" i="14"/>
  <c r="S293" i="14"/>
  <c r="S292" i="14"/>
  <c r="S291" i="14"/>
  <c r="S289" i="14"/>
  <c r="S288" i="14"/>
  <c r="S287" i="14"/>
  <c r="S285" i="14"/>
  <c r="S284" i="14"/>
  <c r="S283" i="14"/>
  <c r="W281" i="14"/>
  <c r="V281" i="14"/>
  <c r="S281" i="14"/>
  <c r="S280" i="14"/>
  <c r="W279" i="14"/>
  <c r="V279" i="14"/>
  <c r="S279" i="14"/>
  <c r="W278" i="14"/>
  <c r="W280" i="14" s="1"/>
  <c r="V278" i="14"/>
  <c r="V280" i="14" s="1"/>
  <c r="R272" i="14"/>
  <c r="S272" i="14" s="1"/>
  <c r="Q272" i="14"/>
  <c r="P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W247" i="14"/>
  <c r="V247" i="14"/>
  <c r="S247" i="14"/>
  <c r="W246" i="14"/>
  <c r="S246" i="14"/>
  <c r="W245" i="14"/>
  <c r="V245" i="14"/>
  <c r="S245" i="14"/>
  <c r="W244" i="14"/>
  <c r="V244" i="14"/>
  <c r="V246" i="14" s="1"/>
  <c r="S244" i="14"/>
  <c r="R238" i="14"/>
  <c r="S238" i="14" s="1"/>
  <c r="Q238" i="14"/>
  <c r="P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7" i="14"/>
  <c r="S216" i="14"/>
  <c r="S215" i="14"/>
  <c r="W213" i="14"/>
  <c r="V213" i="14"/>
  <c r="S213" i="14"/>
  <c r="S212" i="14"/>
  <c r="S239" i="14" s="1"/>
  <c r="W211" i="14"/>
  <c r="V211" i="14"/>
  <c r="S211" i="14"/>
  <c r="W210" i="14"/>
  <c r="V210" i="14"/>
  <c r="V212" i="14" s="1"/>
  <c r="S210" i="14"/>
  <c r="R204" i="14"/>
  <c r="Q204" i="14"/>
  <c r="P204" i="14"/>
  <c r="S203" i="14"/>
  <c r="S202" i="14"/>
  <c r="S201" i="14"/>
  <c r="S198" i="14"/>
  <c r="S197" i="14"/>
  <c r="S195" i="14"/>
  <c r="S194" i="14"/>
  <c r="S193" i="14"/>
  <c r="S192" i="14"/>
  <c r="S191" i="14"/>
  <c r="S190" i="14"/>
  <c r="S189" i="14"/>
  <c r="S187" i="14"/>
  <c r="S186" i="14"/>
  <c r="S185" i="14"/>
  <c r="S183" i="14"/>
  <c r="S182" i="14"/>
  <c r="S181" i="14"/>
  <c r="W179" i="14"/>
  <c r="V179" i="14"/>
  <c r="S179" i="14"/>
  <c r="S178" i="14"/>
  <c r="W177" i="14"/>
  <c r="V177" i="14"/>
  <c r="S177" i="14"/>
  <c r="W176" i="14"/>
  <c r="W178" i="14" s="1"/>
  <c r="V176" i="14"/>
  <c r="V178" i="14" s="1"/>
  <c r="S176" i="14"/>
  <c r="R170" i="14"/>
  <c r="Q170" i="14"/>
  <c r="P170" i="14"/>
  <c r="S168" i="14"/>
  <c r="S167" i="14"/>
  <c r="S164" i="14"/>
  <c r="S163" i="14"/>
  <c r="S161" i="14"/>
  <c r="S160" i="14"/>
  <c r="S159" i="14"/>
  <c r="S157" i="14"/>
  <c r="S156" i="14"/>
  <c r="S155" i="14"/>
  <c r="S153" i="14"/>
  <c r="S152" i="14"/>
  <c r="S151" i="14"/>
  <c r="S150" i="14"/>
  <c r="S149" i="14"/>
  <c r="S148" i="14"/>
  <c r="S147" i="14"/>
  <c r="S146" i="14"/>
  <c r="W145" i="14"/>
  <c r="V145" i="14"/>
  <c r="S145" i="14"/>
  <c r="S144" i="14"/>
  <c r="W143" i="14"/>
  <c r="V143" i="14"/>
  <c r="S143" i="14"/>
  <c r="W142" i="14"/>
  <c r="V142" i="14"/>
  <c r="R136" i="14"/>
  <c r="S136" i="14" s="1"/>
  <c r="Q136" i="14"/>
  <c r="P136" i="14"/>
  <c r="L136" i="14"/>
  <c r="K136" i="14"/>
  <c r="J136" i="14"/>
  <c r="D136" i="14"/>
  <c r="C136" i="14"/>
  <c r="S135" i="14"/>
  <c r="L135" i="14"/>
  <c r="E135" i="14"/>
  <c r="S134" i="14"/>
  <c r="L134" i="14"/>
  <c r="E134" i="14"/>
  <c r="S133" i="14"/>
  <c r="L133" i="14"/>
  <c r="E133" i="14"/>
  <c r="L132" i="14"/>
  <c r="E132" i="14"/>
  <c r="S131" i="14"/>
  <c r="L131" i="14"/>
  <c r="E131" i="14"/>
  <c r="S130" i="14"/>
  <c r="L130" i="14"/>
  <c r="E130" i="14"/>
  <c r="S129" i="14"/>
  <c r="L129" i="14"/>
  <c r="E129" i="14"/>
  <c r="L128" i="14"/>
  <c r="E128" i="14"/>
  <c r="S127" i="14"/>
  <c r="L127" i="14"/>
  <c r="E127" i="14"/>
  <c r="S126" i="14"/>
  <c r="L126" i="14"/>
  <c r="S125" i="14"/>
  <c r="L124" i="14"/>
  <c r="E124" i="14"/>
  <c r="S123" i="14"/>
  <c r="L123" i="14"/>
  <c r="E123" i="14"/>
  <c r="S122" i="14"/>
  <c r="L122" i="14"/>
  <c r="E122" i="14"/>
  <c r="S121" i="14"/>
  <c r="L121" i="14"/>
  <c r="L120" i="14"/>
  <c r="E120" i="14"/>
  <c r="S119" i="14"/>
  <c r="L119" i="14"/>
  <c r="S118" i="14"/>
  <c r="L118" i="14"/>
  <c r="S117" i="14"/>
  <c r="S116" i="14"/>
  <c r="L116" i="14"/>
  <c r="S115" i="14"/>
  <c r="L115" i="14"/>
  <c r="S114" i="14"/>
  <c r="L114" i="14"/>
  <c r="S113" i="14"/>
  <c r="S112" i="14"/>
  <c r="L112" i="14"/>
  <c r="E112" i="14"/>
  <c r="W111" i="14"/>
  <c r="V111" i="14"/>
  <c r="S111" i="14"/>
  <c r="L111" i="14"/>
  <c r="E111" i="14"/>
  <c r="S110" i="14"/>
  <c r="L110" i="14"/>
  <c r="W109" i="14"/>
  <c r="V109" i="14"/>
  <c r="S109" i="14"/>
  <c r="L109" i="14"/>
  <c r="W108" i="14"/>
  <c r="V108" i="14"/>
  <c r="V110" i="14" s="1"/>
  <c r="L108" i="14"/>
  <c r="E108" i="14"/>
  <c r="R102" i="14"/>
  <c r="S102" i="14" s="1"/>
  <c r="Q102" i="14"/>
  <c r="P102" i="14"/>
  <c r="K102" i="14"/>
  <c r="L102" i="14" s="1"/>
  <c r="J102" i="14"/>
  <c r="I102" i="14"/>
  <c r="D102" i="14"/>
  <c r="E102" i="14" s="1"/>
  <c r="C102" i="14"/>
  <c r="S101" i="14"/>
  <c r="L101" i="14"/>
  <c r="E101" i="14"/>
  <c r="S100" i="14"/>
  <c r="L100" i="14"/>
  <c r="E100" i="14"/>
  <c r="S99" i="14"/>
  <c r="L99" i="14"/>
  <c r="E99" i="14"/>
  <c r="S98" i="14"/>
  <c r="L98" i="14"/>
  <c r="E98" i="14"/>
  <c r="S97" i="14"/>
  <c r="L97" i="14"/>
  <c r="E97" i="14"/>
  <c r="S96" i="14"/>
  <c r="L96" i="14"/>
  <c r="E96" i="14"/>
  <c r="S95" i="14"/>
  <c r="L95" i="14"/>
  <c r="E95" i="14"/>
  <c r="S94" i="14"/>
  <c r="L94" i="14"/>
  <c r="E94" i="14"/>
  <c r="S93" i="14"/>
  <c r="L93" i="14"/>
  <c r="E93" i="14"/>
  <c r="S92" i="14"/>
  <c r="L92" i="14"/>
  <c r="E92" i="14"/>
  <c r="S91" i="14"/>
  <c r="L91" i="14"/>
  <c r="E91" i="14"/>
  <c r="S90" i="14"/>
  <c r="L90" i="14"/>
  <c r="E90" i="14"/>
  <c r="S89" i="14"/>
  <c r="L89" i="14"/>
  <c r="E89" i="14"/>
  <c r="S88" i="14"/>
  <c r="L88" i="14"/>
  <c r="E88" i="14"/>
  <c r="S87" i="14"/>
  <c r="L87" i="14"/>
  <c r="E87" i="14"/>
  <c r="S86" i="14"/>
  <c r="L86" i="14"/>
  <c r="E86" i="14"/>
  <c r="S85" i="14"/>
  <c r="L85" i="14"/>
  <c r="E85" i="14"/>
  <c r="S84" i="14"/>
  <c r="L84" i="14"/>
  <c r="E84" i="14"/>
  <c r="S83" i="14"/>
  <c r="L83" i="14"/>
  <c r="E83" i="14"/>
  <c r="S82" i="14"/>
  <c r="L82" i="14"/>
  <c r="E82" i="14"/>
  <c r="S81" i="14"/>
  <c r="L81" i="14"/>
  <c r="E81" i="14"/>
  <c r="S80" i="14"/>
  <c r="L80" i="14"/>
  <c r="E80" i="14"/>
  <c r="S79" i="14"/>
  <c r="L79" i="14"/>
  <c r="E79" i="14"/>
  <c r="S78" i="14"/>
  <c r="L78" i="14"/>
  <c r="E78" i="14"/>
  <c r="W77" i="14"/>
  <c r="V77" i="14"/>
  <c r="S77" i="14"/>
  <c r="L77" i="14"/>
  <c r="E77" i="14"/>
  <c r="S76" i="14"/>
  <c r="L76" i="14"/>
  <c r="E76" i="14"/>
  <c r="W75" i="14"/>
  <c r="W76" i="14" s="1"/>
  <c r="V75" i="14"/>
  <c r="S75" i="14"/>
  <c r="L75" i="14"/>
  <c r="E75" i="14"/>
  <c r="W74" i="14"/>
  <c r="V74" i="14"/>
  <c r="V76" i="14" s="1"/>
  <c r="S74" i="14"/>
  <c r="L74" i="14"/>
  <c r="E74" i="14"/>
  <c r="R68" i="14"/>
  <c r="S68" i="14" s="1"/>
  <c r="Q68" i="14"/>
  <c r="P68" i="14"/>
  <c r="K68" i="14"/>
  <c r="J68" i="14"/>
  <c r="I68" i="14"/>
  <c r="D68" i="14"/>
  <c r="E68" i="14" s="1"/>
  <c r="C68" i="14"/>
  <c r="S67" i="14"/>
  <c r="L67" i="14"/>
  <c r="E67" i="14"/>
  <c r="S66" i="14"/>
  <c r="L66" i="14"/>
  <c r="S65" i="14"/>
  <c r="L65" i="14"/>
  <c r="E65" i="14"/>
  <c r="S64" i="14"/>
  <c r="L64" i="14"/>
  <c r="E64" i="14"/>
  <c r="S63" i="14"/>
  <c r="L63" i="14"/>
  <c r="E63" i="14"/>
  <c r="S62" i="14"/>
  <c r="L62" i="14"/>
  <c r="L61" i="14"/>
  <c r="E61" i="14"/>
  <c r="S60" i="14"/>
  <c r="L60" i="14"/>
  <c r="E60" i="14"/>
  <c r="S59" i="14"/>
  <c r="L59" i="14"/>
  <c r="E59" i="14"/>
  <c r="S58" i="14"/>
  <c r="L58" i="14"/>
  <c r="E58" i="14"/>
  <c r="S57" i="14"/>
  <c r="L57" i="14"/>
  <c r="E57" i="14"/>
  <c r="S56" i="14"/>
  <c r="L56" i="14"/>
  <c r="E56" i="14"/>
  <c r="S55" i="14"/>
  <c r="L55" i="14"/>
  <c r="E55" i="14"/>
  <c r="S54" i="14"/>
  <c r="L54" i="14"/>
  <c r="S53" i="14"/>
  <c r="L53" i="14"/>
  <c r="E53" i="14"/>
  <c r="S52" i="14"/>
  <c r="L52" i="14"/>
  <c r="E52" i="14"/>
  <c r="S51" i="14"/>
  <c r="L51" i="14"/>
  <c r="E51" i="14"/>
  <c r="S50" i="14"/>
  <c r="L50" i="14"/>
  <c r="E50" i="14"/>
  <c r="S49" i="14"/>
  <c r="L49" i="14"/>
  <c r="E49" i="14"/>
  <c r="S48" i="14"/>
  <c r="L48" i="14"/>
  <c r="E48" i="14"/>
  <c r="S47" i="14"/>
  <c r="L47" i="14"/>
  <c r="E47" i="14"/>
  <c r="S46" i="14"/>
  <c r="L46" i="14"/>
  <c r="S45" i="14"/>
  <c r="L45" i="14"/>
  <c r="E45" i="14"/>
  <c r="S44" i="14"/>
  <c r="L44" i="14"/>
  <c r="E44" i="14"/>
  <c r="W43" i="14"/>
  <c r="V43" i="14"/>
  <c r="S43" i="14"/>
  <c r="L43" i="14"/>
  <c r="E43" i="14"/>
  <c r="S42" i="14"/>
  <c r="L42" i="14"/>
  <c r="W41" i="14"/>
  <c r="V41" i="14"/>
  <c r="S41" i="14"/>
  <c r="L41" i="14"/>
  <c r="E41" i="14"/>
  <c r="W40" i="14"/>
  <c r="W42" i="14" s="1"/>
  <c r="V40" i="14"/>
  <c r="S40" i="14"/>
  <c r="L40" i="14"/>
  <c r="E40" i="14"/>
  <c r="R34" i="14"/>
  <c r="S34" i="14" s="1"/>
  <c r="Q34" i="14"/>
  <c r="P34" i="14"/>
  <c r="K34" i="14"/>
  <c r="L34" i="14" s="1"/>
  <c r="J34" i="14"/>
  <c r="I34" i="14"/>
  <c r="D34" i="14"/>
  <c r="C34" i="14"/>
  <c r="S33" i="14"/>
  <c r="L33" i="14"/>
  <c r="E33" i="14"/>
  <c r="S32" i="14"/>
  <c r="L32" i="14"/>
  <c r="E32" i="14"/>
  <c r="S31" i="14"/>
  <c r="L31" i="14"/>
  <c r="E31" i="14"/>
  <c r="S30" i="14"/>
  <c r="L30" i="14"/>
  <c r="E30" i="14"/>
  <c r="S29" i="14"/>
  <c r="L29" i="14"/>
  <c r="E29" i="14"/>
  <c r="S28" i="14"/>
  <c r="L28" i="14"/>
  <c r="E28" i="14"/>
  <c r="S27" i="14"/>
  <c r="L27" i="14"/>
  <c r="E27" i="14"/>
  <c r="S26" i="14"/>
  <c r="L26" i="14"/>
  <c r="E26" i="14"/>
  <c r="S25" i="14"/>
  <c r="L25" i="14"/>
  <c r="E25" i="14"/>
  <c r="S24" i="14"/>
  <c r="L24" i="14"/>
  <c r="E24" i="14"/>
  <c r="L23" i="14"/>
  <c r="E23" i="14"/>
  <c r="S22" i="14"/>
  <c r="L22" i="14"/>
  <c r="E22" i="14"/>
  <c r="S21" i="14"/>
  <c r="L21" i="14"/>
  <c r="E21" i="14"/>
  <c r="S20" i="14"/>
  <c r="L20" i="14"/>
  <c r="E20" i="14"/>
  <c r="S19" i="14"/>
  <c r="L19" i="14"/>
  <c r="E19" i="14"/>
  <c r="S18" i="14"/>
  <c r="L18" i="14"/>
  <c r="E18" i="14"/>
  <c r="S17" i="14"/>
  <c r="L17" i="14"/>
  <c r="E17" i="14"/>
  <c r="S16" i="14"/>
  <c r="L16" i="14"/>
  <c r="E16" i="14"/>
  <c r="S15" i="14"/>
  <c r="L15" i="14"/>
  <c r="E15" i="14"/>
  <c r="S14" i="14"/>
  <c r="L14" i="14"/>
  <c r="E14" i="14"/>
  <c r="S13" i="14"/>
  <c r="L13" i="14"/>
  <c r="E13" i="14"/>
  <c r="S12" i="14"/>
  <c r="L12" i="14"/>
  <c r="S11" i="14"/>
  <c r="L11" i="14"/>
  <c r="E11" i="14"/>
  <c r="S10" i="14"/>
  <c r="L10" i="14"/>
  <c r="E10" i="14"/>
  <c r="S9" i="14"/>
  <c r="L9" i="14"/>
  <c r="E9" i="14"/>
  <c r="S8" i="14"/>
  <c r="L8" i="14"/>
  <c r="E8" i="14"/>
  <c r="S7" i="14"/>
  <c r="L7" i="14"/>
  <c r="E7" i="14"/>
  <c r="S6" i="14"/>
  <c r="L6" i="14"/>
  <c r="E6" i="14"/>
  <c r="K103" i="16" l="1"/>
  <c r="K68" i="16"/>
  <c r="K137" i="16"/>
  <c r="Q275" i="16"/>
  <c r="E34" i="16"/>
  <c r="K102" i="16"/>
  <c r="Q206" i="16"/>
  <c r="E69" i="14"/>
  <c r="V144" i="14"/>
  <c r="W212" i="14"/>
  <c r="M35" i="15"/>
  <c r="M171" i="15"/>
  <c r="M272" i="15"/>
  <c r="Q281" i="15"/>
  <c r="M292" i="15"/>
  <c r="Q69" i="16"/>
  <c r="E69" i="16"/>
  <c r="E102" i="17"/>
  <c r="E35" i="14"/>
  <c r="E34" i="14"/>
  <c r="L69" i="14"/>
  <c r="L68" i="14"/>
  <c r="E136" i="14"/>
  <c r="W144" i="14"/>
  <c r="P144" i="15"/>
  <c r="K35" i="16"/>
  <c r="Q138" i="16"/>
  <c r="Q172" i="16"/>
  <c r="S35" i="14"/>
  <c r="S69" i="14"/>
  <c r="E137" i="14"/>
  <c r="S171" i="14"/>
  <c r="Q8" i="15"/>
  <c r="F69" i="15"/>
  <c r="M103" i="15"/>
  <c r="P213" i="15"/>
  <c r="M273" i="15"/>
  <c r="Q280" i="15"/>
  <c r="K34" i="16"/>
  <c r="Q207" i="16"/>
  <c r="L35" i="14"/>
  <c r="V42" i="14"/>
  <c r="L137" i="14"/>
  <c r="S273" i="14"/>
  <c r="P76" i="15"/>
  <c r="Q35" i="16"/>
  <c r="Q241" i="16"/>
  <c r="Q34" i="16"/>
  <c r="E104" i="16"/>
  <c r="Q102" i="16"/>
  <c r="E138" i="17"/>
  <c r="Q213" i="15"/>
  <c r="W110" i="14"/>
  <c r="S170" i="14"/>
  <c r="S204" i="14"/>
  <c r="S307" i="14"/>
  <c r="F34" i="15"/>
  <c r="M69" i="15"/>
  <c r="F68" i="15"/>
  <c r="M341" i="15"/>
  <c r="K69" i="16"/>
  <c r="Q240" i="16"/>
  <c r="L103" i="14"/>
  <c r="S205" i="14"/>
  <c r="F102" i="15"/>
  <c r="M205" i="15"/>
  <c r="M239" i="15"/>
  <c r="S103" i="14"/>
  <c r="E103" i="14"/>
  <c r="S137" i="14"/>
  <c r="Q246" i="15"/>
  <c r="E35" i="16"/>
  <c r="Q103" i="16"/>
  <c r="E103" i="16"/>
  <c r="K138" i="16"/>
  <c r="Q173" i="16"/>
  <c r="E35" i="17"/>
  <c r="E206" i="17"/>
  <c r="F76" i="15"/>
  <c r="F103" i="15" s="1"/>
  <c r="M285" i="15"/>
  <c r="F14" i="15"/>
  <c r="F35" i="15" s="1"/>
  <c r="K306" i="15"/>
  <c r="M306" i="15" s="1"/>
  <c r="M307" i="15" l="1"/>
</calcChain>
</file>

<file path=xl/sharedStrings.xml><?xml version="1.0" encoding="utf-8"?>
<sst xmlns="http://schemas.openxmlformats.org/spreadsheetml/2006/main" count="2764" uniqueCount="215">
  <si>
    <t>Best-fit values</t>
  </si>
  <si>
    <t>Std. Error</t>
  </si>
  <si>
    <t>95% Confidence Intervals</t>
  </si>
  <si>
    <t>Goodness of Fit</t>
  </si>
  <si>
    <t>Is slope significantly non-zero?</t>
  </si>
  <si>
    <t>1, 10</t>
  </si>
  <si>
    <t>Significant</t>
  </si>
  <si>
    <t>Equation</t>
  </si>
  <si>
    <t>Data</t>
  </si>
  <si>
    <t>Linear Regression</t>
  </si>
  <si>
    <t>Not Significant</t>
  </si>
  <si>
    <t>1, 11</t>
  </si>
  <si>
    <t>&lt;0.0001</t>
  </si>
  <si>
    <t>Column B</t>
  </si>
  <si>
    <t>EAE score 0</t>
  </si>
  <si>
    <t>vs.</t>
  </si>
  <si>
    <t>Column A</t>
  </si>
  <si>
    <t>no EAE</t>
  </si>
  <si>
    <t>Mann Whitney test</t>
  </si>
  <si>
    <t>Exact</t>
  </si>
  <si>
    <t>ns</t>
  </si>
  <si>
    <t>No</t>
  </si>
  <si>
    <t>Two-tailed</t>
  </si>
  <si>
    <t>Difference between medians</t>
  </si>
  <si>
    <t>Column C</t>
  </si>
  <si>
    <t>EAE score &gt;0</t>
  </si>
  <si>
    <t>**</t>
  </si>
  <si>
    <t>Yes</t>
  </si>
  <si>
    <t>11 , 80</t>
  </si>
  <si>
    <t>*</t>
  </si>
  <si>
    <t>%CC1+ of TdT+Olig2+</t>
  </si>
  <si>
    <t>Lesion</t>
  </si>
  <si>
    <t>Non-Lesion</t>
  </si>
  <si>
    <t>Wilcoxon matched-pairs signed rank test</t>
  </si>
  <si>
    <t>Median of differences</t>
  </si>
  <si>
    <t>How effective was the pairing?</t>
  </si>
  <si>
    <t>Mean</t>
  </si>
  <si>
    <t>SEM</t>
  </si>
  <si>
    <t>N</t>
  </si>
  <si>
    <t>All region mean</t>
  </si>
  <si>
    <t>baseline</t>
  </si>
  <si>
    <t>P value</t>
  </si>
  <si>
    <t>Exact or approximate P value?</t>
  </si>
  <si>
    <t>P value summary</t>
  </si>
  <si>
    <t>Significantly different (P &lt; 0.05)?</t>
  </si>
  <si>
    <t>One- or two-tailed P value?</t>
  </si>
  <si>
    <t>Sum of ranks in column A,C</t>
  </si>
  <si>
    <t>13 , 78</t>
  </si>
  <si>
    <t>Mann-Whitney U</t>
  </si>
  <si>
    <t>Median of column A</t>
  </si>
  <si>
    <t>1.260, n=4</t>
  </si>
  <si>
    <t>Median of column C</t>
  </si>
  <si>
    <t>4.260, n=9</t>
  </si>
  <si>
    <t>Difference: Actual</t>
  </si>
  <si>
    <t>Difference: Hodges-Lehmann</t>
  </si>
  <si>
    <t>96.64% CI of difference</t>
  </si>
  <si>
    <t>0.2700 to 11.12</t>
  </si>
  <si>
    <t>Exact or approximate CI?</t>
  </si>
  <si>
    <t>Sum of ranks in column B,C</t>
  </si>
  <si>
    <t>Median of column B</t>
  </si>
  <si>
    <t>1.045, n=4</t>
  </si>
  <si>
    <t>0.6200 to 11.50</t>
  </si>
  <si>
    <t>Sum of ranks in column A,B</t>
  </si>
  <si>
    <t>6 , 85</t>
  </si>
  <si>
    <t>0.02000, n=3</t>
  </si>
  <si>
    <t>0.3900, n=10</t>
  </si>
  <si>
    <t>95.10% CI of difference</t>
  </si>
  <si>
    <t>0.1200 to 1.350</t>
  </si>
  <si>
    <t>Sum of positive, negative ranks</t>
  </si>
  <si>
    <t>1.000 , -35.00</t>
  </si>
  <si>
    <t>Sum of signed ranks (W)</t>
  </si>
  <si>
    <t>Number of pairs</t>
  </si>
  <si>
    <t>Number of ties (ignored)</t>
  </si>
  <si>
    <t>Median</t>
  </si>
  <si>
    <t>rs (Spearman)</t>
  </si>
  <si>
    <t>P value (one tailed)</t>
  </si>
  <si>
    <t>Was the pairing significantly effective?</t>
  </si>
  <si>
    <t>9.000 , -36.00</t>
  </si>
  <si>
    <t>Slope</t>
  </si>
  <si>
    <t>Y-intercept</t>
  </si>
  <si>
    <t>X-intercept</t>
  </si>
  <si>
    <t>1/slope</t>
  </si>
  <si>
    <t>R squared</t>
  </si>
  <si>
    <t>Sy.x</t>
  </si>
  <si>
    <t>F</t>
  </si>
  <si>
    <t>DFn, DFd</t>
  </si>
  <si>
    <t>Deviation from zero?</t>
  </si>
  <si>
    <t>Number of X values</t>
  </si>
  <si>
    <t>Maximum number of Y replicates</t>
  </si>
  <si>
    <t>Total number of values</t>
  </si>
  <si>
    <t>Number of missing values</t>
  </si>
  <si>
    <t>1, 8</t>
  </si>
  <si>
    <t>0.2272 to 0.5456</t>
  </si>
  <si>
    <t>-11.66 to -1.710</t>
  </si>
  <si>
    <t>7.137 to 22.52</t>
  </si>
  <si>
    <t>Y = 0.3864*X - 6.683</t>
  </si>
  <si>
    <t>0.06435 to 0.1232</t>
  </si>
  <si>
    <t>-1.089 to -0.3084</t>
  </si>
  <si>
    <t>4.586 to 9.233</t>
  </si>
  <si>
    <t>Y = 0.09379*X - 0.6986</t>
  </si>
  <si>
    <t>11 , 55</t>
  </si>
  <si>
    <t>6.450, n=3</t>
  </si>
  <si>
    <t>9.770, n=8</t>
  </si>
  <si>
    <t>95.15% CI of difference</t>
  </si>
  <si>
    <t>-4.330 to 19.57</t>
  </si>
  <si>
    <t>B2m baseline spinal cord</t>
  </si>
  <si>
    <t>B2m EAE score 0 spinal cord</t>
  </si>
  <si>
    <t>B2m EAE score &gt; 0 spinal cord</t>
  </si>
  <si>
    <t>Section</t>
  </si>
  <si>
    <t>Region</t>
  </si>
  <si>
    <t>Total Olig2+</t>
  </si>
  <si>
    <t>Lesion?</t>
  </si>
  <si>
    <t>Center</t>
  </si>
  <si>
    <t>Dorsal L</t>
  </si>
  <si>
    <t>Dorsal R</t>
  </si>
  <si>
    <t>Lateral L</t>
  </si>
  <si>
    <t>Lateral R</t>
  </si>
  <si>
    <t>Ventral L</t>
  </si>
  <si>
    <t>Ventral R</t>
  </si>
  <si>
    <t>lesion</t>
  </si>
  <si>
    <t>nonlesion</t>
  </si>
  <si>
    <t>DP</t>
  </si>
  <si>
    <t>Olig2</t>
  </si>
  <si>
    <t>Y</t>
  </si>
  <si>
    <t>Av</t>
  </si>
  <si>
    <t>B2m baseline #1</t>
  </si>
  <si>
    <t>B2m EAE score 0 #1</t>
  </si>
  <si>
    <t>B2m baseline #2</t>
  </si>
  <si>
    <t>B2m EAE score 0 #2</t>
  </si>
  <si>
    <t>B2m EAE score 0 #3</t>
  </si>
  <si>
    <t>B2m baseline #3</t>
  </si>
  <si>
    <t>B2m baseline #4</t>
  </si>
  <si>
    <t>B2m EAE score 0 #4</t>
  </si>
  <si>
    <t>B2m EAE score&gt; 0 #1 (score 1.5)</t>
  </si>
  <si>
    <t>B2m EAE score&gt; 0 #2 (score 3.5)</t>
  </si>
  <si>
    <t>B2m EAE score&gt; 0 #3 (score 2)</t>
  </si>
  <si>
    <t>B2m EAE score&gt; 0 #4 (score 2)</t>
  </si>
  <si>
    <t>B2m EAE score&gt; 0 #5 (score 2.5)</t>
  </si>
  <si>
    <t>B2m EAE score&gt; 0 #6 (score 3)</t>
  </si>
  <si>
    <t>B2m EAE score&gt; 0 #7 (score 3)</t>
  </si>
  <si>
    <t>B2m EAE score&gt; 0 #8 (score 3)</t>
  </si>
  <si>
    <t>B2m EAE score&gt; 0 #9 (score 3.5)</t>
  </si>
  <si>
    <t>CD74 EAE score &gt; 0 spinal cord</t>
  </si>
  <si>
    <t xml:space="preserve">CD74 EAE score&gt;0 #10 (score 1.5) </t>
  </si>
  <si>
    <t>B2m baseline</t>
  </si>
  <si>
    <t>B2m EAE score 0</t>
  </si>
  <si>
    <t>B2m EAE score&gt;0</t>
  </si>
  <si>
    <t>TdT+Olig2+</t>
  </si>
  <si>
    <t>PDGFRa+TdT+Olig2+</t>
  </si>
  <si>
    <t>%PDGFRa+</t>
  </si>
  <si>
    <t>CD45 density</t>
  </si>
  <si>
    <t>-0.02720 to 0.0005973</t>
  </si>
  <si>
    <t>0.4262 to 0.8558</t>
  </si>
  <si>
    <t>28.11 to +infinity</t>
  </si>
  <si>
    <t>Y = -0.01330*X + 0.6410</t>
  </si>
  <si>
    <t>0.07487 to 0.8153</t>
  </si>
  <si>
    <t>-3.740 to 3.768</t>
  </si>
  <si>
    <t>-47.79 to 4.830</t>
  </si>
  <si>
    <t>Y = 0.4451*X + 0.01367</t>
  </si>
  <si>
    <t>Panel G- % tdT+Olig2+ of Olig2+ vs CD45 density % area</t>
  </si>
  <si>
    <r>
      <rPr>
        <b/>
        <i/>
        <sz val="11"/>
        <color theme="1"/>
        <rFont val="Arial"/>
        <family val="2"/>
      </rPr>
      <t>B2mtdT</t>
    </r>
    <r>
      <rPr>
        <b/>
        <sz val="11"/>
        <color theme="1"/>
        <rFont val="Arial"/>
        <family val="2"/>
      </rPr>
      <t xml:space="preserve"> Spinal Cord</t>
    </r>
  </si>
  <si>
    <r>
      <rPr>
        <b/>
        <i/>
        <sz val="11"/>
        <color theme="1"/>
        <rFont val="Arial"/>
        <family val="2"/>
      </rPr>
      <t>Cd74tdT</t>
    </r>
    <r>
      <rPr>
        <b/>
        <sz val="11"/>
        <color theme="1"/>
        <rFont val="Arial"/>
        <family val="2"/>
      </rPr>
      <t xml:space="preserve"> Spinal Cord</t>
    </r>
  </si>
  <si>
    <t>%tdT+Olig2+ of Olig2+</t>
  </si>
  <si>
    <t xml:space="preserve">Panel D- % tdT+Olig2+ of Olig2+ </t>
  </si>
  <si>
    <t>Panel F- %tdT+Olig2+ of Olig2+ lesion vs non-lesion EAE spinal cord</t>
  </si>
  <si>
    <r>
      <rPr>
        <b/>
        <i/>
        <sz val="11"/>
        <color theme="1"/>
        <rFont val="Arial"/>
        <family val="2"/>
      </rPr>
      <t>B2mtdT</t>
    </r>
    <r>
      <rPr>
        <b/>
        <sz val="11"/>
        <color theme="1"/>
        <rFont val="Arial"/>
        <family val="2"/>
      </rPr>
      <t xml:space="preserve"> EAE spinal cord</t>
    </r>
  </si>
  <si>
    <r>
      <rPr>
        <b/>
        <i/>
        <sz val="11"/>
        <color theme="1"/>
        <rFont val="Arial"/>
        <family val="2"/>
      </rPr>
      <t>Cd74tdT</t>
    </r>
    <r>
      <rPr>
        <b/>
        <sz val="11"/>
        <color theme="1"/>
        <rFont val="Arial"/>
        <family val="2"/>
      </rPr>
      <t xml:space="preserve"> EAE spinal cord</t>
    </r>
  </si>
  <si>
    <t>Panel H- % tdT+Olig2+ of Olig2+ vs ROI TtdT mean intensity</t>
  </si>
  <si>
    <t>tdT Mean Gray Value</t>
  </si>
  <si>
    <t>Panel I- %CC1+ of tdT+Olig2+</t>
  </si>
  <si>
    <r>
      <rPr>
        <b/>
        <i/>
        <sz val="11"/>
        <color theme="1"/>
        <rFont val="Arial"/>
        <family val="2"/>
      </rPr>
      <t>B2mtdT</t>
    </r>
    <r>
      <rPr>
        <b/>
        <sz val="11"/>
        <color theme="1"/>
        <rFont val="Arial"/>
        <family val="2"/>
      </rPr>
      <t xml:space="preserve"> naïve spinal cord</t>
    </r>
  </si>
  <si>
    <r>
      <rPr>
        <b/>
        <i/>
        <sz val="11"/>
        <color theme="1"/>
        <rFont val="Arial"/>
        <family val="2"/>
      </rPr>
      <t>B2mtdT</t>
    </r>
    <r>
      <rPr>
        <b/>
        <sz val="11"/>
        <color theme="1"/>
        <rFont val="Arial"/>
        <family val="2"/>
      </rPr>
      <t xml:space="preserve"> EAE Spinal Cord</t>
    </r>
  </si>
  <si>
    <r>
      <rPr>
        <b/>
        <i/>
        <sz val="11"/>
        <color theme="1"/>
        <rFont val="Arial"/>
        <family val="2"/>
      </rPr>
      <t>Cd74tdT</t>
    </r>
    <r>
      <rPr>
        <b/>
        <sz val="11"/>
        <color theme="1"/>
        <rFont val="Arial"/>
        <family val="2"/>
      </rPr>
      <t xml:space="preserve"> EAE Spinal Cord</t>
    </r>
  </si>
  <si>
    <t>Panel J- %PDGFRa-tdT+Olig2+</t>
  </si>
  <si>
    <t>B2mtdT</t>
  </si>
  <si>
    <r>
      <t xml:space="preserve">B2mtdT </t>
    </r>
    <r>
      <rPr>
        <sz val="11"/>
        <color theme="1"/>
        <rFont val="Arial"/>
        <family val="2"/>
      </rPr>
      <t>baseline</t>
    </r>
  </si>
  <si>
    <r>
      <rPr>
        <i/>
        <sz val="11"/>
        <rFont val="Arial"/>
        <family val="2"/>
      </rPr>
      <t>B2mtdT</t>
    </r>
    <r>
      <rPr>
        <sz val="11"/>
        <rFont val="Arial"/>
        <family val="2"/>
      </rPr>
      <t xml:space="preserve"> EAE score 0</t>
    </r>
  </si>
  <si>
    <r>
      <rPr>
        <i/>
        <sz val="11"/>
        <rFont val="Arial"/>
        <family val="2"/>
      </rPr>
      <t>B2mtdT</t>
    </r>
    <r>
      <rPr>
        <sz val="11"/>
        <rFont val="Arial"/>
        <family val="2"/>
      </rPr>
      <t xml:space="preserve"> EAE score &gt;0</t>
    </r>
  </si>
  <si>
    <r>
      <rPr>
        <i/>
        <sz val="11"/>
        <rFont val="Arial"/>
        <family val="2"/>
      </rPr>
      <t>Cd74tdT</t>
    </r>
    <r>
      <rPr>
        <sz val="11"/>
        <rFont val="Arial"/>
        <family val="2"/>
      </rPr>
      <t xml:space="preserve"> EAE score &gt;0</t>
    </r>
  </si>
  <si>
    <t>Cd74 EAE score&gt;0 #1 (score 2.5)- mean tdT 14.8</t>
  </si>
  <si>
    <t>tdT+Olig2+</t>
  </si>
  <si>
    <t>PDGFRa+tdT+Olig2+</t>
  </si>
  <si>
    <t>Cd74 EAE score&gt;0 #2 (score 2.5)- mean tdT 20.6</t>
  </si>
  <si>
    <t>Cd74 EAE score&gt;0 #6 (score 3.5)- mean tdT 22.1</t>
  </si>
  <si>
    <t>Cd74 EAE score&gt;0 #9 (score 2)- mean tdT 7.8</t>
  </si>
  <si>
    <t>Cd74 EAE score&gt;0 #4 (score 3)- mean tdT 10.0</t>
  </si>
  <si>
    <t>Cd74 EAE score&gt;0 #3 (score 3)- mean tdT 10.8</t>
  </si>
  <si>
    <t>Cd74 EAE score&gt;0</t>
  </si>
  <si>
    <t>B2m EAE score 0 #1- mean tdT 15.6</t>
  </si>
  <si>
    <t>B2m EAE score&gt; 0 #3 (score 2)- mean tdT 25.7</t>
  </si>
  <si>
    <t>B2m EAE score 0 #2-  mean tdT 15.7</t>
  </si>
  <si>
    <t>B2m EAE score&gt; 0 #5 (score 2.5)- mean tdT 40.4</t>
  </si>
  <si>
    <t>B2m EAE score&gt; 0 #6 (score 3)-  mean tdT 35.3</t>
  </si>
  <si>
    <t>B2m EAE score 0 #3- mean tdT 23.8</t>
  </si>
  <si>
    <t>B2m EAE score&gt; 0 #4 (score 2)- mean tdT 33.6</t>
  </si>
  <si>
    <t>B2m EAE score&gt; 0 #7 (score 3)- mean tdT 34.4</t>
  </si>
  <si>
    <t>B2m EAE score&gt; 0 #2 (score 3.5)- mean tdT 31</t>
  </si>
  <si>
    <t>B2m EAE score&gt; 0 #8 (score 3)- mean tdT 51.3</t>
  </si>
  <si>
    <t>B2m EAE score&gt; 0 #9 (score 3.5)- mean tdT 39.4</t>
  </si>
  <si>
    <t>Cd74 EAE score 0 spinal cord</t>
  </si>
  <si>
    <t>Cd74 EAE score 0 #1</t>
  </si>
  <si>
    <t>Cd74 EAE score&gt;0 #1 (score 2.5)</t>
  </si>
  <si>
    <t>Mean tdT</t>
  </si>
  <si>
    <t>Total tdT+Olig2+</t>
  </si>
  <si>
    <t>Cd74 EAE score 0 #2</t>
  </si>
  <si>
    <t>Cd74 EAE score&gt;0 #2 (score 2.5)</t>
  </si>
  <si>
    <t>Cd74 EAE score 0 #3</t>
  </si>
  <si>
    <t>Cd74 EAE score&gt;0 #3 (score 3)</t>
  </si>
  <si>
    <t>Cd74 EAE score&gt;0 #4 (score 3)</t>
  </si>
  <si>
    <t xml:space="preserve">Cd74 EAE score&gt;0 #5 (score 3) </t>
  </si>
  <si>
    <t>Cd74 EAE score&gt;0 #6 (score 3.5)</t>
  </si>
  <si>
    <t>Cd74 EAE score&gt;0 #7 (score 3 ataxic)</t>
  </si>
  <si>
    <t xml:space="preserve">Cd74 EAE score&gt;0 #8 (score 2.5 ataxic) </t>
  </si>
  <si>
    <t>%tdT+Olig2+</t>
  </si>
  <si>
    <t xml:space="preserve">Cd74 EAE score&gt;0 #9 (score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</si>
</sst>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2" fontId="4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right"/>
    </xf>
    <xf numFmtId="1" fontId="0" fillId="0" borderId="0" xfId="0" applyNumberFormat="1"/>
    <xf numFmtId="0" fontId="6" fillId="0" borderId="0" xfId="0" applyFont="1"/>
    <xf numFmtId="164" fontId="6" fillId="0" borderId="0" xfId="0" applyNumberFormat="1" applyFont="1"/>
    <xf numFmtId="2" fontId="5" fillId="2" borderId="0" xfId="0" applyNumberFormat="1" applyFont="1" applyFill="1"/>
    <xf numFmtId="164" fontId="5" fillId="3" borderId="0" xfId="0" applyNumberFormat="1" applyFont="1" applyFill="1"/>
    <xf numFmtId="2" fontId="5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64" fontId="5" fillId="0" borderId="0" xfId="0" applyNumberFormat="1" applyFont="1"/>
    <xf numFmtId="2" fontId="0" fillId="4" borderId="0" xfId="0" applyNumberFormat="1" applyFill="1" applyAlignment="1">
      <alignment horizontal="center"/>
    </xf>
    <xf numFmtId="2" fontId="6" fillId="0" borderId="0" xfId="0" applyNumberFormat="1" applyFont="1"/>
    <xf numFmtId="2" fontId="4" fillId="0" borderId="0" xfId="1" applyNumberFormat="1" applyFont="1"/>
    <xf numFmtId="0" fontId="7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EEA4-5139-BF49-B0A0-2F10303D17C4}">
  <dimension ref="A1:J65"/>
  <sheetViews>
    <sheetView workbookViewId="0">
      <selection activeCell="F10" sqref="F10"/>
    </sheetView>
  </sheetViews>
  <sheetFormatPr defaultColWidth="11" defaultRowHeight="15.75" x14ac:dyDescent="0.25"/>
  <cols>
    <col min="1" max="1" width="29.625" style="6" customWidth="1"/>
    <col min="2" max="5" width="10.875" style="6"/>
    <col min="6" max="6" width="30.125" style="6" customWidth="1"/>
    <col min="7" max="8" width="11.625" style="6" bestFit="1" customWidth="1"/>
    <col min="9" max="9" width="10.875" style="6"/>
  </cols>
  <sheetData>
    <row r="1" spans="1:8" x14ac:dyDescent="0.25">
      <c r="A1" s="5" t="s">
        <v>163</v>
      </c>
    </row>
    <row r="3" spans="1:8" x14ac:dyDescent="0.25">
      <c r="A3" s="5" t="s">
        <v>160</v>
      </c>
      <c r="E3" s="5"/>
      <c r="F3" s="5" t="s">
        <v>161</v>
      </c>
    </row>
    <row r="4" spans="1:8" x14ac:dyDescent="0.25">
      <c r="A4" s="5" t="s">
        <v>39</v>
      </c>
      <c r="F4" s="5" t="s">
        <v>39</v>
      </c>
    </row>
    <row r="5" spans="1:8" x14ac:dyDescent="0.25">
      <c r="B5" s="6" t="s">
        <v>17</v>
      </c>
      <c r="C5" s="6" t="s">
        <v>14</v>
      </c>
      <c r="D5" s="6" t="s">
        <v>25</v>
      </c>
      <c r="G5" s="6" t="s">
        <v>14</v>
      </c>
      <c r="H5" s="6" t="s">
        <v>25</v>
      </c>
    </row>
    <row r="6" spans="1:8" x14ac:dyDescent="0.25">
      <c r="A6" s="1"/>
      <c r="B6" s="1">
        <v>0.72</v>
      </c>
      <c r="C6" s="1">
        <v>0.34</v>
      </c>
      <c r="D6" s="1">
        <v>1.19</v>
      </c>
      <c r="G6" s="1">
        <v>0.02</v>
      </c>
      <c r="H6" s="1">
        <v>0.47</v>
      </c>
    </row>
    <row r="7" spans="1:8" x14ac:dyDescent="0.25">
      <c r="A7" s="1"/>
      <c r="B7" s="1">
        <v>0.92</v>
      </c>
      <c r="C7" s="1">
        <v>1.04</v>
      </c>
      <c r="D7" s="1">
        <v>1.67</v>
      </c>
      <c r="G7" s="1">
        <v>0</v>
      </c>
      <c r="H7" s="1">
        <v>1.38</v>
      </c>
    </row>
    <row r="8" spans="1:8" x14ac:dyDescent="0.25">
      <c r="A8" s="1"/>
      <c r="B8" s="1">
        <v>1.94</v>
      </c>
      <c r="C8" s="1">
        <v>1.46</v>
      </c>
      <c r="D8" s="1">
        <v>3.49</v>
      </c>
      <c r="G8" s="1">
        <v>0.03</v>
      </c>
      <c r="H8" s="1">
        <v>0.31</v>
      </c>
    </row>
    <row r="9" spans="1:8" x14ac:dyDescent="0.25">
      <c r="A9" s="1"/>
      <c r="B9" s="1">
        <v>1.6</v>
      </c>
      <c r="C9" s="1">
        <v>1.05</v>
      </c>
      <c r="D9" s="1">
        <v>4.26</v>
      </c>
      <c r="G9" s="1"/>
      <c r="H9" s="1">
        <v>0.67</v>
      </c>
    </row>
    <row r="10" spans="1:8" x14ac:dyDescent="0.25">
      <c r="A10" s="1"/>
      <c r="B10" s="1"/>
      <c r="C10" s="1"/>
      <c r="D10" s="1">
        <v>4.49</v>
      </c>
      <c r="G10" s="1"/>
      <c r="H10" s="1">
        <v>1.35</v>
      </c>
    </row>
    <row r="11" spans="1:8" x14ac:dyDescent="0.25">
      <c r="A11" s="1"/>
      <c r="B11" s="1"/>
      <c r="C11" s="1"/>
      <c r="D11" s="1">
        <v>3.95</v>
      </c>
      <c r="G11" s="1"/>
      <c r="H11" s="1">
        <v>1.1399999999999999</v>
      </c>
    </row>
    <row r="12" spans="1:8" x14ac:dyDescent="0.25">
      <c r="A12" s="1"/>
      <c r="B12" s="1"/>
      <c r="C12" s="1"/>
      <c r="D12" s="1">
        <v>9.66</v>
      </c>
      <c r="G12" s="1"/>
      <c r="H12" s="1">
        <v>0.15</v>
      </c>
    </row>
    <row r="13" spans="1:8" x14ac:dyDescent="0.25">
      <c r="A13" s="1"/>
      <c r="B13" s="1"/>
      <c r="C13" s="1"/>
      <c r="D13" s="1">
        <v>16.809999999999999</v>
      </c>
      <c r="G13" s="1"/>
      <c r="H13" s="1">
        <v>0.26</v>
      </c>
    </row>
    <row r="14" spans="1:8" x14ac:dyDescent="0.25">
      <c r="A14" s="1"/>
      <c r="B14" s="1"/>
      <c r="C14" s="1"/>
      <c r="D14" s="1">
        <v>11.84</v>
      </c>
      <c r="G14" s="1"/>
      <c r="H14" s="1">
        <v>0.18</v>
      </c>
    </row>
    <row r="15" spans="1:8" x14ac:dyDescent="0.25">
      <c r="A15" s="1"/>
      <c r="B15" s="1"/>
      <c r="C15" s="1"/>
      <c r="D15" s="1"/>
      <c r="G15" s="1"/>
      <c r="H15" s="1">
        <v>0.05</v>
      </c>
    </row>
    <row r="16" spans="1:8" x14ac:dyDescent="0.25">
      <c r="A16" s="1"/>
      <c r="B16" s="1"/>
      <c r="C16" s="1"/>
      <c r="D16" s="1"/>
      <c r="G16" s="1"/>
      <c r="H16" s="1"/>
    </row>
    <row r="17" spans="1:10" x14ac:dyDescent="0.25">
      <c r="A17" s="1"/>
      <c r="B17" s="1"/>
      <c r="C17" s="1"/>
      <c r="D17" s="1"/>
      <c r="G17" s="1"/>
      <c r="H17" s="1"/>
    </row>
    <row r="18" spans="1:10" x14ac:dyDescent="0.25">
      <c r="A18" s="1"/>
      <c r="B18" s="1" t="s">
        <v>36</v>
      </c>
      <c r="C18" s="1" t="s">
        <v>37</v>
      </c>
      <c r="D18" s="1" t="s">
        <v>38</v>
      </c>
      <c r="G18" s="1" t="s">
        <v>36</v>
      </c>
      <c r="H18" s="1" t="s">
        <v>37</v>
      </c>
      <c r="I18" s="1" t="s">
        <v>38</v>
      </c>
    </row>
    <row r="19" spans="1:10" x14ac:dyDescent="0.25">
      <c r="A19" s="3" t="s">
        <v>40</v>
      </c>
      <c r="B19" s="4">
        <v>1.2949999999999999</v>
      </c>
      <c r="C19" s="4">
        <v>0.285817540865963</v>
      </c>
      <c r="D19" s="1">
        <v>4</v>
      </c>
      <c r="E19" s="1"/>
      <c r="F19" s="3" t="s">
        <v>14</v>
      </c>
      <c r="G19" s="4">
        <v>1.6666666666666701E-2</v>
      </c>
      <c r="H19" s="4">
        <v>8.8191710368819703E-3</v>
      </c>
      <c r="I19" s="1">
        <v>3</v>
      </c>
      <c r="J19" s="1"/>
    </row>
    <row r="20" spans="1:10" x14ac:dyDescent="0.25">
      <c r="A20" s="3" t="s">
        <v>14</v>
      </c>
      <c r="B20" s="4">
        <v>0.97250000000000003</v>
      </c>
      <c r="C20" s="4">
        <v>0.232428304357853</v>
      </c>
      <c r="D20" s="1">
        <v>4</v>
      </c>
      <c r="F20" s="3" t="s">
        <v>25</v>
      </c>
      <c r="G20" s="4">
        <v>0.59599999999999997</v>
      </c>
      <c r="H20" s="4">
        <v>0.16211244382972101</v>
      </c>
      <c r="I20" s="1">
        <v>10</v>
      </c>
    </row>
    <row r="21" spans="1:10" x14ac:dyDescent="0.25">
      <c r="A21" s="3" t="s">
        <v>25</v>
      </c>
      <c r="B21" s="4">
        <v>6.3733333333333304</v>
      </c>
      <c r="C21" s="4">
        <v>1.7511829335242699</v>
      </c>
      <c r="D21" s="1">
        <v>9</v>
      </c>
    </row>
    <row r="22" spans="1:10" x14ac:dyDescent="0.25">
      <c r="A22" s="1"/>
      <c r="B22" s="1"/>
      <c r="C22" s="1"/>
      <c r="D22" s="1"/>
    </row>
    <row r="24" spans="1:10" x14ac:dyDescent="0.25">
      <c r="A24" s="7" t="s">
        <v>24</v>
      </c>
      <c r="B24" s="1" t="s">
        <v>25</v>
      </c>
      <c r="F24" s="7" t="s">
        <v>13</v>
      </c>
      <c r="G24" s="1" t="s">
        <v>25</v>
      </c>
    </row>
    <row r="25" spans="1:10" x14ac:dyDescent="0.25">
      <c r="A25" s="7" t="s">
        <v>15</v>
      </c>
      <c r="B25" s="1" t="s">
        <v>15</v>
      </c>
      <c r="F25" s="7" t="s">
        <v>15</v>
      </c>
      <c r="G25" s="1" t="s">
        <v>15</v>
      </c>
    </row>
    <row r="26" spans="1:10" x14ac:dyDescent="0.25">
      <c r="A26" s="7" t="s">
        <v>16</v>
      </c>
      <c r="B26" s="1" t="s">
        <v>40</v>
      </c>
      <c r="F26" s="7" t="s">
        <v>16</v>
      </c>
      <c r="G26" s="1" t="s">
        <v>14</v>
      </c>
    </row>
    <row r="27" spans="1:10" x14ac:dyDescent="0.25">
      <c r="A27" s="7"/>
      <c r="B27" s="1"/>
      <c r="F27" s="7"/>
      <c r="G27" s="1"/>
    </row>
    <row r="28" spans="1:10" x14ac:dyDescent="0.25">
      <c r="A28" s="7" t="s">
        <v>18</v>
      </c>
      <c r="B28" s="1"/>
      <c r="F28" s="7" t="s">
        <v>18</v>
      </c>
      <c r="G28" s="1"/>
    </row>
    <row r="29" spans="1:10" x14ac:dyDescent="0.25">
      <c r="A29" s="7" t="s">
        <v>41</v>
      </c>
      <c r="B29" s="1">
        <v>1.9599999999999999E-2</v>
      </c>
      <c r="F29" s="7" t="s">
        <v>41</v>
      </c>
      <c r="G29" s="1">
        <v>7.0000000000000001E-3</v>
      </c>
    </row>
    <row r="30" spans="1:10" x14ac:dyDescent="0.25">
      <c r="A30" s="7" t="s">
        <v>42</v>
      </c>
      <c r="B30" s="1" t="s">
        <v>19</v>
      </c>
      <c r="F30" s="7" t="s">
        <v>42</v>
      </c>
      <c r="G30" s="1" t="s">
        <v>19</v>
      </c>
    </row>
    <row r="31" spans="1:10" x14ac:dyDescent="0.25">
      <c r="A31" s="7" t="s">
        <v>43</v>
      </c>
      <c r="B31" s="1" t="s">
        <v>29</v>
      </c>
      <c r="F31" s="7" t="s">
        <v>43</v>
      </c>
      <c r="G31" s="1" t="s">
        <v>26</v>
      </c>
    </row>
    <row r="32" spans="1:10" x14ac:dyDescent="0.25">
      <c r="A32" s="7" t="s">
        <v>44</v>
      </c>
      <c r="B32" s="1" t="s">
        <v>27</v>
      </c>
      <c r="F32" s="7" t="s">
        <v>44</v>
      </c>
      <c r="G32" s="1" t="s">
        <v>27</v>
      </c>
    </row>
    <row r="33" spans="1:7" x14ac:dyDescent="0.25">
      <c r="A33" s="7" t="s">
        <v>45</v>
      </c>
      <c r="B33" s="1" t="s">
        <v>22</v>
      </c>
      <c r="F33" s="7" t="s">
        <v>45</v>
      </c>
      <c r="G33" s="1" t="s">
        <v>22</v>
      </c>
    </row>
    <row r="34" spans="1:7" x14ac:dyDescent="0.25">
      <c r="A34" s="7" t="s">
        <v>46</v>
      </c>
      <c r="B34" s="1" t="s">
        <v>47</v>
      </c>
      <c r="F34" s="7" t="s">
        <v>62</v>
      </c>
      <c r="G34" s="1" t="s">
        <v>63</v>
      </c>
    </row>
    <row r="35" spans="1:7" x14ac:dyDescent="0.25">
      <c r="A35" s="7" t="s">
        <v>48</v>
      </c>
      <c r="B35" s="1">
        <v>3</v>
      </c>
      <c r="F35" s="7" t="s">
        <v>48</v>
      </c>
      <c r="G35" s="1">
        <v>0</v>
      </c>
    </row>
    <row r="36" spans="1:7" x14ac:dyDescent="0.25">
      <c r="A36" s="7"/>
      <c r="B36" s="1"/>
      <c r="F36" s="7"/>
      <c r="G36" s="1"/>
    </row>
    <row r="37" spans="1:7" x14ac:dyDescent="0.25">
      <c r="A37" s="7" t="s">
        <v>23</v>
      </c>
      <c r="B37" s="1"/>
      <c r="F37" s="7" t="s">
        <v>23</v>
      </c>
      <c r="G37" s="1"/>
    </row>
    <row r="38" spans="1:7" x14ac:dyDescent="0.25">
      <c r="A38" s="7" t="s">
        <v>49</v>
      </c>
      <c r="B38" s="1" t="s">
        <v>50</v>
      </c>
      <c r="F38" s="7" t="s">
        <v>49</v>
      </c>
      <c r="G38" s="1" t="s">
        <v>64</v>
      </c>
    </row>
    <row r="39" spans="1:7" x14ac:dyDescent="0.25">
      <c r="A39" s="7" t="s">
        <v>51</v>
      </c>
      <c r="B39" s="1" t="s">
        <v>52</v>
      </c>
      <c r="F39" s="7" t="s">
        <v>59</v>
      </c>
      <c r="G39" s="1" t="s">
        <v>65</v>
      </c>
    </row>
    <row r="40" spans="1:7" x14ac:dyDescent="0.25">
      <c r="A40" s="7" t="s">
        <v>53</v>
      </c>
      <c r="B40" s="1">
        <v>3</v>
      </c>
      <c r="F40" s="7" t="s">
        <v>53</v>
      </c>
      <c r="G40" s="1">
        <v>0.37</v>
      </c>
    </row>
    <row r="41" spans="1:7" x14ac:dyDescent="0.25">
      <c r="A41" s="7" t="s">
        <v>54</v>
      </c>
      <c r="B41" s="1">
        <v>2.96</v>
      </c>
      <c r="F41" s="7" t="s">
        <v>54</v>
      </c>
      <c r="G41" s="1">
        <v>0.375</v>
      </c>
    </row>
    <row r="42" spans="1:7" x14ac:dyDescent="0.25">
      <c r="A42" s="7" t="s">
        <v>55</v>
      </c>
      <c r="B42" s="1" t="s">
        <v>56</v>
      </c>
      <c r="F42" s="7" t="s">
        <v>66</v>
      </c>
      <c r="G42" s="1" t="s">
        <v>67</v>
      </c>
    </row>
    <row r="43" spans="1:7" x14ac:dyDescent="0.25">
      <c r="A43" s="7" t="s">
        <v>57</v>
      </c>
      <c r="B43" s="1" t="s">
        <v>19</v>
      </c>
      <c r="F43" s="7" t="s">
        <v>57</v>
      </c>
      <c r="G43" s="1" t="s">
        <v>19</v>
      </c>
    </row>
    <row r="46" spans="1:7" x14ac:dyDescent="0.25">
      <c r="A46" s="7" t="s">
        <v>24</v>
      </c>
      <c r="B46" s="1" t="s">
        <v>25</v>
      </c>
    </row>
    <row r="47" spans="1:7" x14ac:dyDescent="0.25">
      <c r="A47" s="7" t="s">
        <v>15</v>
      </c>
      <c r="B47" s="1" t="s">
        <v>15</v>
      </c>
    </row>
    <row r="48" spans="1:7" x14ac:dyDescent="0.25">
      <c r="A48" s="7" t="s">
        <v>13</v>
      </c>
      <c r="B48" s="1" t="s">
        <v>14</v>
      </c>
    </row>
    <row r="49" spans="1:2" x14ac:dyDescent="0.25">
      <c r="A49" s="7"/>
      <c r="B49" s="1"/>
    </row>
    <row r="50" spans="1:2" x14ac:dyDescent="0.25">
      <c r="A50" s="7" t="s">
        <v>18</v>
      </c>
      <c r="B50" s="1"/>
    </row>
    <row r="51" spans="1:2" x14ac:dyDescent="0.25">
      <c r="A51" s="7" t="s">
        <v>41</v>
      </c>
      <c r="B51" s="1">
        <v>5.5999999999999999E-3</v>
      </c>
    </row>
    <row r="52" spans="1:2" x14ac:dyDescent="0.25">
      <c r="A52" s="7" t="s">
        <v>42</v>
      </c>
      <c r="B52" s="1" t="s">
        <v>19</v>
      </c>
    </row>
    <row r="53" spans="1:2" x14ac:dyDescent="0.25">
      <c r="A53" s="7" t="s">
        <v>43</v>
      </c>
      <c r="B53" s="1" t="s">
        <v>26</v>
      </c>
    </row>
    <row r="54" spans="1:2" x14ac:dyDescent="0.25">
      <c r="A54" s="7" t="s">
        <v>44</v>
      </c>
      <c r="B54" s="1" t="s">
        <v>27</v>
      </c>
    </row>
    <row r="55" spans="1:2" x14ac:dyDescent="0.25">
      <c r="A55" s="7" t="s">
        <v>45</v>
      </c>
      <c r="B55" s="1" t="s">
        <v>22</v>
      </c>
    </row>
    <row r="56" spans="1:2" x14ac:dyDescent="0.25">
      <c r="A56" s="7" t="s">
        <v>58</v>
      </c>
      <c r="B56" s="1" t="s">
        <v>28</v>
      </c>
    </row>
    <row r="57" spans="1:2" x14ac:dyDescent="0.25">
      <c r="A57" s="7" t="s">
        <v>48</v>
      </c>
      <c r="B57" s="1">
        <v>1</v>
      </c>
    </row>
    <row r="58" spans="1:2" x14ac:dyDescent="0.25">
      <c r="A58" s="7"/>
      <c r="B58" s="1"/>
    </row>
    <row r="59" spans="1:2" x14ac:dyDescent="0.25">
      <c r="A59" s="7" t="s">
        <v>23</v>
      </c>
      <c r="B59" s="1"/>
    </row>
    <row r="60" spans="1:2" x14ac:dyDescent="0.25">
      <c r="A60" s="7" t="s">
        <v>59</v>
      </c>
      <c r="B60" s="1" t="s">
        <v>60</v>
      </c>
    </row>
    <row r="61" spans="1:2" x14ac:dyDescent="0.25">
      <c r="A61" s="7" t="s">
        <v>51</v>
      </c>
      <c r="B61" s="1" t="s">
        <v>52</v>
      </c>
    </row>
    <row r="62" spans="1:2" x14ac:dyDescent="0.25">
      <c r="A62" s="7" t="s">
        <v>53</v>
      </c>
      <c r="B62" s="1">
        <v>3.2149999999999999</v>
      </c>
    </row>
    <row r="63" spans="1:2" x14ac:dyDescent="0.25">
      <c r="A63" s="7" t="s">
        <v>54</v>
      </c>
      <c r="B63" s="1">
        <v>3.2149999999999999</v>
      </c>
    </row>
    <row r="64" spans="1:2" x14ac:dyDescent="0.25">
      <c r="A64" s="7" t="s">
        <v>55</v>
      </c>
      <c r="B64" s="1" t="s">
        <v>61</v>
      </c>
    </row>
    <row r="65" spans="1:2" x14ac:dyDescent="0.25">
      <c r="A65" s="7" t="s">
        <v>57</v>
      </c>
      <c r="B65" s="1" t="s">
        <v>19</v>
      </c>
    </row>
  </sheetData>
  <pageMargins left="0.7" right="0.7" top="0.75" bottom="0.75" header="0.3" footer="0.3"/>
  <ignoredErrors>
    <ignoredError sqref="G3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D451-A56F-6E41-A6A6-B3DCE71F5527}">
  <dimension ref="A1:K275"/>
  <sheetViews>
    <sheetView zoomScale="99" workbookViewId="0">
      <selection activeCell="K13" sqref="K13"/>
    </sheetView>
  </sheetViews>
  <sheetFormatPr defaultColWidth="11" defaultRowHeight="15.75" x14ac:dyDescent="0.25"/>
  <sheetData>
    <row r="1" spans="1:11" x14ac:dyDescent="0.25">
      <c r="A1" s="12" t="s">
        <v>187</v>
      </c>
    </row>
    <row r="3" spans="1:11" x14ac:dyDescent="0.25">
      <c r="A3" t="s">
        <v>179</v>
      </c>
      <c r="D3" s="16"/>
    </row>
    <row r="4" spans="1:11" x14ac:dyDescent="0.25">
      <c r="D4" s="16"/>
    </row>
    <row r="5" spans="1:11" x14ac:dyDescent="0.25">
      <c r="A5" s="13" t="s">
        <v>108</v>
      </c>
      <c r="B5" t="s">
        <v>109</v>
      </c>
      <c r="C5" s="26" t="s">
        <v>180</v>
      </c>
      <c r="D5" s="20" t="s">
        <v>181</v>
      </c>
      <c r="E5" s="15" t="s">
        <v>149</v>
      </c>
      <c r="G5" s="13"/>
      <c r="I5" s="26"/>
      <c r="J5" s="20"/>
      <c r="K5" s="15"/>
    </row>
    <row r="6" spans="1:11" x14ac:dyDescent="0.25">
      <c r="A6">
        <v>1</v>
      </c>
      <c r="B6" t="s">
        <v>112</v>
      </c>
      <c r="C6" s="21">
        <v>1</v>
      </c>
      <c r="D6" s="21">
        <v>0</v>
      </c>
      <c r="E6" s="19">
        <f t="shared" ref="E6" si="0">(D6/C6)*100</f>
        <v>0</v>
      </c>
      <c r="J6" s="20"/>
      <c r="K6" s="19"/>
    </row>
    <row r="7" spans="1:11" x14ac:dyDescent="0.25">
      <c r="A7">
        <v>2</v>
      </c>
      <c r="B7" t="s">
        <v>112</v>
      </c>
      <c r="D7" s="20"/>
      <c r="E7" s="15"/>
      <c r="J7" s="20"/>
      <c r="K7" s="15"/>
    </row>
    <row r="8" spans="1:11" x14ac:dyDescent="0.25">
      <c r="A8">
        <v>3</v>
      </c>
      <c r="B8" t="s">
        <v>112</v>
      </c>
      <c r="D8" s="20"/>
      <c r="E8" s="19"/>
      <c r="J8" s="20"/>
      <c r="K8" s="19"/>
    </row>
    <row r="9" spans="1:11" x14ac:dyDescent="0.25">
      <c r="A9">
        <v>4</v>
      </c>
      <c r="B9" t="s">
        <v>112</v>
      </c>
      <c r="D9" s="20"/>
      <c r="E9" s="15"/>
      <c r="J9" s="20"/>
      <c r="K9" s="15"/>
    </row>
    <row r="10" spans="1:11" x14ac:dyDescent="0.25">
      <c r="A10">
        <v>1</v>
      </c>
      <c r="B10" t="s">
        <v>113</v>
      </c>
      <c r="D10" s="20"/>
      <c r="E10" s="19"/>
      <c r="J10" s="20"/>
      <c r="K10" s="19"/>
    </row>
    <row r="11" spans="1:11" x14ac:dyDescent="0.25">
      <c r="A11">
        <v>2</v>
      </c>
      <c r="B11" t="s">
        <v>113</v>
      </c>
      <c r="D11" s="20"/>
      <c r="E11" s="15"/>
      <c r="J11" s="20"/>
      <c r="K11" s="15"/>
    </row>
    <row r="12" spans="1:11" x14ac:dyDescent="0.25">
      <c r="A12">
        <v>3</v>
      </c>
      <c r="B12" t="s">
        <v>113</v>
      </c>
      <c r="C12" s="21">
        <v>2</v>
      </c>
      <c r="D12" s="21">
        <v>1</v>
      </c>
      <c r="E12" s="19">
        <f t="shared" ref="E12" si="1">(D12/C12)*100</f>
        <v>50</v>
      </c>
      <c r="J12" s="20"/>
      <c r="K12" s="15"/>
    </row>
    <row r="13" spans="1:11" x14ac:dyDescent="0.25">
      <c r="A13">
        <v>4</v>
      </c>
      <c r="B13" t="s">
        <v>113</v>
      </c>
      <c r="D13" s="20"/>
      <c r="E13" s="15"/>
      <c r="J13" s="20"/>
      <c r="K13" s="15"/>
    </row>
    <row r="14" spans="1:11" x14ac:dyDescent="0.25">
      <c r="A14">
        <v>1</v>
      </c>
      <c r="B14" s="21" t="s">
        <v>114</v>
      </c>
      <c r="C14" s="21">
        <v>1</v>
      </c>
      <c r="D14" s="21">
        <v>0</v>
      </c>
      <c r="E14" s="19">
        <f t="shared" ref="E14" si="2">(D14/C14)*100</f>
        <v>0</v>
      </c>
      <c r="H14" s="21"/>
      <c r="I14" s="26"/>
      <c r="J14" s="20"/>
      <c r="K14" s="15"/>
    </row>
    <row r="15" spans="1:11" x14ac:dyDescent="0.25">
      <c r="A15">
        <v>2</v>
      </c>
      <c r="B15" s="21" t="s">
        <v>114</v>
      </c>
      <c r="D15" s="20"/>
      <c r="E15" s="15"/>
      <c r="H15" s="21"/>
      <c r="J15" s="20"/>
      <c r="K15" s="15"/>
    </row>
    <row r="16" spans="1:11" x14ac:dyDescent="0.25">
      <c r="A16">
        <v>3</v>
      </c>
      <c r="B16" s="21" t="s">
        <v>114</v>
      </c>
      <c r="C16" s="21">
        <v>1</v>
      </c>
      <c r="D16" s="21">
        <v>1</v>
      </c>
      <c r="E16" s="19">
        <f t="shared" ref="E16" si="3">(D16/C16)*100</f>
        <v>100</v>
      </c>
      <c r="H16" s="21"/>
      <c r="J16" s="20"/>
      <c r="K16" s="19"/>
    </row>
    <row r="17" spans="1:11" x14ac:dyDescent="0.25">
      <c r="A17">
        <v>4</v>
      </c>
      <c r="B17" s="21" t="s">
        <v>114</v>
      </c>
      <c r="D17" s="20"/>
      <c r="E17" s="15"/>
      <c r="H17" s="21"/>
      <c r="J17" s="20"/>
      <c r="K17" s="15"/>
    </row>
    <row r="18" spans="1:11" x14ac:dyDescent="0.25">
      <c r="A18">
        <v>1</v>
      </c>
      <c r="B18" t="s">
        <v>115</v>
      </c>
      <c r="D18" s="20"/>
      <c r="E18" s="15"/>
      <c r="J18" s="20"/>
      <c r="K18" s="15"/>
    </row>
    <row r="19" spans="1:11" x14ac:dyDescent="0.25">
      <c r="A19">
        <v>2</v>
      </c>
      <c r="B19" t="s">
        <v>115</v>
      </c>
      <c r="C19" s="21">
        <v>3</v>
      </c>
      <c r="D19" s="21">
        <v>0</v>
      </c>
      <c r="E19" s="19">
        <f t="shared" ref="E19:E21" si="4">(D19/C19)*100</f>
        <v>0</v>
      </c>
      <c r="I19" s="26"/>
      <c r="J19" s="20"/>
      <c r="K19" s="18"/>
    </row>
    <row r="20" spans="1:11" x14ac:dyDescent="0.25">
      <c r="A20">
        <v>3</v>
      </c>
      <c r="B20" t="s">
        <v>115</v>
      </c>
      <c r="C20" s="21">
        <v>1</v>
      </c>
      <c r="D20" s="21">
        <v>0</v>
      </c>
      <c r="E20" s="19">
        <f t="shared" si="4"/>
        <v>0</v>
      </c>
      <c r="I20" s="26"/>
      <c r="J20" s="20"/>
      <c r="K20" s="15"/>
    </row>
    <row r="21" spans="1:11" x14ac:dyDescent="0.25">
      <c r="A21">
        <v>4</v>
      </c>
      <c r="B21" t="s">
        <v>115</v>
      </c>
      <c r="C21" s="21">
        <v>2</v>
      </c>
      <c r="D21" s="21">
        <v>1</v>
      </c>
      <c r="E21" s="19">
        <f t="shared" si="4"/>
        <v>50</v>
      </c>
      <c r="I21" s="26"/>
      <c r="J21" s="20"/>
      <c r="K21" s="15"/>
    </row>
    <row r="22" spans="1:11" x14ac:dyDescent="0.25">
      <c r="A22">
        <v>1</v>
      </c>
      <c r="B22" t="s">
        <v>116</v>
      </c>
      <c r="C22" s="26"/>
      <c r="D22" s="20"/>
      <c r="E22" s="15"/>
      <c r="I22" s="26"/>
      <c r="J22" s="20"/>
      <c r="K22" s="15"/>
    </row>
    <row r="23" spans="1:11" x14ac:dyDescent="0.25">
      <c r="A23">
        <v>2</v>
      </c>
      <c r="B23" t="s">
        <v>116</v>
      </c>
      <c r="C23" s="26"/>
      <c r="D23" s="20"/>
      <c r="E23" s="15"/>
      <c r="I23" s="26"/>
      <c r="J23" s="20"/>
      <c r="K23" s="15"/>
    </row>
    <row r="24" spans="1:11" x14ac:dyDescent="0.25">
      <c r="A24">
        <v>3</v>
      </c>
      <c r="B24" t="s">
        <v>116</v>
      </c>
      <c r="C24" s="26"/>
      <c r="D24" s="20"/>
      <c r="E24" s="19"/>
      <c r="I24" s="26"/>
      <c r="J24" s="20"/>
      <c r="K24" s="19"/>
    </row>
    <row r="25" spans="1:11" x14ac:dyDescent="0.25">
      <c r="A25">
        <v>4</v>
      </c>
      <c r="B25" t="s">
        <v>116</v>
      </c>
      <c r="C25" s="26"/>
      <c r="D25" s="20"/>
      <c r="E25" s="15"/>
      <c r="I25" s="26"/>
      <c r="J25" s="20"/>
      <c r="K25" s="15"/>
    </row>
    <row r="26" spans="1:11" x14ac:dyDescent="0.25">
      <c r="A26">
        <v>1</v>
      </c>
      <c r="B26" s="21" t="s">
        <v>117</v>
      </c>
      <c r="C26" s="26"/>
      <c r="D26" s="20"/>
      <c r="E26" s="15"/>
      <c r="H26" s="21"/>
      <c r="I26" s="26"/>
      <c r="J26" s="20"/>
      <c r="K26" s="15"/>
    </row>
    <row r="27" spans="1:11" x14ac:dyDescent="0.25">
      <c r="A27">
        <v>2</v>
      </c>
      <c r="B27" s="21" t="s">
        <v>117</v>
      </c>
      <c r="C27" s="26"/>
      <c r="D27" s="20"/>
      <c r="E27" s="15"/>
      <c r="H27" s="21"/>
      <c r="I27" s="26"/>
      <c r="J27" s="20"/>
      <c r="K27" s="15"/>
    </row>
    <row r="28" spans="1:11" x14ac:dyDescent="0.25">
      <c r="A28">
        <v>3</v>
      </c>
      <c r="B28" s="21" t="s">
        <v>117</v>
      </c>
      <c r="C28" s="21">
        <v>4</v>
      </c>
      <c r="D28" s="21">
        <v>0</v>
      </c>
      <c r="E28" s="19">
        <f t="shared" ref="E28" si="5">(D28/C28)*100</f>
        <v>0</v>
      </c>
      <c r="H28" s="21"/>
      <c r="I28" s="26"/>
      <c r="J28" s="20"/>
      <c r="K28" s="15"/>
    </row>
    <row r="29" spans="1:11" x14ac:dyDescent="0.25">
      <c r="A29">
        <v>4</v>
      </c>
      <c r="B29" s="21" t="s">
        <v>117</v>
      </c>
      <c r="C29" s="26"/>
      <c r="D29" s="20"/>
      <c r="E29" s="19"/>
      <c r="H29" s="21"/>
      <c r="I29" s="26"/>
      <c r="J29" s="20"/>
      <c r="K29" s="19"/>
    </row>
    <row r="30" spans="1:11" x14ac:dyDescent="0.25">
      <c r="A30">
        <v>1</v>
      </c>
      <c r="B30" s="21" t="s">
        <v>118</v>
      </c>
      <c r="C30" s="26"/>
      <c r="D30" s="20"/>
      <c r="E30" s="15"/>
      <c r="H30" s="21"/>
      <c r="I30" s="26"/>
      <c r="J30" s="20"/>
      <c r="K30" s="15"/>
    </row>
    <row r="31" spans="1:11" x14ac:dyDescent="0.25">
      <c r="A31">
        <v>2</v>
      </c>
      <c r="B31" s="21" t="s">
        <v>118</v>
      </c>
      <c r="C31" s="26"/>
      <c r="D31" s="20"/>
      <c r="E31" s="15"/>
      <c r="H31" s="21"/>
      <c r="I31" s="26"/>
      <c r="J31" s="20"/>
      <c r="K31" s="15"/>
    </row>
    <row r="32" spans="1:11" x14ac:dyDescent="0.25">
      <c r="A32">
        <v>3</v>
      </c>
      <c r="B32" s="21" t="s">
        <v>118</v>
      </c>
      <c r="C32" s="21">
        <v>1</v>
      </c>
      <c r="D32" s="21">
        <v>0</v>
      </c>
      <c r="E32" s="19">
        <f t="shared" ref="E32" si="6">(D32/C32)*100</f>
        <v>0</v>
      </c>
      <c r="H32" s="21"/>
      <c r="I32" s="26"/>
      <c r="J32" s="20"/>
      <c r="K32" s="15"/>
    </row>
    <row r="33" spans="1:11" x14ac:dyDescent="0.25">
      <c r="A33">
        <v>4</v>
      </c>
      <c r="B33" s="21" t="s">
        <v>118</v>
      </c>
      <c r="C33" s="26"/>
      <c r="D33" s="20"/>
      <c r="E33" s="15"/>
      <c r="H33" s="21"/>
      <c r="I33" s="26"/>
      <c r="J33" s="20"/>
      <c r="K33" s="15"/>
    </row>
    <row r="34" spans="1:11" x14ac:dyDescent="0.25">
      <c r="C34" s="27">
        <f>SUM(C6:C33)</f>
        <v>16</v>
      </c>
      <c r="D34" s="28">
        <f>SUM(D6:D33)</f>
        <v>3</v>
      </c>
      <c r="E34" s="23">
        <f>(D34/C34)*100</f>
        <v>18.75</v>
      </c>
      <c r="I34" s="27"/>
      <c r="J34" s="28"/>
      <c r="K34" s="18"/>
    </row>
    <row r="35" spans="1:11" x14ac:dyDescent="0.25">
      <c r="D35" s="26" t="s">
        <v>38</v>
      </c>
      <c r="E35">
        <f>COUNT(E6:E33)</f>
        <v>9</v>
      </c>
      <c r="J35" s="26"/>
    </row>
    <row r="37" spans="1:11" x14ac:dyDescent="0.25">
      <c r="A37" t="s">
        <v>186</v>
      </c>
      <c r="D37" s="16"/>
    </row>
    <row r="38" spans="1:11" x14ac:dyDescent="0.25">
      <c r="D38" s="16"/>
    </row>
    <row r="39" spans="1:11" x14ac:dyDescent="0.25">
      <c r="A39" s="13" t="s">
        <v>108</v>
      </c>
      <c r="B39" t="s">
        <v>109</v>
      </c>
      <c r="C39" s="26" t="s">
        <v>180</v>
      </c>
      <c r="D39" s="20" t="s">
        <v>181</v>
      </c>
      <c r="E39" s="15" t="s">
        <v>149</v>
      </c>
    </row>
    <row r="40" spans="1:11" x14ac:dyDescent="0.25">
      <c r="A40">
        <v>1</v>
      </c>
      <c r="B40" t="s">
        <v>112</v>
      </c>
      <c r="C40">
        <v>2</v>
      </c>
      <c r="D40" s="20">
        <v>0</v>
      </c>
      <c r="E40" s="19">
        <f t="shared" ref="E40" si="7">(D40/C40)*100</f>
        <v>0</v>
      </c>
    </row>
    <row r="41" spans="1:11" x14ac:dyDescent="0.25">
      <c r="A41">
        <v>2</v>
      </c>
      <c r="B41" t="s">
        <v>112</v>
      </c>
      <c r="D41" s="20"/>
      <c r="E41" s="19"/>
    </row>
    <row r="42" spans="1:11" x14ac:dyDescent="0.25">
      <c r="A42">
        <v>3</v>
      </c>
      <c r="B42" t="s">
        <v>112</v>
      </c>
      <c r="C42">
        <v>1</v>
      </c>
      <c r="D42" s="20">
        <v>0</v>
      </c>
      <c r="E42" s="19">
        <f t="shared" ref="E42:E43" si="8">(D42/C42)*100</f>
        <v>0</v>
      </c>
    </row>
    <row r="43" spans="1:11" x14ac:dyDescent="0.25">
      <c r="A43">
        <v>4</v>
      </c>
      <c r="B43" t="s">
        <v>112</v>
      </c>
      <c r="C43">
        <v>2</v>
      </c>
      <c r="D43" s="20">
        <v>1</v>
      </c>
      <c r="E43" s="19">
        <f t="shared" si="8"/>
        <v>50</v>
      </c>
    </row>
    <row r="44" spans="1:11" x14ac:dyDescent="0.25">
      <c r="A44">
        <v>1</v>
      </c>
      <c r="B44" t="s">
        <v>113</v>
      </c>
      <c r="D44" s="20"/>
      <c r="E44" s="19"/>
    </row>
    <row r="45" spans="1:11" x14ac:dyDescent="0.25">
      <c r="A45">
        <v>2</v>
      </c>
      <c r="B45" t="s">
        <v>113</v>
      </c>
      <c r="C45">
        <v>1</v>
      </c>
      <c r="D45" s="20">
        <v>0</v>
      </c>
      <c r="E45" s="19">
        <f t="shared" ref="E45" si="9">(D45/C45)*100</f>
        <v>0</v>
      </c>
    </row>
    <row r="46" spans="1:11" x14ac:dyDescent="0.25">
      <c r="A46">
        <v>3</v>
      </c>
      <c r="B46" t="s">
        <v>113</v>
      </c>
      <c r="D46" s="20"/>
      <c r="E46" s="15"/>
    </row>
    <row r="47" spans="1:11" x14ac:dyDescent="0.25">
      <c r="A47">
        <v>4</v>
      </c>
      <c r="B47" t="s">
        <v>113</v>
      </c>
      <c r="C47">
        <v>1</v>
      </c>
      <c r="D47" s="20">
        <v>1</v>
      </c>
      <c r="E47" s="19">
        <f t="shared" ref="E47:E50" si="10">(D47/C47)*100</f>
        <v>100</v>
      </c>
    </row>
    <row r="48" spans="1:11" x14ac:dyDescent="0.25">
      <c r="A48">
        <v>1</v>
      </c>
      <c r="B48" s="21" t="s">
        <v>114</v>
      </c>
      <c r="C48" s="26">
        <v>2</v>
      </c>
      <c r="D48" s="20">
        <v>1</v>
      </c>
      <c r="E48" s="19">
        <f t="shared" si="10"/>
        <v>50</v>
      </c>
    </row>
    <row r="49" spans="1:5" x14ac:dyDescent="0.25">
      <c r="A49">
        <v>2</v>
      </c>
      <c r="B49" s="21" t="s">
        <v>114</v>
      </c>
      <c r="C49">
        <v>1</v>
      </c>
      <c r="D49" s="20">
        <v>0</v>
      </c>
      <c r="E49" s="19">
        <f t="shared" si="10"/>
        <v>0</v>
      </c>
    </row>
    <row r="50" spans="1:5" x14ac:dyDescent="0.25">
      <c r="A50">
        <v>3</v>
      </c>
      <c r="B50" s="21" t="s">
        <v>114</v>
      </c>
      <c r="C50">
        <v>1</v>
      </c>
      <c r="D50" s="20">
        <v>1</v>
      </c>
      <c r="E50" s="19">
        <f t="shared" si="10"/>
        <v>100</v>
      </c>
    </row>
    <row r="51" spans="1:5" x14ac:dyDescent="0.25">
      <c r="A51">
        <v>4</v>
      </c>
      <c r="B51" s="21" t="s">
        <v>114</v>
      </c>
      <c r="D51" s="20"/>
      <c r="E51" s="15"/>
    </row>
    <row r="52" spans="1:5" x14ac:dyDescent="0.25">
      <c r="A52">
        <v>1</v>
      </c>
      <c r="B52" t="s">
        <v>115</v>
      </c>
      <c r="C52">
        <v>1</v>
      </c>
      <c r="D52" s="20">
        <v>0</v>
      </c>
      <c r="E52" s="19">
        <f t="shared" ref="E52:E53" si="11">(D52/C52)*100</f>
        <v>0</v>
      </c>
    </row>
    <row r="53" spans="1:5" x14ac:dyDescent="0.25">
      <c r="A53">
        <v>2</v>
      </c>
      <c r="B53" t="s">
        <v>115</v>
      </c>
      <c r="C53" s="26">
        <v>1</v>
      </c>
      <c r="D53" s="20">
        <v>0</v>
      </c>
      <c r="E53" s="19">
        <f t="shared" si="11"/>
        <v>0</v>
      </c>
    </row>
    <row r="54" spans="1:5" x14ac:dyDescent="0.25">
      <c r="A54">
        <v>3</v>
      </c>
      <c r="B54" t="s">
        <v>115</v>
      </c>
      <c r="C54" s="26"/>
      <c r="D54" s="20"/>
      <c r="E54" s="15"/>
    </row>
    <row r="55" spans="1:5" x14ac:dyDescent="0.25">
      <c r="A55">
        <v>4</v>
      </c>
      <c r="B55" t="s">
        <v>115</v>
      </c>
      <c r="C55" s="26">
        <v>1</v>
      </c>
      <c r="D55" s="20">
        <v>0</v>
      </c>
      <c r="E55" s="19">
        <f t="shared" ref="E55:E56" si="12">(D55/C55)*100</f>
        <v>0</v>
      </c>
    </row>
    <row r="56" spans="1:5" x14ac:dyDescent="0.25">
      <c r="A56">
        <v>1</v>
      </c>
      <c r="B56" t="s">
        <v>116</v>
      </c>
      <c r="C56" s="26">
        <v>1</v>
      </c>
      <c r="D56" s="20">
        <v>0</v>
      </c>
      <c r="E56" s="19">
        <f t="shared" si="12"/>
        <v>0</v>
      </c>
    </row>
    <row r="57" spans="1:5" x14ac:dyDescent="0.25">
      <c r="A57">
        <v>2</v>
      </c>
      <c r="B57" t="s">
        <v>116</v>
      </c>
      <c r="C57" s="26"/>
      <c r="D57" s="20"/>
      <c r="E57" s="19"/>
    </row>
    <row r="58" spans="1:5" x14ac:dyDescent="0.25">
      <c r="A58">
        <v>3</v>
      </c>
      <c r="B58" t="s">
        <v>116</v>
      </c>
      <c r="C58" s="26">
        <v>1</v>
      </c>
      <c r="D58" s="20">
        <v>0</v>
      </c>
      <c r="E58" s="19">
        <f t="shared" ref="E58" si="13">(D58/C58)*100</f>
        <v>0</v>
      </c>
    </row>
    <row r="59" spans="1:5" x14ac:dyDescent="0.25">
      <c r="A59">
        <v>4</v>
      </c>
      <c r="B59" t="s">
        <v>116</v>
      </c>
      <c r="C59" s="26"/>
      <c r="D59" s="20"/>
      <c r="E59" s="15"/>
    </row>
    <row r="60" spans="1:5" x14ac:dyDescent="0.25">
      <c r="A60">
        <v>1</v>
      </c>
      <c r="B60" s="21" t="s">
        <v>117</v>
      </c>
      <c r="C60" s="26"/>
      <c r="D60" s="20"/>
      <c r="E60" s="15"/>
    </row>
    <row r="61" spans="1:5" x14ac:dyDescent="0.25">
      <c r="A61">
        <v>2</v>
      </c>
      <c r="B61" s="21" t="s">
        <v>117</v>
      </c>
      <c r="C61" s="26">
        <v>1</v>
      </c>
      <c r="D61" s="20">
        <v>0</v>
      </c>
      <c r="E61" s="19">
        <f t="shared" ref="E61:E64" si="14">(D61/C61)*100</f>
        <v>0</v>
      </c>
    </row>
    <row r="62" spans="1:5" x14ac:dyDescent="0.25">
      <c r="A62">
        <v>3</v>
      </c>
      <c r="B62" s="21" t="s">
        <v>117</v>
      </c>
      <c r="C62" s="26">
        <v>1</v>
      </c>
      <c r="D62" s="20">
        <v>0</v>
      </c>
      <c r="E62" s="19">
        <f t="shared" si="14"/>
        <v>0</v>
      </c>
    </row>
    <row r="63" spans="1:5" x14ac:dyDescent="0.25">
      <c r="A63">
        <v>4</v>
      </c>
      <c r="B63" s="21" t="s">
        <v>117</v>
      </c>
      <c r="C63" s="26">
        <v>1</v>
      </c>
      <c r="D63" s="20">
        <v>1</v>
      </c>
      <c r="E63" s="19">
        <f t="shared" si="14"/>
        <v>100</v>
      </c>
    </row>
    <row r="64" spans="1:5" x14ac:dyDescent="0.25">
      <c r="A64">
        <v>1</v>
      </c>
      <c r="B64" s="21" t="s">
        <v>118</v>
      </c>
      <c r="C64" s="26">
        <v>2</v>
      </c>
      <c r="D64" s="20">
        <v>0</v>
      </c>
      <c r="E64" s="19">
        <f t="shared" si="14"/>
        <v>0</v>
      </c>
    </row>
    <row r="65" spans="1:5" x14ac:dyDescent="0.25">
      <c r="A65">
        <v>2</v>
      </c>
      <c r="B65" s="21" t="s">
        <v>118</v>
      </c>
      <c r="C65" s="26"/>
      <c r="D65" s="20"/>
      <c r="E65" s="15"/>
    </row>
    <row r="66" spans="1:5" x14ac:dyDescent="0.25">
      <c r="A66">
        <v>3</v>
      </c>
      <c r="B66" s="21" t="s">
        <v>118</v>
      </c>
      <c r="C66" s="26">
        <v>1</v>
      </c>
      <c r="D66" s="20">
        <v>0</v>
      </c>
      <c r="E66" s="19">
        <f t="shared" ref="E66:E67" si="15">(D66/C66)*100</f>
        <v>0</v>
      </c>
    </row>
    <row r="67" spans="1:5" x14ac:dyDescent="0.25">
      <c r="A67">
        <v>4</v>
      </c>
      <c r="B67" s="21" t="s">
        <v>118</v>
      </c>
      <c r="C67" s="26">
        <v>1</v>
      </c>
      <c r="D67" s="20">
        <v>0</v>
      </c>
      <c r="E67" s="19">
        <f t="shared" si="15"/>
        <v>0</v>
      </c>
    </row>
    <row r="68" spans="1:5" x14ac:dyDescent="0.25">
      <c r="C68" s="27">
        <f>SUM(C40:C67)</f>
        <v>23</v>
      </c>
      <c r="D68" s="28">
        <f>SUM(D40:D67)</f>
        <v>5</v>
      </c>
      <c r="E68" s="23">
        <f>(D68/C68)*100</f>
        <v>21.739130434782609</v>
      </c>
    </row>
    <row r="69" spans="1:5" x14ac:dyDescent="0.25">
      <c r="D69" s="26" t="s">
        <v>38</v>
      </c>
      <c r="E69">
        <f>COUNT(E40:E67)</f>
        <v>19</v>
      </c>
    </row>
    <row r="71" spans="1:5" x14ac:dyDescent="0.25">
      <c r="A71" t="s">
        <v>185</v>
      </c>
      <c r="D71" s="16"/>
    </row>
    <row r="72" spans="1:5" x14ac:dyDescent="0.25">
      <c r="D72" s="16"/>
    </row>
    <row r="73" spans="1:5" x14ac:dyDescent="0.25">
      <c r="A73" s="13" t="s">
        <v>108</v>
      </c>
      <c r="B73" t="s">
        <v>109</v>
      </c>
      <c r="C73" s="26" t="s">
        <v>180</v>
      </c>
      <c r="D73" s="20" t="s">
        <v>181</v>
      </c>
      <c r="E73" s="15" t="s">
        <v>149</v>
      </c>
    </row>
    <row r="74" spans="1:5" x14ac:dyDescent="0.25">
      <c r="A74">
        <v>1</v>
      </c>
      <c r="B74" t="s">
        <v>112</v>
      </c>
      <c r="D74" s="20"/>
      <c r="E74" s="19"/>
    </row>
    <row r="75" spans="1:5" x14ac:dyDescent="0.25">
      <c r="A75">
        <v>2</v>
      </c>
      <c r="B75" t="s">
        <v>112</v>
      </c>
      <c r="C75">
        <v>1</v>
      </c>
      <c r="D75" s="20">
        <v>0</v>
      </c>
      <c r="E75" s="19">
        <f t="shared" ref="E75" si="16">(D75/C75)*100</f>
        <v>0</v>
      </c>
    </row>
    <row r="76" spans="1:5" x14ac:dyDescent="0.25">
      <c r="A76">
        <v>3</v>
      </c>
      <c r="B76" t="s">
        <v>112</v>
      </c>
      <c r="D76" s="20"/>
      <c r="E76" s="19"/>
    </row>
    <row r="77" spans="1:5" x14ac:dyDescent="0.25">
      <c r="A77">
        <v>4</v>
      </c>
      <c r="B77" t="s">
        <v>112</v>
      </c>
      <c r="C77">
        <v>1</v>
      </c>
      <c r="D77" s="20">
        <v>0</v>
      </c>
      <c r="E77" s="19">
        <f t="shared" ref="E77" si="17">(D77/C77)*100</f>
        <v>0</v>
      </c>
    </row>
    <row r="78" spans="1:5" x14ac:dyDescent="0.25">
      <c r="A78">
        <v>1</v>
      </c>
      <c r="B78" t="s">
        <v>113</v>
      </c>
      <c r="D78" s="20"/>
      <c r="E78" s="19"/>
    </row>
    <row r="79" spans="1:5" x14ac:dyDescent="0.25">
      <c r="A79">
        <v>2</v>
      </c>
      <c r="B79" t="s">
        <v>113</v>
      </c>
      <c r="D79" s="20"/>
      <c r="E79" s="15"/>
    </row>
    <row r="80" spans="1:5" x14ac:dyDescent="0.25">
      <c r="A80">
        <v>3</v>
      </c>
      <c r="B80" t="s">
        <v>113</v>
      </c>
      <c r="D80" s="20"/>
      <c r="E80" s="15"/>
    </row>
    <row r="81" spans="1:5" x14ac:dyDescent="0.25">
      <c r="A81">
        <v>4</v>
      </c>
      <c r="B81" t="s">
        <v>113</v>
      </c>
      <c r="D81" s="20"/>
      <c r="E81" s="19"/>
    </row>
    <row r="82" spans="1:5" x14ac:dyDescent="0.25">
      <c r="A82">
        <v>1</v>
      </c>
      <c r="B82" s="21" t="s">
        <v>114</v>
      </c>
      <c r="C82" s="26"/>
      <c r="D82" s="20"/>
      <c r="E82" s="15"/>
    </row>
    <row r="83" spans="1:5" x14ac:dyDescent="0.25">
      <c r="A83">
        <v>2</v>
      </c>
      <c r="B83" s="21" t="s">
        <v>114</v>
      </c>
      <c r="C83">
        <v>1</v>
      </c>
      <c r="D83" s="20">
        <v>0</v>
      </c>
      <c r="E83" s="19">
        <f t="shared" ref="E83" si="18">(D83/C83)*100</f>
        <v>0</v>
      </c>
    </row>
    <row r="84" spans="1:5" x14ac:dyDescent="0.25">
      <c r="A84">
        <v>3</v>
      </c>
      <c r="B84" s="21" t="s">
        <v>114</v>
      </c>
      <c r="D84" s="20"/>
      <c r="E84" s="19"/>
    </row>
    <row r="85" spans="1:5" x14ac:dyDescent="0.25">
      <c r="A85">
        <v>4</v>
      </c>
      <c r="B85" s="21" t="s">
        <v>114</v>
      </c>
      <c r="D85" s="20"/>
      <c r="E85" s="15"/>
    </row>
    <row r="86" spans="1:5" x14ac:dyDescent="0.25">
      <c r="A86">
        <v>1</v>
      </c>
      <c r="B86" t="s">
        <v>115</v>
      </c>
      <c r="D86" s="20"/>
      <c r="E86" s="19"/>
    </row>
    <row r="87" spans="1:5" x14ac:dyDescent="0.25">
      <c r="A87">
        <v>2</v>
      </c>
      <c r="B87" t="s">
        <v>115</v>
      </c>
      <c r="C87" s="26">
        <v>1</v>
      </c>
      <c r="D87" s="20">
        <v>0</v>
      </c>
      <c r="E87" s="19">
        <f t="shared" ref="E87" si="19">(D87/C87)*100</f>
        <v>0</v>
      </c>
    </row>
    <row r="88" spans="1:5" x14ac:dyDescent="0.25">
      <c r="A88">
        <v>3</v>
      </c>
      <c r="B88" t="s">
        <v>115</v>
      </c>
      <c r="C88" s="26"/>
      <c r="D88" s="20"/>
      <c r="E88" s="15"/>
    </row>
    <row r="89" spans="1:5" x14ac:dyDescent="0.25">
      <c r="A89">
        <v>4</v>
      </c>
      <c r="B89" t="s">
        <v>115</v>
      </c>
      <c r="C89" s="26"/>
      <c r="D89" s="20"/>
      <c r="E89" s="15"/>
    </row>
    <row r="90" spans="1:5" x14ac:dyDescent="0.25">
      <c r="A90">
        <v>1</v>
      </c>
      <c r="B90" t="s">
        <v>116</v>
      </c>
      <c r="C90" s="26"/>
      <c r="D90" s="20"/>
      <c r="E90" s="15"/>
    </row>
    <row r="91" spans="1:5" x14ac:dyDescent="0.25">
      <c r="A91">
        <v>2</v>
      </c>
      <c r="B91" t="s">
        <v>116</v>
      </c>
      <c r="C91" s="26">
        <v>1</v>
      </c>
      <c r="D91" s="20">
        <v>0</v>
      </c>
      <c r="E91" s="19">
        <f t="shared" ref="E91:E92" si="20">(D91/C91)*100</f>
        <v>0</v>
      </c>
    </row>
    <row r="92" spans="1:5" x14ac:dyDescent="0.25">
      <c r="A92">
        <v>3</v>
      </c>
      <c r="B92" t="s">
        <v>116</v>
      </c>
      <c r="C92" s="26">
        <v>1</v>
      </c>
      <c r="D92" s="20">
        <v>0</v>
      </c>
      <c r="E92" s="19">
        <f t="shared" si="20"/>
        <v>0</v>
      </c>
    </row>
    <row r="93" spans="1:5" x14ac:dyDescent="0.25">
      <c r="A93">
        <v>4</v>
      </c>
      <c r="B93" t="s">
        <v>116</v>
      </c>
      <c r="C93" s="26"/>
      <c r="D93" s="20"/>
      <c r="E93" s="15"/>
    </row>
    <row r="94" spans="1:5" x14ac:dyDescent="0.25">
      <c r="A94">
        <v>1</v>
      </c>
      <c r="B94" s="21" t="s">
        <v>117</v>
      </c>
      <c r="C94" s="26"/>
      <c r="D94" s="20"/>
      <c r="E94" s="15"/>
    </row>
    <row r="95" spans="1:5" x14ac:dyDescent="0.25">
      <c r="A95">
        <v>2</v>
      </c>
      <c r="B95" s="21" t="s">
        <v>117</v>
      </c>
      <c r="C95" s="26">
        <v>2</v>
      </c>
      <c r="D95" s="20">
        <v>0</v>
      </c>
      <c r="E95" s="19">
        <f t="shared" ref="E95" si="21">(D95/C95)*100</f>
        <v>0</v>
      </c>
    </row>
    <row r="96" spans="1:5" x14ac:dyDescent="0.25">
      <c r="A96">
        <v>3</v>
      </c>
      <c r="B96" s="21" t="s">
        <v>117</v>
      </c>
      <c r="C96" s="26"/>
      <c r="D96" s="20"/>
      <c r="E96" s="15"/>
    </row>
    <row r="97" spans="1:5" x14ac:dyDescent="0.25">
      <c r="A97">
        <v>4</v>
      </c>
      <c r="B97" s="21" t="s">
        <v>117</v>
      </c>
      <c r="C97" s="26"/>
      <c r="D97" s="20"/>
      <c r="E97" s="19"/>
    </row>
    <row r="98" spans="1:5" x14ac:dyDescent="0.25">
      <c r="A98">
        <v>1</v>
      </c>
      <c r="B98" s="21" t="s">
        <v>118</v>
      </c>
      <c r="C98" s="26"/>
      <c r="D98" s="20"/>
      <c r="E98" s="15"/>
    </row>
    <row r="99" spans="1:5" x14ac:dyDescent="0.25">
      <c r="A99">
        <v>2</v>
      </c>
      <c r="B99" s="21" t="s">
        <v>118</v>
      </c>
      <c r="C99" s="26"/>
      <c r="D99" s="20"/>
      <c r="E99" s="15"/>
    </row>
    <row r="100" spans="1:5" x14ac:dyDescent="0.25">
      <c r="A100">
        <v>3</v>
      </c>
      <c r="B100" s="21" t="s">
        <v>118</v>
      </c>
      <c r="C100" s="26"/>
      <c r="D100" s="20"/>
      <c r="E100" s="15"/>
    </row>
    <row r="101" spans="1:5" x14ac:dyDescent="0.25">
      <c r="A101">
        <v>4</v>
      </c>
      <c r="B101" s="21" t="s">
        <v>118</v>
      </c>
      <c r="C101" s="26">
        <v>1</v>
      </c>
      <c r="D101" s="20">
        <v>0</v>
      </c>
      <c r="E101" s="19">
        <f t="shared" ref="E101" si="22">(D101/C101)*100</f>
        <v>0</v>
      </c>
    </row>
    <row r="102" spans="1:5" x14ac:dyDescent="0.25">
      <c r="C102" s="27">
        <f>SUM(C74:C101)</f>
        <v>9</v>
      </c>
      <c r="D102" s="28">
        <f>SUM(D74:D101)</f>
        <v>0</v>
      </c>
      <c r="E102" s="23">
        <f>(D102/C102)*100</f>
        <v>0</v>
      </c>
    </row>
    <row r="103" spans="1:5" x14ac:dyDescent="0.25">
      <c r="D103" s="26" t="s">
        <v>38</v>
      </c>
      <c r="E103">
        <f>COUNT(E74:E101)</f>
        <v>8</v>
      </c>
    </row>
    <row r="106" spans="1:5" x14ac:dyDescent="0.25">
      <c r="A106" t="s">
        <v>184</v>
      </c>
    </row>
    <row r="108" spans="1:5" x14ac:dyDescent="0.25">
      <c r="A108" s="13" t="s">
        <v>108</v>
      </c>
      <c r="B108" t="s">
        <v>109</v>
      </c>
      <c r="C108" s="26" t="s">
        <v>180</v>
      </c>
      <c r="D108" s="20" t="s">
        <v>181</v>
      </c>
      <c r="E108" s="15" t="s">
        <v>149</v>
      </c>
    </row>
    <row r="109" spans="1:5" x14ac:dyDescent="0.25">
      <c r="A109">
        <v>1</v>
      </c>
      <c r="B109" t="s">
        <v>112</v>
      </c>
      <c r="C109">
        <v>0</v>
      </c>
      <c r="D109" s="20"/>
      <c r="E109" s="19"/>
    </row>
    <row r="110" spans="1:5" x14ac:dyDescent="0.25">
      <c r="A110">
        <v>2</v>
      </c>
      <c r="B110" t="s">
        <v>112</v>
      </c>
      <c r="C110">
        <v>0</v>
      </c>
      <c r="D110" s="20"/>
      <c r="E110" s="15"/>
    </row>
    <row r="111" spans="1:5" x14ac:dyDescent="0.25">
      <c r="A111">
        <v>3</v>
      </c>
      <c r="B111" t="s">
        <v>112</v>
      </c>
      <c r="C111">
        <v>1</v>
      </c>
      <c r="D111" s="20">
        <v>1</v>
      </c>
      <c r="E111" s="19">
        <f t="shared" ref="E111:E113" si="23">(D111/C111)*100</f>
        <v>100</v>
      </c>
    </row>
    <row r="112" spans="1:5" x14ac:dyDescent="0.25">
      <c r="A112">
        <v>4</v>
      </c>
      <c r="B112" t="s">
        <v>112</v>
      </c>
      <c r="C112">
        <v>3</v>
      </c>
      <c r="D112" s="20">
        <v>1</v>
      </c>
      <c r="E112" s="19">
        <f t="shared" si="23"/>
        <v>33.333333333333329</v>
      </c>
    </row>
    <row r="113" spans="1:5" x14ac:dyDescent="0.25">
      <c r="A113">
        <v>1</v>
      </c>
      <c r="B113" t="s">
        <v>113</v>
      </c>
      <c r="C113">
        <v>1</v>
      </c>
      <c r="D113" s="20">
        <v>0</v>
      </c>
      <c r="E113" s="19">
        <f t="shared" si="23"/>
        <v>0</v>
      </c>
    </row>
    <row r="114" spans="1:5" x14ac:dyDescent="0.25">
      <c r="A114">
        <v>2</v>
      </c>
      <c r="B114" t="s">
        <v>113</v>
      </c>
      <c r="C114">
        <v>0</v>
      </c>
      <c r="D114" s="20"/>
      <c r="E114" s="15"/>
    </row>
    <row r="115" spans="1:5" x14ac:dyDescent="0.25">
      <c r="A115">
        <v>3</v>
      </c>
      <c r="B115" t="s">
        <v>113</v>
      </c>
      <c r="C115">
        <v>0</v>
      </c>
      <c r="D115" s="20"/>
      <c r="E115" s="15"/>
    </row>
    <row r="116" spans="1:5" x14ac:dyDescent="0.25">
      <c r="A116">
        <v>4</v>
      </c>
      <c r="B116" t="s">
        <v>113</v>
      </c>
      <c r="C116">
        <v>1</v>
      </c>
      <c r="D116" s="20">
        <v>0</v>
      </c>
      <c r="E116" s="19">
        <f t="shared" ref="E116" si="24">(D116/C116)*100</f>
        <v>0</v>
      </c>
    </row>
    <row r="117" spans="1:5" x14ac:dyDescent="0.25">
      <c r="A117">
        <v>1</v>
      </c>
      <c r="B117" s="21" t="s">
        <v>114</v>
      </c>
      <c r="C117" s="26">
        <v>0</v>
      </c>
      <c r="D117" s="20"/>
      <c r="E117" s="15"/>
    </row>
    <row r="118" spans="1:5" x14ac:dyDescent="0.25">
      <c r="A118">
        <v>2</v>
      </c>
      <c r="B118" s="21" t="s">
        <v>114</v>
      </c>
      <c r="D118" s="20"/>
      <c r="E118" s="15"/>
    </row>
    <row r="119" spans="1:5" x14ac:dyDescent="0.25">
      <c r="A119">
        <v>3</v>
      </c>
      <c r="B119" s="21" t="s">
        <v>114</v>
      </c>
      <c r="C119">
        <v>1</v>
      </c>
      <c r="D119" s="20">
        <v>0</v>
      </c>
      <c r="E119" s="19">
        <f t="shared" ref="E119" si="25">(D119/C119)*100</f>
        <v>0</v>
      </c>
    </row>
    <row r="120" spans="1:5" x14ac:dyDescent="0.25">
      <c r="A120">
        <v>4</v>
      </c>
      <c r="B120" s="21" t="s">
        <v>114</v>
      </c>
      <c r="C120">
        <v>0</v>
      </c>
      <c r="D120" s="20"/>
      <c r="E120" s="15"/>
    </row>
    <row r="121" spans="1:5" x14ac:dyDescent="0.25">
      <c r="A121">
        <v>1</v>
      </c>
      <c r="B121" t="s">
        <v>115</v>
      </c>
      <c r="C121">
        <v>1</v>
      </c>
      <c r="D121" s="20">
        <v>0</v>
      </c>
      <c r="E121" s="19">
        <f t="shared" ref="E121" si="26">(D121/C121)*100</f>
        <v>0</v>
      </c>
    </row>
    <row r="122" spans="1:5" x14ac:dyDescent="0.25">
      <c r="A122">
        <v>2</v>
      </c>
      <c r="B122" t="s">
        <v>115</v>
      </c>
      <c r="C122" s="26">
        <v>0</v>
      </c>
      <c r="D122" s="20"/>
      <c r="E122" s="18"/>
    </row>
    <row r="123" spans="1:5" x14ac:dyDescent="0.25">
      <c r="A123">
        <v>3</v>
      </c>
      <c r="B123" t="s">
        <v>115</v>
      </c>
      <c r="C123" s="26">
        <v>0</v>
      </c>
      <c r="D123" s="20"/>
      <c r="E123" s="15"/>
    </row>
    <row r="124" spans="1:5" x14ac:dyDescent="0.25">
      <c r="A124">
        <v>4</v>
      </c>
      <c r="B124" t="s">
        <v>115</v>
      </c>
      <c r="C124" s="26">
        <v>0</v>
      </c>
      <c r="D124" s="20"/>
      <c r="E124" s="15"/>
    </row>
    <row r="125" spans="1:5" x14ac:dyDescent="0.25">
      <c r="A125">
        <v>1</v>
      </c>
      <c r="B125" t="s">
        <v>116</v>
      </c>
      <c r="C125" s="26">
        <v>0</v>
      </c>
      <c r="D125" s="20"/>
      <c r="E125" s="15"/>
    </row>
    <row r="126" spans="1:5" x14ac:dyDescent="0.25">
      <c r="A126">
        <v>2</v>
      </c>
      <c r="B126" t="s">
        <v>116</v>
      </c>
      <c r="C126" s="26"/>
      <c r="D126" s="20"/>
      <c r="E126" s="15"/>
    </row>
    <row r="127" spans="1:5" x14ac:dyDescent="0.25">
      <c r="A127">
        <v>3</v>
      </c>
      <c r="B127" t="s">
        <v>116</v>
      </c>
      <c r="C127" s="26">
        <v>0</v>
      </c>
      <c r="D127" s="20"/>
      <c r="E127" s="19"/>
    </row>
    <row r="128" spans="1:5" x14ac:dyDescent="0.25">
      <c r="A128">
        <v>4</v>
      </c>
      <c r="B128" t="s">
        <v>116</v>
      </c>
      <c r="C128" s="26">
        <v>0</v>
      </c>
      <c r="D128" s="20"/>
      <c r="E128" s="15"/>
    </row>
    <row r="129" spans="1:5" x14ac:dyDescent="0.25">
      <c r="A129">
        <v>1</v>
      </c>
      <c r="B129" s="21" t="s">
        <v>117</v>
      </c>
      <c r="C129" s="26">
        <v>0</v>
      </c>
      <c r="D129" s="20"/>
      <c r="E129" s="15"/>
    </row>
    <row r="130" spans="1:5" x14ac:dyDescent="0.25">
      <c r="A130">
        <v>2</v>
      </c>
      <c r="B130" s="21" t="s">
        <v>117</v>
      </c>
      <c r="C130" s="26">
        <v>1</v>
      </c>
      <c r="D130" s="20">
        <v>0</v>
      </c>
      <c r="E130" s="19">
        <f t="shared" ref="E130" si="27">(D130/C130)*100</f>
        <v>0</v>
      </c>
    </row>
    <row r="131" spans="1:5" x14ac:dyDescent="0.25">
      <c r="A131">
        <v>3</v>
      </c>
      <c r="B131" s="21" t="s">
        <v>117</v>
      </c>
      <c r="C131" s="26">
        <v>0</v>
      </c>
      <c r="D131" s="20"/>
      <c r="E131" s="15"/>
    </row>
    <row r="132" spans="1:5" x14ac:dyDescent="0.25">
      <c r="A132">
        <v>4</v>
      </c>
      <c r="B132" s="21" t="s">
        <v>117</v>
      </c>
      <c r="C132" s="26">
        <v>2</v>
      </c>
      <c r="D132" s="20">
        <v>1</v>
      </c>
      <c r="E132" s="19">
        <f t="shared" ref="E132" si="28">(D132/C132)*100</f>
        <v>50</v>
      </c>
    </row>
    <row r="133" spans="1:5" x14ac:dyDescent="0.25">
      <c r="A133">
        <v>1</v>
      </c>
      <c r="B133" s="21" t="s">
        <v>118</v>
      </c>
      <c r="C133" s="26">
        <v>0</v>
      </c>
      <c r="D133" s="20"/>
      <c r="E133" s="15"/>
    </row>
    <row r="134" spans="1:5" x14ac:dyDescent="0.25">
      <c r="A134">
        <v>2</v>
      </c>
      <c r="B134" s="21" t="s">
        <v>118</v>
      </c>
      <c r="C134" s="26">
        <v>0</v>
      </c>
      <c r="D134" s="20"/>
      <c r="E134" s="15"/>
    </row>
    <row r="135" spans="1:5" x14ac:dyDescent="0.25">
      <c r="A135">
        <v>3</v>
      </c>
      <c r="B135" s="21" t="s">
        <v>118</v>
      </c>
      <c r="C135" s="26">
        <v>0</v>
      </c>
      <c r="D135" s="20"/>
      <c r="E135" s="15"/>
    </row>
    <row r="136" spans="1:5" x14ac:dyDescent="0.25">
      <c r="A136">
        <v>4</v>
      </c>
      <c r="B136" s="21" t="s">
        <v>118</v>
      </c>
      <c r="C136" s="26">
        <v>1</v>
      </c>
      <c r="D136" s="20">
        <v>1</v>
      </c>
      <c r="E136" s="19">
        <f t="shared" ref="E136" si="29">(D136/C136)*100</f>
        <v>100</v>
      </c>
    </row>
    <row r="137" spans="1:5" x14ac:dyDescent="0.25">
      <c r="C137" s="27">
        <f>SUM(C109:C136)</f>
        <v>12</v>
      </c>
      <c r="D137" s="28">
        <f>SUM(D109:D136)</f>
        <v>4</v>
      </c>
      <c r="E137" s="23">
        <f>(D137/C137)*100</f>
        <v>33.333333333333329</v>
      </c>
    </row>
    <row r="138" spans="1:5" x14ac:dyDescent="0.25">
      <c r="D138" s="26" t="s">
        <v>38</v>
      </c>
      <c r="E138">
        <f>COUNT(E109:E136)</f>
        <v>9</v>
      </c>
    </row>
    <row r="141" spans="1:5" x14ac:dyDescent="0.25">
      <c r="A141" t="s">
        <v>183</v>
      </c>
    </row>
    <row r="143" spans="1:5" x14ac:dyDescent="0.25">
      <c r="A143" s="13" t="s">
        <v>108</v>
      </c>
      <c r="B143" t="s">
        <v>109</v>
      </c>
      <c r="C143" s="26" t="s">
        <v>180</v>
      </c>
      <c r="D143" s="20" t="s">
        <v>181</v>
      </c>
      <c r="E143" s="15" t="s">
        <v>149</v>
      </c>
    </row>
    <row r="144" spans="1:5" x14ac:dyDescent="0.25">
      <c r="A144">
        <v>1</v>
      </c>
      <c r="B144" t="s">
        <v>112</v>
      </c>
      <c r="C144" s="21"/>
      <c r="D144" s="21"/>
      <c r="E144" s="15"/>
    </row>
    <row r="145" spans="1:5" x14ac:dyDescent="0.25">
      <c r="A145">
        <v>2</v>
      </c>
      <c r="B145" t="s">
        <v>112</v>
      </c>
      <c r="C145" s="21">
        <v>1</v>
      </c>
      <c r="D145" s="21">
        <v>1</v>
      </c>
      <c r="E145" s="19">
        <f t="shared" ref="E145:E146" si="30">(D145/C145)*100</f>
        <v>100</v>
      </c>
    </row>
    <row r="146" spans="1:5" x14ac:dyDescent="0.25">
      <c r="A146">
        <v>3</v>
      </c>
      <c r="B146" t="s">
        <v>112</v>
      </c>
      <c r="C146" s="21">
        <v>1</v>
      </c>
      <c r="D146" s="21">
        <v>0</v>
      </c>
      <c r="E146" s="19">
        <f t="shared" si="30"/>
        <v>0</v>
      </c>
    </row>
    <row r="147" spans="1:5" x14ac:dyDescent="0.25">
      <c r="A147">
        <v>4</v>
      </c>
      <c r="B147" t="s">
        <v>112</v>
      </c>
      <c r="C147" s="21"/>
      <c r="D147" s="21"/>
      <c r="E147" s="15"/>
    </row>
    <row r="148" spans="1:5" x14ac:dyDescent="0.25">
      <c r="A148">
        <v>1</v>
      </c>
      <c r="B148" t="s">
        <v>113</v>
      </c>
      <c r="C148" s="21"/>
      <c r="D148" s="21"/>
      <c r="E148" s="15"/>
    </row>
    <row r="149" spans="1:5" x14ac:dyDescent="0.25">
      <c r="A149">
        <v>2</v>
      </c>
      <c r="B149" t="s">
        <v>113</v>
      </c>
      <c r="C149" s="21"/>
      <c r="D149" s="21"/>
      <c r="E149" s="15"/>
    </row>
    <row r="150" spans="1:5" x14ac:dyDescent="0.25">
      <c r="A150">
        <v>3</v>
      </c>
      <c r="B150" t="s">
        <v>113</v>
      </c>
      <c r="C150" s="21"/>
      <c r="D150" s="21"/>
      <c r="E150" s="15"/>
    </row>
    <row r="151" spans="1:5" x14ac:dyDescent="0.25">
      <c r="A151">
        <v>4</v>
      </c>
      <c r="B151" t="s">
        <v>113</v>
      </c>
      <c r="C151" s="21">
        <v>3</v>
      </c>
      <c r="D151" s="21">
        <v>0</v>
      </c>
      <c r="E151" s="19">
        <f t="shared" ref="E151:E152" si="31">(D151/C151)*100</f>
        <v>0</v>
      </c>
    </row>
    <row r="152" spans="1:5" x14ac:dyDescent="0.25">
      <c r="A152">
        <v>1</v>
      </c>
      <c r="B152" s="21" t="s">
        <v>114</v>
      </c>
      <c r="C152" s="21">
        <v>2</v>
      </c>
      <c r="D152" s="21">
        <v>0</v>
      </c>
      <c r="E152" s="19">
        <f t="shared" si="31"/>
        <v>0</v>
      </c>
    </row>
    <row r="153" spans="1:5" x14ac:dyDescent="0.25">
      <c r="A153">
        <v>2</v>
      </c>
      <c r="B153" s="21" t="s">
        <v>114</v>
      </c>
      <c r="C153" s="21"/>
      <c r="D153" s="21"/>
      <c r="E153" s="15"/>
    </row>
    <row r="154" spans="1:5" x14ac:dyDescent="0.25">
      <c r="A154">
        <v>3</v>
      </c>
      <c r="B154" s="21" t="s">
        <v>114</v>
      </c>
      <c r="C154" s="21">
        <v>1</v>
      </c>
      <c r="D154" s="21">
        <v>1</v>
      </c>
      <c r="E154" s="19">
        <f t="shared" ref="E154" si="32">(D154/C154)*100</f>
        <v>100</v>
      </c>
    </row>
    <row r="155" spans="1:5" x14ac:dyDescent="0.25">
      <c r="A155">
        <v>4</v>
      </c>
      <c r="B155" s="21" t="s">
        <v>114</v>
      </c>
      <c r="C155" s="21"/>
      <c r="D155" s="21"/>
      <c r="E155" s="15"/>
    </row>
    <row r="156" spans="1:5" x14ac:dyDescent="0.25">
      <c r="A156">
        <v>1</v>
      </c>
      <c r="B156" t="s">
        <v>115</v>
      </c>
      <c r="C156" s="21">
        <v>2</v>
      </c>
      <c r="D156" s="21">
        <v>0</v>
      </c>
      <c r="E156" s="19">
        <f t="shared" ref="E156:E157" si="33">(D156/C156)*100</f>
        <v>0</v>
      </c>
    </row>
    <row r="157" spans="1:5" x14ac:dyDescent="0.25">
      <c r="A157">
        <v>2</v>
      </c>
      <c r="B157" t="s">
        <v>115</v>
      </c>
      <c r="C157" s="21">
        <v>1</v>
      </c>
      <c r="D157" s="21">
        <v>0</v>
      </c>
      <c r="E157" s="19">
        <f t="shared" si="33"/>
        <v>0</v>
      </c>
    </row>
    <row r="158" spans="1:5" x14ac:dyDescent="0.25">
      <c r="A158">
        <v>3</v>
      </c>
      <c r="B158" t="s">
        <v>115</v>
      </c>
      <c r="C158" s="21"/>
      <c r="D158" s="21"/>
      <c r="E158" s="15"/>
    </row>
    <row r="159" spans="1:5" x14ac:dyDescent="0.25">
      <c r="A159">
        <v>4</v>
      </c>
      <c r="B159" t="s">
        <v>115</v>
      </c>
      <c r="C159" s="21">
        <v>1</v>
      </c>
      <c r="D159" s="21">
        <v>0</v>
      </c>
      <c r="E159" s="19">
        <f t="shared" ref="E159" si="34">(D159/C159)*100</f>
        <v>0</v>
      </c>
    </row>
    <row r="160" spans="1:5" x14ac:dyDescent="0.25">
      <c r="A160">
        <v>1</v>
      </c>
      <c r="B160" t="s">
        <v>116</v>
      </c>
      <c r="C160" s="21"/>
      <c r="D160" s="21"/>
      <c r="E160" s="15"/>
    </row>
    <row r="161" spans="1:5" x14ac:dyDescent="0.25">
      <c r="A161">
        <v>2</v>
      </c>
      <c r="B161" t="s">
        <v>116</v>
      </c>
      <c r="C161" s="21"/>
      <c r="D161" s="21"/>
      <c r="E161" s="15"/>
    </row>
    <row r="162" spans="1:5" x14ac:dyDescent="0.25">
      <c r="A162">
        <v>3</v>
      </c>
      <c r="B162" t="s">
        <v>116</v>
      </c>
      <c r="C162" s="21"/>
      <c r="D162" s="21"/>
      <c r="E162" s="15"/>
    </row>
    <row r="163" spans="1:5" x14ac:dyDescent="0.25">
      <c r="A163">
        <v>4</v>
      </c>
      <c r="B163" t="s">
        <v>116</v>
      </c>
      <c r="C163" s="21"/>
      <c r="D163" s="21"/>
      <c r="E163" s="15"/>
    </row>
    <row r="164" spans="1:5" x14ac:dyDescent="0.25">
      <c r="A164">
        <v>1</v>
      </c>
      <c r="B164" s="21" t="s">
        <v>117</v>
      </c>
      <c r="C164" s="21"/>
      <c r="D164" s="21"/>
      <c r="E164" s="15"/>
    </row>
    <row r="165" spans="1:5" x14ac:dyDescent="0.25">
      <c r="A165">
        <v>2</v>
      </c>
      <c r="B165" s="21" t="s">
        <v>117</v>
      </c>
      <c r="C165" s="21">
        <v>1</v>
      </c>
      <c r="D165" s="21">
        <v>1</v>
      </c>
      <c r="E165" s="19">
        <f t="shared" ref="E165" si="35">(D165/C165)*100</f>
        <v>100</v>
      </c>
    </row>
    <row r="166" spans="1:5" x14ac:dyDescent="0.25">
      <c r="A166">
        <v>3</v>
      </c>
      <c r="B166" s="21" t="s">
        <v>117</v>
      </c>
      <c r="C166" s="21"/>
      <c r="D166" s="21"/>
      <c r="E166" s="15"/>
    </row>
    <row r="167" spans="1:5" x14ac:dyDescent="0.25">
      <c r="A167">
        <v>4</v>
      </c>
      <c r="B167" s="21" t="s">
        <v>117</v>
      </c>
      <c r="C167" s="21">
        <v>1</v>
      </c>
      <c r="D167" s="21">
        <v>0</v>
      </c>
      <c r="E167" s="19">
        <f t="shared" ref="E167" si="36">(D167/C167)*100</f>
        <v>0</v>
      </c>
    </row>
    <row r="168" spans="1:5" x14ac:dyDescent="0.25">
      <c r="A168">
        <v>1</v>
      </c>
      <c r="B168" s="21" t="s">
        <v>118</v>
      </c>
      <c r="C168" s="26"/>
      <c r="D168" s="20"/>
      <c r="E168" s="15"/>
    </row>
    <row r="169" spans="1:5" x14ac:dyDescent="0.25">
      <c r="A169">
        <v>2</v>
      </c>
      <c r="B169" s="21" t="s">
        <v>118</v>
      </c>
      <c r="C169" s="21">
        <v>2</v>
      </c>
      <c r="D169" s="21">
        <v>0</v>
      </c>
      <c r="E169" s="19">
        <f t="shared" ref="E169:E170" si="37">(D169/C169)*100</f>
        <v>0</v>
      </c>
    </row>
    <row r="170" spans="1:5" x14ac:dyDescent="0.25">
      <c r="A170">
        <v>3</v>
      </c>
      <c r="B170" s="21" t="s">
        <v>118</v>
      </c>
      <c r="C170" s="21">
        <v>1</v>
      </c>
      <c r="D170" s="21">
        <v>0</v>
      </c>
      <c r="E170" s="19">
        <f t="shared" si="37"/>
        <v>0</v>
      </c>
    </row>
    <row r="171" spans="1:5" x14ac:dyDescent="0.25">
      <c r="A171">
        <v>4</v>
      </c>
      <c r="B171" s="21" t="s">
        <v>118</v>
      </c>
      <c r="C171" s="21"/>
      <c r="D171" s="21"/>
      <c r="E171" s="15"/>
    </row>
    <row r="172" spans="1:5" x14ac:dyDescent="0.25">
      <c r="C172" s="27">
        <f>SUM(C144:C171)</f>
        <v>17</v>
      </c>
      <c r="D172" s="28">
        <f>SUM(D144:D171)</f>
        <v>3</v>
      </c>
      <c r="E172" s="23">
        <f>(D172/C172)*100</f>
        <v>17.647058823529413</v>
      </c>
    </row>
    <row r="173" spans="1:5" x14ac:dyDescent="0.25">
      <c r="D173" s="26" t="s">
        <v>38</v>
      </c>
      <c r="E173">
        <f>COUNT(E144:E171)</f>
        <v>12</v>
      </c>
    </row>
    <row r="175" spans="1:5" x14ac:dyDescent="0.25">
      <c r="A175" t="s">
        <v>182</v>
      </c>
    </row>
    <row r="177" spans="1:5" x14ac:dyDescent="0.25">
      <c r="A177" s="13" t="s">
        <v>108</v>
      </c>
      <c r="B177" t="s">
        <v>109</v>
      </c>
      <c r="C177" s="26" t="s">
        <v>180</v>
      </c>
      <c r="D177" s="20" t="s">
        <v>181</v>
      </c>
      <c r="E177" s="15" t="s">
        <v>149</v>
      </c>
    </row>
    <row r="178" spans="1:5" x14ac:dyDescent="0.25">
      <c r="A178">
        <v>1</v>
      </c>
      <c r="B178" t="s">
        <v>112</v>
      </c>
      <c r="C178" s="21"/>
      <c r="D178" s="21"/>
      <c r="E178" s="15"/>
    </row>
    <row r="179" spans="1:5" x14ac:dyDescent="0.25">
      <c r="A179">
        <v>2</v>
      </c>
      <c r="B179" t="s">
        <v>112</v>
      </c>
      <c r="C179" s="21"/>
      <c r="D179" s="21"/>
      <c r="E179" s="15"/>
    </row>
    <row r="180" spans="1:5" x14ac:dyDescent="0.25">
      <c r="A180">
        <v>3</v>
      </c>
      <c r="B180" t="s">
        <v>112</v>
      </c>
      <c r="C180" s="21"/>
      <c r="D180" s="21"/>
      <c r="E180" s="15"/>
    </row>
    <row r="181" spans="1:5" x14ac:dyDescent="0.25">
      <c r="A181">
        <v>4</v>
      </c>
      <c r="B181" t="s">
        <v>112</v>
      </c>
      <c r="C181" s="21"/>
      <c r="D181" s="21"/>
      <c r="E181" s="15"/>
    </row>
    <row r="182" spans="1:5" x14ac:dyDescent="0.25">
      <c r="A182">
        <v>1</v>
      </c>
      <c r="B182" t="s">
        <v>113</v>
      </c>
      <c r="C182" s="21"/>
      <c r="D182" s="21"/>
      <c r="E182" s="15"/>
    </row>
    <row r="183" spans="1:5" x14ac:dyDescent="0.25">
      <c r="A183">
        <v>2</v>
      </c>
      <c r="B183" t="s">
        <v>113</v>
      </c>
      <c r="C183" s="21"/>
      <c r="D183" s="21"/>
      <c r="E183" s="15"/>
    </row>
    <row r="184" spans="1:5" x14ac:dyDescent="0.25">
      <c r="A184">
        <v>3</v>
      </c>
      <c r="B184" t="s">
        <v>113</v>
      </c>
      <c r="C184" s="21"/>
      <c r="D184" s="21"/>
      <c r="E184" s="15"/>
    </row>
    <row r="185" spans="1:5" x14ac:dyDescent="0.25">
      <c r="A185">
        <v>4</v>
      </c>
      <c r="B185" t="s">
        <v>113</v>
      </c>
      <c r="C185" s="21">
        <v>1</v>
      </c>
      <c r="D185" s="21">
        <v>1</v>
      </c>
      <c r="E185" s="15">
        <f t="shared" ref="E185" si="38">(D185/C185)*100</f>
        <v>100</v>
      </c>
    </row>
    <row r="186" spans="1:5" x14ac:dyDescent="0.25">
      <c r="A186">
        <v>1</v>
      </c>
      <c r="B186" s="21" t="s">
        <v>114</v>
      </c>
      <c r="C186" s="21"/>
      <c r="D186" s="21"/>
      <c r="E186" s="15"/>
    </row>
    <row r="187" spans="1:5" x14ac:dyDescent="0.25">
      <c r="A187">
        <v>2</v>
      </c>
      <c r="B187" s="21" t="s">
        <v>114</v>
      </c>
      <c r="C187" s="21">
        <v>1</v>
      </c>
      <c r="D187" s="21">
        <v>0</v>
      </c>
      <c r="E187" s="15">
        <f t="shared" ref="E187:E188" si="39">(D187/C187)*100</f>
        <v>0</v>
      </c>
    </row>
    <row r="188" spans="1:5" x14ac:dyDescent="0.25">
      <c r="A188">
        <v>3</v>
      </c>
      <c r="B188" s="21" t="s">
        <v>114</v>
      </c>
      <c r="C188" s="21">
        <v>1</v>
      </c>
      <c r="D188" s="21">
        <v>1</v>
      </c>
      <c r="E188" s="15">
        <f t="shared" si="39"/>
        <v>100</v>
      </c>
    </row>
    <row r="189" spans="1:5" x14ac:dyDescent="0.25">
      <c r="A189">
        <v>4</v>
      </c>
      <c r="B189" s="21" t="s">
        <v>114</v>
      </c>
      <c r="C189" s="21"/>
      <c r="D189" s="21"/>
      <c r="E189" s="15"/>
    </row>
    <row r="190" spans="1:5" x14ac:dyDescent="0.25">
      <c r="A190">
        <v>1</v>
      </c>
      <c r="B190" t="s">
        <v>115</v>
      </c>
      <c r="C190" s="21"/>
      <c r="D190" s="21"/>
      <c r="E190" s="15"/>
    </row>
    <row r="191" spans="1:5" x14ac:dyDescent="0.25">
      <c r="A191">
        <v>2</v>
      </c>
      <c r="B191" t="s">
        <v>115</v>
      </c>
      <c r="C191" s="21"/>
      <c r="D191" s="21"/>
      <c r="E191" s="15"/>
    </row>
    <row r="192" spans="1:5" x14ac:dyDescent="0.25">
      <c r="A192">
        <v>3</v>
      </c>
      <c r="B192" t="s">
        <v>115</v>
      </c>
      <c r="C192" s="21"/>
      <c r="D192" s="21"/>
      <c r="E192" s="15"/>
    </row>
    <row r="193" spans="1:5" x14ac:dyDescent="0.25">
      <c r="A193">
        <v>4</v>
      </c>
      <c r="B193" t="s">
        <v>115</v>
      </c>
      <c r="C193" s="21"/>
      <c r="D193" s="21"/>
      <c r="E193" s="15"/>
    </row>
    <row r="194" spans="1:5" x14ac:dyDescent="0.25">
      <c r="A194">
        <v>1</v>
      </c>
      <c r="B194" t="s">
        <v>116</v>
      </c>
      <c r="C194" s="21"/>
      <c r="D194" s="21"/>
      <c r="E194" s="15"/>
    </row>
    <row r="195" spans="1:5" x14ac:dyDescent="0.25">
      <c r="A195">
        <v>2</v>
      </c>
      <c r="B195" t="s">
        <v>116</v>
      </c>
      <c r="C195" s="21"/>
      <c r="D195" s="21"/>
      <c r="E195" s="15"/>
    </row>
    <row r="196" spans="1:5" x14ac:dyDescent="0.25">
      <c r="A196">
        <v>3</v>
      </c>
      <c r="B196" t="s">
        <v>116</v>
      </c>
      <c r="C196" s="21"/>
      <c r="D196" s="21"/>
      <c r="E196" s="15"/>
    </row>
    <row r="197" spans="1:5" x14ac:dyDescent="0.25">
      <c r="A197">
        <v>4</v>
      </c>
      <c r="B197" t="s">
        <v>116</v>
      </c>
      <c r="C197" s="21"/>
      <c r="D197" s="21"/>
      <c r="E197" s="15"/>
    </row>
    <row r="198" spans="1:5" x14ac:dyDescent="0.25">
      <c r="A198">
        <v>1</v>
      </c>
      <c r="B198" s="21" t="s">
        <v>117</v>
      </c>
      <c r="C198" s="21">
        <v>1</v>
      </c>
      <c r="D198" s="21">
        <v>0</v>
      </c>
      <c r="E198" s="15">
        <f t="shared" ref="E198:E203" si="40">(D198/C198)*100</f>
        <v>0</v>
      </c>
    </row>
    <row r="199" spans="1:5" x14ac:dyDescent="0.25">
      <c r="A199">
        <v>2</v>
      </c>
      <c r="B199" s="21" t="s">
        <v>117</v>
      </c>
      <c r="C199" s="21">
        <v>3</v>
      </c>
      <c r="D199" s="21">
        <v>0</v>
      </c>
      <c r="E199" s="15">
        <f t="shared" si="40"/>
        <v>0</v>
      </c>
    </row>
    <row r="200" spans="1:5" x14ac:dyDescent="0.25">
      <c r="A200">
        <v>3</v>
      </c>
      <c r="B200" s="21" t="s">
        <v>117</v>
      </c>
      <c r="C200" s="21">
        <v>8</v>
      </c>
      <c r="D200" s="21">
        <v>0</v>
      </c>
      <c r="E200" s="15">
        <f t="shared" si="40"/>
        <v>0</v>
      </c>
    </row>
    <row r="201" spans="1:5" x14ac:dyDescent="0.25">
      <c r="A201">
        <v>4</v>
      </c>
      <c r="B201" s="21" t="s">
        <v>117</v>
      </c>
      <c r="C201" s="21">
        <v>2</v>
      </c>
      <c r="D201" s="21">
        <v>0</v>
      </c>
      <c r="E201" s="15">
        <f t="shared" si="40"/>
        <v>0</v>
      </c>
    </row>
    <row r="202" spans="1:5" x14ac:dyDescent="0.25">
      <c r="A202">
        <v>1</v>
      </c>
      <c r="B202" s="21" t="s">
        <v>118</v>
      </c>
      <c r="C202" s="21">
        <v>2</v>
      </c>
      <c r="D202" s="21">
        <v>0</v>
      </c>
      <c r="E202" s="15">
        <f t="shared" si="40"/>
        <v>0</v>
      </c>
    </row>
    <row r="203" spans="1:5" x14ac:dyDescent="0.25">
      <c r="A203">
        <v>2</v>
      </c>
      <c r="B203" s="21" t="s">
        <v>118</v>
      </c>
      <c r="C203" s="21">
        <v>2</v>
      </c>
      <c r="D203" s="21">
        <v>0</v>
      </c>
      <c r="E203" s="15">
        <f t="shared" si="40"/>
        <v>0</v>
      </c>
    </row>
    <row r="204" spans="1:5" x14ac:dyDescent="0.25">
      <c r="A204">
        <v>3</v>
      </c>
      <c r="B204" s="21" t="s">
        <v>118</v>
      </c>
      <c r="C204" s="21"/>
      <c r="D204" s="21"/>
      <c r="E204" s="15"/>
    </row>
    <row r="205" spans="1:5" x14ac:dyDescent="0.25">
      <c r="A205">
        <v>4</v>
      </c>
      <c r="B205" s="21" t="s">
        <v>118</v>
      </c>
      <c r="C205" s="21">
        <v>1</v>
      </c>
      <c r="D205" s="21">
        <v>0</v>
      </c>
      <c r="E205" s="15">
        <f t="shared" ref="E205" si="41">(D205/C205)*100</f>
        <v>0</v>
      </c>
    </row>
    <row r="206" spans="1:5" x14ac:dyDescent="0.25">
      <c r="C206" s="27">
        <f>SUM(C178:C205)</f>
        <v>22</v>
      </c>
      <c r="D206" s="28">
        <f>SUM(D178:D205)</f>
        <v>2</v>
      </c>
      <c r="E206" s="23">
        <f>(D206/C206)*100</f>
        <v>9.0909090909090917</v>
      </c>
    </row>
    <row r="207" spans="1:5" x14ac:dyDescent="0.25">
      <c r="D207" s="26" t="s">
        <v>38</v>
      </c>
      <c r="E207">
        <f>COUNT(E178:E205)</f>
        <v>10</v>
      </c>
    </row>
    <row r="211" spans="1:5" x14ac:dyDescent="0.25">
      <c r="A211" s="13"/>
      <c r="C211" s="26"/>
      <c r="D211" s="20"/>
      <c r="E211" s="15"/>
    </row>
    <row r="212" spans="1:5" x14ac:dyDescent="0.25">
      <c r="C212" s="21"/>
      <c r="D212" s="21"/>
      <c r="E212" s="15"/>
    </row>
    <row r="213" spans="1:5" x14ac:dyDescent="0.25">
      <c r="C213" s="21"/>
      <c r="D213" s="21"/>
      <c r="E213" s="15"/>
    </row>
    <row r="214" spans="1:5" x14ac:dyDescent="0.25">
      <c r="C214" s="21"/>
      <c r="D214" s="21"/>
      <c r="E214" s="15"/>
    </row>
    <row r="215" spans="1:5" x14ac:dyDescent="0.25">
      <c r="C215" s="21"/>
      <c r="D215" s="21"/>
      <c r="E215" s="15"/>
    </row>
    <row r="216" spans="1:5" x14ac:dyDescent="0.25">
      <c r="C216" s="21"/>
      <c r="D216" s="21"/>
      <c r="E216" s="15"/>
    </row>
    <row r="217" spans="1:5" x14ac:dyDescent="0.25">
      <c r="C217" s="21"/>
      <c r="D217" s="21"/>
      <c r="E217" s="15"/>
    </row>
    <row r="218" spans="1:5" x14ac:dyDescent="0.25">
      <c r="C218" s="21"/>
      <c r="D218" s="21"/>
      <c r="E218" s="15"/>
    </row>
    <row r="219" spans="1:5" x14ac:dyDescent="0.25">
      <c r="C219" s="21"/>
      <c r="D219" s="21"/>
      <c r="E219" s="15"/>
    </row>
    <row r="220" spans="1:5" x14ac:dyDescent="0.25">
      <c r="B220" s="21"/>
      <c r="C220" s="21"/>
      <c r="D220" s="21"/>
      <c r="E220" s="15"/>
    </row>
    <row r="221" spans="1:5" x14ac:dyDescent="0.25">
      <c r="B221" s="21"/>
      <c r="C221" s="21"/>
      <c r="D221" s="21"/>
      <c r="E221" s="15"/>
    </row>
    <row r="222" spans="1:5" x14ac:dyDescent="0.25">
      <c r="B222" s="21"/>
      <c r="C222" s="21"/>
      <c r="D222" s="21"/>
      <c r="E222" s="15"/>
    </row>
    <row r="223" spans="1:5" x14ac:dyDescent="0.25">
      <c r="B223" s="21"/>
      <c r="C223" s="21"/>
      <c r="D223" s="21"/>
      <c r="E223" s="15"/>
    </row>
    <row r="224" spans="1:5" x14ac:dyDescent="0.25">
      <c r="C224" s="21"/>
      <c r="D224" s="21"/>
      <c r="E224" s="15"/>
    </row>
    <row r="225" spans="2:5" x14ac:dyDescent="0.25">
      <c r="C225" s="21"/>
      <c r="D225" s="21"/>
      <c r="E225" s="15"/>
    </row>
    <row r="226" spans="2:5" x14ac:dyDescent="0.25">
      <c r="C226" s="21"/>
      <c r="D226" s="21"/>
      <c r="E226" s="15"/>
    </row>
    <row r="227" spans="2:5" x14ac:dyDescent="0.25">
      <c r="C227" s="21"/>
      <c r="D227" s="21"/>
      <c r="E227" s="15"/>
    </row>
    <row r="228" spans="2:5" x14ac:dyDescent="0.25">
      <c r="C228" s="21"/>
      <c r="D228" s="21"/>
      <c r="E228" s="15"/>
    </row>
    <row r="229" spans="2:5" x14ac:dyDescent="0.25">
      <c r="C229" s="21"/>
      <c r="D229" s="21"/>
      <c r="E229" s="15"/>
    </row>
    <row r="230" spans="2:5" x14ac:dyDescent="0.25">
      <c r="C230" s="21"/>
      <c r="D230" s="21"/>
      <c r="E230" s="15"/>
    </row>
    <row r="231" spans="2:5" x14ac:dyDescent="0.25">
      <c r="C231" s="21"/>
      <c r="D231" s="21"/>
      <c r="E231" s="15"/>
    </row>
    <row r="232" spans="2:5" x14ac:dyDescent="0.25">
      <c r="B232" s="21"/>
      <c r="C232" s="21"/>
      <c r="D232" s="21"/>
      <c r="E232" s="15"/>
    </row>
    <row r="233" spans="2:5" x14ac:dyDescent="0.25">
      <c r="B233" s="21"/>
      <c r="C233" s="21"/>
      <c r="D233" s="21"/>
      <c r="E233" s="15"/>
    </row>
    <row r="234" spans="2:5" x14ac:dyDescent="0.25">
      <c r="B234" s="21"/>
      <c r="C234" s="21"/>
      <c r="D234" s="21"/>
      <c r="E234" s="15"/>
    </row>
    <row r="235" spans="2:5" x14ac:dyDescent="0.25">
      <c r="B235" s="21"/>
      <c r="C235" s="21"/>
      <c r="D235" s="21"/>
      <c r="E235" s="15"/>
    </row>
    <row r="236" spans="2:5" x14ac:dyDescent="0.25">
      <c r="B236" s="21"/>
      <c r="C236" s="21"/>
      <c r="D236" s="21"/>
      <c r="E236" s="15"/>
    </row>
    <row r="237" spans="2:5" x14ac:dyDescent="0.25">
      <c r="B237" s="21"/>
      <c r="C237" s="21"/>
      <c r="D237" s="21"/>
      <c r="E237" s="15"/>
    </row>
    <row r="238" spans="2:5" x14ac:dyDescent="0.25">
      <c r="B238" s="21"/>
      <c r="C238" s="21"/>
      <c r="D238" s="21"/>
      <c r="E238" s="15"/>
    </row>
    <row r="239" spans="2:5" x14ac:dyDescent="0.25">
      <c r="B239" s="21"/>
      <c r="C239" s="21"/>
      <c r="D239" s="21"/>
      <c r="E239" s="15"/>
    </row>
    <row r="240" spans="2:5" x14ac:dyDescent="0.25">
      <c r="C240" s="27"/>
      <c r="D240" s="28"/>
      <c r="E240" s="18"/>
    </row>
    <row r="241" spans="1:5" x14ac:dyDescent="0.25">
      <c r="D241" s="26"/>
    </row>
    <row r="245" spans="1:5" x14ac:dyDescent="0.25">
      <c r="A245" s="13"/>
      <c r="C245" s="26"/>
      <c r="D245" s="20"/>
      <c r="E245" s="15"/>
    </row>
    <row r="246" spans="1:5" x14ac:dyDescent="0.25">
      <c r="C246" s="21"/>
      <c r="D246" s="21"/>
      <c r="E246" s="15"/>
    </row>
    <row r="247" spans="1:5" x14ac:dyDescent="0.25">
      <c r="C247" s="21"/>
      <c r="D247" s="21"/>
      <c r="E247" s="15"/>
    </row>
    <row r="248" spans="1:5" x14ac:dyDescent="0.25">
      <c r="C248" s="21"/>
      <c r="D248" s="21"/>
      <c r="E248" s="15"/>
    </row>
    <row r="249" spans="1:5" x14ac:dyDescent="0.25">
      <c r="C249" s="21"/>
      <c r="D249" s="21"/>
      <c r="E249" s="15"/>
    </row>
    <row r="250" spans="1:5" x14ac:dyDescent="0.25">
      <c r="C250" s="21"/>
      <c r="D250" s="21"/>
      <c r="E250" s="15"/>
    </row>
    <row r="251" spans="1:5" x14ac:dyDescent="0.25">
      <c r="C251" s="21"/>
      <c r="D251" s="21"/>
      <c r="E251" s="15"/>
    </row>
    <row r="252" spans="1:5" x14ac:dyDescent="0.25">
      <c r="C252" s="21"/>
      <c r="D252" s="21"/>
      <c r="E252" s="15"/>
    </row>
    <row r="253" spans="1:5" x14ac:dyDescent="0.25">
      <c r="C253" s="21"/>
      <c r="D253" s="21"/>
      <c r="E253" s="15"/>
    </row>
    <row r="254" spans="1:5" x14ac:dyDescent="0.25">
      <c r="B254" s="21"/>
      <c r="C254" s="21"/>
      <c r="D254" s="21"/>
      <c r="E254" s="15"/>
    </row>
    <row r="255" spans="1:5" x14ac:dyDescent="0.25">
      <c r="B255" s="21"/>
      <c r="C255" s="21"/>
      <c r="D255" s="21"/>
      <c r="E255" s="15"/>
    </row>
    <row r="256" spans="1:5" x14ac:dyDescent="0.25">
      <c r="B256" s="21"/>
      <c r="C256" s="21"/>
      <c r="D256" s="21"/>
      <c r="E256" s="15"/>
    </row>
    <row r="257" spans="2:5" x14ac:dyDescent="0.25">
      <c r="B257" s="21"/>
      <c r="C257" s="21"/>
      <c r="D257" s="21"/>
      <c r="E257" s="15"/>
    </row>
    <row r="258" spans="2:5" x14ac:dyDescent="0.25">
      <c r="C258" s="21"/>
      <c r="D258" s="21"/>
      <c r="E258" s="15"/>
    </row>
    <row r="259" spans="2:5" x14ac:dyDescent="0.25">
      <c r="C259" s="21"/>
      <c r="D259" s="21"/>
      <c r="E259" s="15"/>
    </row>
    <row r="260" spans="2:5" x14ac:dyDescent="0.25">
      <c r="C260" s="21"/>
      <c r="D260" s="21"/>
      <c r="E260" s="15"/>
    </row>
    <row r="261" spans="2:5" x14ac:dyDescent="0.25">
      <c r="C261" s="21"/>
      <c r="D261" s="21"/>
      <c r="E261" s="15"/>
    </row>
    <row r="262" spans="2:5" x14ac:dyDescent="0.25">
      <c r="C262" s="21"/>
      <c r="D262" s="21"/>
      <c r="E262" s="15"/>
    </row>
    <row r="263" spans="2:5" x14ac:dyDescent="0.25">
      <c r="C263" s="21"/>
      <c r="D263" s="21"/>
      <c r="E263" s="15"/>
    </row>
    <row r="264" spans="2:5" x14ac:dyDescent="0.25">
      <c r="C264" s="21"/>
      <c r="D264" s="21"/>
      <c r="E264" s="15"/>
    </row>
    <row r="265" spans="2:5" x14ac:dyDescent="0.25">
      <c r="C265" s="21"/>
      <c r="D265" s="21"/>
      <c r="E265" s="15"/>
    </row>
    <row r="266" spans="2:5" x14ac:dyDescent="0.25">
      <c r="B266" s="21"/>
      <c r="C266" s="21"/>
      <c r="D266" s="21"/>
      <c r="E266" s="15"/>
    </row>
    <row r="267" spans="2:5" x14ac:dyDescent="0.25">
      <c r="B267" s="21"/>
      <c r="C267" s="21"/>
      <c r="D267" s="21"/>
      <c r="E267" s="15"/>
    </row>
    <row r="268" spans="2:5" x14ac:dyDescent="0.25">
      <c r="B268" s="21"/>
      <c r="C268" s="21"/>
      <c r="D268" s="21"/>
      <c r="E268" s="15"/>
    </row>
    <row r="269" spans="2:5" x14ac:dyDescent="0.25">
      <c r="B269" s="21"/>
      <c r="C269" s="21"/>
      <c r="D269" s="21"/>
      <c r="E269" s="15"/>
    </row>
    <row r="270" spans="2:5" x14ac:dyDescent="0.25">
      <c r="B270" s="21"/>
      <c r="C270" s="21"/>
      <c r="D270" s="21"/>
      <c r="E270" s="15"/>
    </row>
    <row r="271" spans="2:5" x14ac:dyDescent="0.25">
      <c r="B271" s="21"/>
      <c r="C271" s="21"/>
      <c r="D271" s="21"/>
      <c r="E271" s="15"/>
    </row>
    <row r="272" spans="2:5" x14ac:dyDescent="0.25">
      <c r="B272" s="21"/>
      <c r="C272" s="21"/>
      <c r="D272" s="21"/>
      <c r="E272" s="15"/>
    </row>
    <row r="273" spans="2:5" x14ac:dyDescent="0.25">
      <c r="B273" s="21"/>
      <c r="C273" s="21"/>
      <c r="D273" s="21"/>
      <c r="E273" s="15"/>
    </row>
    <row r="274" spans="2:5" x14ac:dyDescent="0.25">
      <c r="C274" s="27"/>
      <c r="D274" s="28"/>
      <c r="E274" s="18"/>
    </row>
    <row r="275" spans="2:5" x14ac:dyDescent="0.25">
      <c r="D27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8171-E908-E647-BEF4-3FCB2D353FD3}">
  <dimension ref="A1:G40"/>
  <sheetViews>
    <sheetView workbookViewId="0">
      <selection activeCell="E7" sqref="E7"/>
    </sheetView>
  </sheetViews>
  <sheetFormatPr defaultColWidth="11" defaultRowHeight="15.75" x14ac:dyDescent="0.25"/>
  <cols>
    <col min="1" max="1" width="35" style="6" customWidth="1"/>
    <col min="2" max="4" width="10.875" style="6"/>
    <col min="5" max="5" width="34.5" style="6" customWidth="1"/>
    <col min="6" max="7" width="10.875" style="6"/>
  </cols>
  <sheetData>
    <row r="1" spans="1:7" x14ac:dyDescent="0.25">
      <c r="A1" s="5" t="s">
        <v>164</v>
      </c>
    </row>
    <row r="3" spans="1:7" x14ac:dyDescent="0.25">
      <c r="B3" s="5" t="s">
        <v>165</v>
      </c>
      <c r="F3" s="5" t="s">
        <v>166</v>
      </c>
    </row>
    <row r="5" spans="1:7" x14ac:dyDescent="0.25">
      <c r="A5" s="2"/>
      <c r="B5" s="2" t="s">
        <v>31</v>
      </c>
      <c r="C5" s="2" t="s">
        <v>32</v>
      </c>
      <c r="E5" s="2"/>
      <c r="F5" s="2" t="s">
        <v>31</v>
      </c>
      <c r="G5" s="2" t="s">
        <v>32</v>
      </c>
    </row>
    <row r="6" spans="1:7" x14ac:dyDescent="0.25">
      <c r="A6" s="1"/>
      <c r="B6" s="1">
        <v>2.0299999999999998</v>
      </c>
      <c r="C6" s="1">
        <v>0.74</v>
      </c>
      <c r="E6" s="1"/>
      <c r="F6" s="1">
        <v>0.53</v>
      </c>
      <c r="G6" s="1">
        <v>0.39</v>
      </c>
    </row>
    <row r="7" spans="1:7" x14ac:dyDescent="0.25">
      <c r="A7" s="1"/>
      <c r="B7" s="1">
        <v>3.76</v>
      </c>
      <c r="C7" s="1">
        <v>3.36</v>
      </c>
      <c r="E7" s="1"/>
      <c r="F7" s="1">
        <v>0.18</v>
      </c>
      <c r="G7" s="1">
        <v>0.44</v>
      </c>
    </row>
    <row r="8" spans="1:7" x14ac:dyDescent="0.25">
      <c r="A8" s="1"/>
      <c r="B8" s="1">
        <v>5.47</v>
      </c>
      <c r="C8" s="1">
        <v>3.86</v>
      </c>
      <c r="E8" s="1"/>
      <c r="F8" s="1">
        <v>0.77</v>
      </c>
      <c r="G8" s="1">
        <v>0.39</v>
      </c>
    </row>
    <row r="9" spans="1:7" x14ac:dyDescent="0.25">
      <c r="A9" s="1"/>
      <c r="B9" s="1">
        <v>4.0599999999999996</v>
      </c>
      <c r="C9" s="1">
        <v>4.4000000000000004</v>
      </c>
      <c r="E9" s="1"/>
      <c r="F9" s="1">
        <v>1.61</v>
      </c>
      <c r="G9" s="1">
        <v>1.07</v>
      </c>
    </row>
    <row r="10" spans="1:7" x14ac:dyDescent="0.25">
      <c r="A10" s="1"/>
      <c r="B10" s="1">
        <v>4.4400000000000004</v>
      </c>
      <c r="C10" s="1">
        <v>3.11</v>
      </c>
      <c r="E10" s="1"/>
      <c r="F10" s="1">
        <v>1.17</v>
      </c>
      <c r="G10" s="1">
        <v>0.85</v>
      </c>
    </row>
    <row r="11" spans="1:7" x14ac:dyDescent="0.25">
      <c r="A11" s="1"/>
      <c r="B11" s="1">
        <v>11.67</v>
      </c>
      <c r="C11" s="1">
        <v>7.24</v>
      </c>
      <c r="E11" s="1"/>
      <c r="F11" s="1">
        <v>0.13</v>
      </c>
      <c r="G11" s="1">
        <v>0.18</v>
      </c>
    </row>
    <row r="12" spans="1:7" x14ac:dyDescent="0.25">
      <c r="A12" s="1"/>
      <c r="B12" s="1">
        <v>18.53</v>
      </c>
      <c r="C12" s="1">
        <v>10.06</v>
      </c>
      <c r="E12" s="1"/>
      <c r="F12" s="1">
        <v>0.24</v>
      </c>
      <c r="G12" s="1">
        <v>0.27</v>
      </c>
    </row>
    <row r="13" spans="1:7" x14ac:dyDescent="0.25">
      <c r="A13" s="1"/>
      <c r="B13" s="1">
        <v>12.23</v>
      </c>
      <c r="C13" s="1">
        <v>11.32</v>
      </c>
      <c r="E13" s="1"/>
      <c r="F13" s="1">
        <v>0.35</v>
      </c>
      <c r="G13" s="1">
        <v>0.14000000000000001</v>
      </c>
    </row>
    <row r="14" spans="1:7" x14ac:dyDescent="0.25">
      <c r="E14" s="1"/>
      <c r="F14" s="1">
        <v>0.09</v>
      </c>
      <c r="G14" s="1">
        <v>0.03</v>
      </c>
    </row>
    <row r="15" spans="1:7" x14ac:dyDescent="0.25">
      <c r="E15" s="1"/>
      <c r="F15" s="1"/>
      <c r="G15" s="1"/>
    </row>
    <row r="18" spans="1:6" x14ac:dyDescent="0.25">
      <c r="A18" s="7" t="s">
        <v>13</v>
      </c>
      <c r="B18" s="1" t="s">
        <v>32</v>
      </c>
      <c r="E18" s="7" t="s">
        <v>13</v>
      </c>
      <c r="F18" s="1" t="s">
        <v>32</v>
      </c>
    </row>
    <row r="19" spans="1:6" x14ac:dyDescent="0.25">
      <c r="A19" s="7" t="s">
        <v>15</v>
      </c>
      <c r="B19" s="1" t="s">
        <v>15</v>
      </c>
      <c r="E19" s="7" t="s">
        <v>15</v>
      </c>
      <c r="F19" s="1" t="s">
        <v>15</v>
      </c>
    </row>
    <row r="20" spans="1:6" x14ac:dyDescent="0.25">
      <c r="A20" s="7" t="s">
        <v>16</v>
      </c>
      <c r="B20" s="1" t="s">
        <v>31</v>
      </c>
      <c r="E20" s="7" t="s">
        <v>16</v>
      </c>
      <c r="F20" s="1" t="s">
        <v>31</v>
      </c>
    </row>
    <row r="21" spans="1:6" x14ac:dyDescent="0.25">
      <c r="A21" s="7"/>
      <c r="B21" s="1"/>
      <c r="E21" s="7"/>
      <c r="F21" s="1"/>
    </row>
    <row r="22" spans="1:6" x14ac:dyDescent="0.25">
      <c r="A22" s="7" t="s">
        <v>33</v>
      </c>
      <c r="B22" s="1"/>
      <c r="E22" s="7" t="s">
        <v>33</v>
      </c>
      <c r="F22" s="1"/>
    </row>
    <row r="23" spans="1:6" x14ac:dyDescent="0.25">
      <c r="A23" s="7" t="s">
        <v>41</v>
      </c>
      <c r="B23" s="1">
        <v>1.5599999999999999E-2</v>
      </c>
      <c r="E23" s="7" t="s">
        <v>41</v>
      </c>
      <c r="F23" s="1">
        <v>0.12889999999999999</v>
      </c>
    </row>
    <row r="24" spans="1:6" x14ac:dyDescent="0.25">
      <c r="A24" s="7" t="s">
        <v>42</v>
      </c>
      <c r="B24" s="1" t="s">
        <v>19</v>
      </c>
      <c r="E24" s="7" t="s">
        <v>42</v>
      </c>
      <c r="F24" s="1" t="s">
        <v>19</v>
      </c>
    </row>
    <row r="25" spans="1:6" x14ac:dyDescent="0.25">
      <c r="A25" s="7" t="s">
        <v>43</v>
      </c>
      <c r="B25" s="1" t="s">
        <v>29</v>
      </c>
      <c r="E25" s="7" t="s">
        <v>43</v>
      </c>
      <c r="F25" s="1" t="s">
        <v>20</v>
      </c>
    </row>
    <row r="26" spans="1:6" x14ac:dyDescent="0.25">
      <c r="A26" s="7" t="s">
        <v>44</v>
      </c>
      <c r="B26" s="1" t="s">
        <v>27</v>
      </c>
      <c r="E26" s="7" t="s">
        <v>44</v>
      </c>
      <c r="F26" s="1" t="s">
        <v>21</v>
      </c>
    </row>
    <row r="27" spans="1:6" x14ac:dyDescent="0.25">
      <c r="A27" s="7" t="s">
        <v>45</v>
      </c>
      <c r="B27" s="1" t="s">
        <v>22</v>
      </c>
      <c r="E27" s="7" t="s">
        <v>45</v>
      </c>
      <c r="F27" s="1" t="s">
        <v>22</v>
      </c>
    </row>
    <row r="28" spans="1:6" x14ac:dyDescent="0.25">
      <c r="A28" s="7" t="s">
        <v>68</v>
      </c>
      <c r="B28" s="1" t="s">
        <v>69</v>
      </c>
      <c r="E28" s="7" t="s">
        <v>68</v>
      </c>
      <c r="F28" s="1" t="s">
        <v>77</v>
      </c>
    </row>
    <row r="29" spans="1:6" x14ac:dyDescent="0.25">
      <c r="A29" s="7" t="s">
        <v>70</v>
      </c>
      <c r="B29" s="1">
        <v>-34</v>
      </c>
      <c r="E29" s="7" t="s">
        <v>70</v>
      </c>
      <c r="F29" s="1">
        <v>-27</v>
      </c>
    </row>
    <row r="30" spans="1:6" x14ac:dyDescent="0.25">
      <c r="A30" s="7" t="s">
        <v>71</v>
      </c>
      <c r="B30" s="1">
        <v>8</v>
      </c>
      <c r="E30" s="7" t="s">
        <v>71</v>
      </c>
      <c r="F30" s="1">
        <v>9</v>
      </c>
    </row>
    <row r="31" spans="1:6" x14ac:dyDescent="0.25">
      <c r="A31" s="7" t="s">
        <v>72</v>
      </c>
      <c r="B31" s="1">
        <v>0</v>
      </c>
      <c r="E31" s="7" t="s">
        <v>72</v>
      </c>
      <c r="F31" s="1">
        <v>0</v>
      </c>
    </row>
    <row r="32" spans="1:6" x14ac:dyDescent="0.25">
      <c r="A32" s="7"/>
      <c r="B32" s="1"/>
      <c r="E32" s="7"/>
      <c r="F32" s="1"/>
    </row>
    <row r="33" spans="1:6" x14ac:dyDescent="0.25">
      <c r="A33" s="7" t="s">
        <v>34</v>
      </c>
      <c r="B33" s="1"/>
      <c r="E33" s="7" t="s">
        <v>34</v>
      </c>
      <c r="F33" s="1"/>
    </row>
    <row r="34" spans="1:6" x14ac:dyDescent="0.25">
      <c r="A34" s="7" t="s">
        <v>73</v>
      </c>
      <c r="B34" s="1">
        <v>-1.31</v>
      </c>
      <c r="E34" s="7" t="s">
        <v>73</v>
      </c>
      <c r="F34" s="1">
        <v>-0.14000000000000001</v>
      </c>
    </row>
    <row r="35" spans="1:6" x14ac:dyDescent="0.25">
      <c r="A35" s="7"/>
      <c r="B35" s="1"/>
      <c r="E35" s="7"/>
      <c r="F35" s="1"/>
    </row>
    <row r="36" spans="1:6" x14ac:dyDescent="0.25">
      <c r="A36" s="7" t="s">
        <v>35</v>
      </c>
      <c r="B36" s="1"/>
      <c r="E36" s="7" t="s">
        <v>35</v>
      </c>
      <c r="F36" s="1"/>
    </row>
    <row r="37" spans="1:6" x14ac:dyDescent="0.25">
      <c r="A37" s="7" t="s">
        <v>74</v>
      </c>
      <c r="B37" s="1">
        <v>0.85709999999999997</v>
      </c>
      <c r="E37" s="7" t="s">
        <v>74</v>
      </c>
      <c r="F37" s="1">
        <v>0.76149999999999995</v>
      </c>
    </row>
    <row r="38" spans="1:6" x14ac:dyDescent="0.25">
      <c r="A38" s="7" t="s">
        <v>75</v>
      </c>
      <c r="B38" s="1">
        <v>5.4000000000000003E-3</v>
      </c>
      <c r="E38" s="7" t="s">
        <v>75</v>
      </c>
      <c r="F38" s="1">
        <v>1.06E-2</v>
      </c>
    </row>
    <row r="39" spans="1:6" x14ac:dyDescent="0.25">
      <c r="A39" s="7" t="s">
        <v>43</v>
      </c>
      <c r="B39" s="1" t="s">
        <v>26</v>
      </c>
      <c r="E39" s="7" t="s">
        <v>43</v>
      </c>
      <c r="F39" s="1" t="s">
        <v>29</v>
      </c>
    </row>
    <row r="40" spans="1:6" x14ac:dyDescent="0.25">
      <c r="A40" s="7" t="s">
        <v>76</v>
      </c>
      <c r="B40" s="1" t="s">
        <v>27</v>
      </c>
      <c r="E40" s="7" t="s">
        <v>76</v>
      </c>
      <c r="F40" s="1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037B-054C-4E49-82D0-899910BEF87A}">
  <dimension ref="A1:E52"/>
  <sheetViews>
    <sheetView workbookViewId="0">
      <selection activeCell="D14" sqref="D14"/>
    </sheetView>
  </sheetViews>
  <sheetFormatPr defaultColWidth="11" defaultRowHeight="15.75" x14ac:dyDescent="0.25"/>
  <cols>
    <col min="1" max="1" width="23.125" style="6" customWidth="1"/>
    <col min="2" max="2" width="20.625" style="6" customWidth="1"/>
    <col min="3" max="3" width="10.875" style="6"/>
    <col min="4" max="4" width="22.625" style="6" customWidth="1"/>
    <col min="5" max="5" width="21.375" style="6" customWidth="1"/>
  </cols>
  <sheetData>
    <row r="1" spans="1:5" x14ac:dyDescent="0.25">
      <c r="A1" s="5" t="s">
        <v>159</v>
      </c>
    </row>
    <row r="2" spans="1:5" x14ac:dyDescent="0.25">
      <c r="A2" s="5"/>
    </row>
    <row r="3" spans="1:5" x14ac:dyDescent="0.25">
      <c r="A3" s="5" t="s">
        <v>171</v>
      </c>
      <c r="D3" s="5" t="s">
        <v>172</v>
      </c>
    </row>
    <row r="5" spans="1:5" x14ac:dyDescent="0.25">
      <c r="A5" s="10" t="s">
        <v>162</v>
      </c>
      <c r="B5" s="3" t="s">
        <v>150</v>
      </c>
      <c r="C5" s="10"/>
      <c r="D5" s="10" t="s">
        <v>162</v>
      </c>
      <c r="E5" s="3" t="s">
        <v>150</v>
      </c>
    </row>
    <row r="6" spans="1:5" x14ac:dyDescent="0.25">
      <c r="A6" s="32">
        <v>5.6122448979591839</v>
      </c>
      <c r="B6" s="32">
        <v>11.589</v>
      </c>
      <c r="C6" s="8"/>
      <c r="D6" s="32">
        <v>0.29120559114735001</v>
      </c>
      <c r="E6" s="33">
        <v>5.4359999999999999</v>
      </c>
    </row>
    <row r="7" spans="1:5" x14ac:dyDescent="0.25">
      <c r="A7" s="32">
        <v>7.3443320915380532</v>
      </c>
      <c r="B7" s="32">
        <v>13.753</v>
      </c>
      <c r="C7" s="8"/>
      <c r="D7" s="32">
        <v>0.20040080160320639</v>
      </c>
      <c r="E7" s="33">
        <v>6.96</v>
      </c>
    </row>
    <row r="8" spans="1:5" x14ac:dyDescent="0.25">
      <c r="A8" s="32">
        <v>8.2421590080233411</v>
      </c>
      <c r="B8" s="32">
        <v>13.071</v>
      </c>
      <c r="C8" s="8"/>
      <c r="D8" s="32">
        <v>0.61236987140232702</v>
      </c>
      <c r="E8" s="33">
        <v>3.923</v>
      </c>
    </row>
    <row r="9" spans="1:5" x14ac:dyDescent="0.25">
      <c r="A9" s="32">
        <v>3.5491905354919058</v>
      </c>
      <c r="B9" s="32">
        <v>7.8760000000000003</v>
      </c>
      <c r="C9" s="8"/>
      <c r="D9" s="32">
        <v>0.65075921908893708</v>
      </c>
      <c r="E9" s="33">
        <v>3.3410000000000002</v>
      </c>
    </row>
    <row r="10" spans="1:5" x14ac:dyDescent="0.25">
      <c r="A10" s="32">
        <v>1.8573996405032953</v>
      </c>
      <c r="B10" s="32">
        <v>8.1140000000000008</v>
      </c>
      <c r="C10" s="8"/>
      <c r="D10" s="32">
        <v>0.68292682926829273</v>
      </c>
      <c r="E10" s="33">
        <v>7.2469999999999999</v>
      </c>
    </row>
    <row r="11" spans="1:5" x14ac:dyDescent="0.25">
      <c r="A11" s="32">
        <v>4.8855905998763136</v>
      </c>
      <c r="B11" s="32">
        <v>4.915</v>
      </c>
      <c r="C11" s="8"/>
      <c r="D11" s="32">
        <v>0.8667388949079089</v>
      </c>
      <c r="E11" s="33">
        <v>5.1740000000000004</v>
      </c>
    </row>
    <row r="12" spans="1:5" x14ac:dyDescent="0.25">
      <c r="A12" s="32">
        <v>1.6072676450034942</v>
      </c>
      <c r="B12" s="32">
        <v>5.5419999999999998</v>
      </c>
      <c r="C12" s="8"/>
      <c r="D12" s="32">
        <v>0.82079343365253077</v>
      </c>
      <c r="E12" s="33">
        <v>6.96</v>
      </c>
    </row>
    <row r="13" spans="1:5" x14ac:dyDescent="0.25">
      <c r="A13" s="32">
        <v>4.2618900555898707</v>
      </c>
      <c r="B13" s="32">
        <v>13.942</v>
      </c>
      <c r="C13" s="8"/>
      <c r="D13" s="32">
        <v>0.64102564102564097</v>
      </c>
      <c r="E13" s="33">
        <v>8.11</v>
      </c>
    </row>
    <row r="14" spans="1:5" x14ac:dyDescent="0.25">
      <c r="A14" s="32">
        <v>3.6989795918367347</v>
      </c>
      <c r="B14" s="32">
        <v>11.518000000000001</v>
      </c>
      <c r="C14" s="8"/>
      <c r="D14" s="32">
        <v>0.21074815595363539</v>
      </c>
      <c r="E14" s="33">
        <v>18.844000000000001</v>
      </c>
    </row>
    <row r="15" spans="1:5" x14ac:dyDescent="0.25">
      <c r="A15" s="32">
        <v>1.4630577907827358</v>
      </c>
      <c r="B15" s="32">
        <v>4.9109999999999996</v>
      </c>
      <c r="C15" s="8"/>
      <c r="D15" s="32">
        <v>0.31496062992125984</v>
      </c>
      <c r="E15" s="33">
        <v>13.827</v>
      </c>
    </row>
    <row r="16" spans="1:5" x14ac:dyDescent="0.25">
      <c r="A16" s="4"/>
      <c r="B16" s="4"/>
      <c r="C16" s="8"/>
      <c r="D16" s="32">
        <v>0.25523226135783561</v>
      </c>
      <c r="E16" s="33">
        <v>39.476999999999997</v>
      </c>
    </row>
    <row r="17" spans="1:5" x14ac:dyDescent="0.25">
      <c r="A17" s="4"/>
      <c r="B17" s="4"/>
      <c r="C17" s="8"/>
      <c r="D17" s="32">
        <v>0.27129679869777534</v>
      </c>
      <c r="E17" s="33">
        <v>21.527999999999999</v>
      </c>
    </row>
    <row r="18" spans="1:5" x14ac:dyDescent="0.25">
      <c r="A18" s="1"/>
      <c r="B18" s="1"/>
      <c r="D18" s="1"/>
      <c r="E18" s="1"/>
    </row>
    <row r="19" spans="1:5" x14ac:dyDescent="0.25">
      <c r="A19" s="6" t="s">
        <v>9</v>
      </c>
      <c r="D19" s="6" t="s">
        <v>9</v>
      </c>
    </row>
    <row r="20" spans="1:5" x14ac:dyDescent="0.25">
      <c r="A20" s="7" t="s">
        <v>0</v>
      </c>
      <c r="B20" s="1"/>
      <c r="D20" s="7" t="s">
        <v>0</v>
      </c>
      <c r="E20" s="1"/>
    </row>
    <row r="21" spans="1:5" x14ac:dyDescent="0.25">
      <c r="A21" s="7" t="s">
        <v>78</v>
      </c>
      <c r="B21" s="1">
        <v>0.4451</v>
      </c>
      <c r="D21" s="7" t="s">
        <v>78</v>
      </c>
      <c r="E21" s="1">
        <v>-1.3299999999999999E-2</v>
      </c>
    </row>
    <row r="22" spans="1:5" x14ac:dyDescent="0.25">
      <c r="A22" s="7" t="s">
        <v>79</v>
      </c>
      <c r="B22" s="1">
        <v>1.367E-2</v>
      </c>
      <c r="D22" s="7" t="s">
        <v>79</v>
      </c>
      <c r="E22" s="1">
        <v>0.64100000000000001</v>
      </c>
    </row>
    <row r="23" spans="1:5" x14ac:dyDescent="0.25">
      <c r="A23" s="7" t="s">
        <v>80</v>
      </c>
      <c r="B23" s="1">
        <v>-3.0720000000000001E-2</v>
      </c>
      <c r="D23" s="7" t="s">
        <v>80</v>
      </c>
      <c r="E23" s="1">
        <v>48.19</v>
      </c>
    </row>
    <row r="24" spans="1:5" x14ac:dyDescent="0.25">
      <c r="A24" s="7" t="s">
        <v>81</v>
      </c>
      <c r="B24" s="1">
        <v>2.2469999999999999</v>
      </c>
      <c r="D24" s="7" t="s">
        <v>81</v>
      </c>
      <c r="E24" s="1">
        <v>-75.180000000000007</v>
      </c>
    </row>
    <row r="25" spans="1:5" x14ac:dyDescent="0.25">
      <c r="A25" s="7"/>
      <c r="B25" s="1"/>
      <c r="D25" s="7"/>
      <c r="E25" s="1"/>
    </row>
    <row r="26" spans="1:5" x14ac:dyDescent="0.25">
      <c r="A26" s="7" t="s">
        <v>1</v>
      </c>
      <c r="B26" s="1"/>
      <c r="D26" s="7" t="s">
        <v>1</v>
      </c>
      <c r="E26" s="1"/>
    </row>
    <row r="27" spans="1:5" x14ac:dyDescent="0.25">
      <c r="A27" s="7" t="s">
        <v>78</v>
      </c>
      <c r="B27" s="1">
        <v>0.1605</v>
      </c>
      <c r="D27" s="7" t="s">
        <v>78</v>
      </c>
      <c r="E27" s="1">
        <v>6.2379999999999996E-3</v>
      </c>
    </row>
    <row r="28" spans="1:5" x14ac:dyDescent="0.25">
      <c r="A28" s="7" t="s">
        <v>79</v>
      </c>
      <c r="B28" s="1">
        <v>1.6279999999999999</v>
      </c>
      <c r="D28" s="7" t="s">
        <v>79</v>
      </c>
      <c r="E28" s="1">
        <v>9.64E-2</v>
      </c>
    </row>
    <row r="29" spans="1:5" x14ac:dyDescent="0.25">
      <c r="A29" s="7"/>
      <c r="B29" s="1"/>
      <c r="D29" s="7"/>
      <c r="E29" s="1"/>
    </row>
    <row r="30" spans="1:5" x14ac:dyDescent="0.25">
      <c r="A30" s="7" t="s">
        <v>2</v>
      </c>
      <c r="B30" s="1"/>
      <c r="D30" s="7" t="s">
        <v>2</v>
      </c>
      <c r="E30" s="1"/>
    </row>
    <row r="31" spans="1:5" x14ac:dyDescent="0.25">
      <c r="A31" s="7" t="s">
        <v>78</v>
      </c>
      <c r="B31" s="1" t="s">
        <v>155</v>
      </c>
      <c r="D31" s="7" t="s">
        <v>78</v>
      </c>
      <c r="E31" s="1" t="s">
        <v>151</v>
      </c>
    </row>
    <row r="32" spans="1:5" x14ac:dyDescent="0.25">
      <c r="A32" s="7" t="s">
        <v>79</v>
      </c>
      <c r="B32" s="1" t="s">
        <v>156</v>
      </c>
      <c r="D32" s="7" t="s">
        <v>79</v>
      </c>
      <c r="E32" s="1" t="s">
        <v>152</v>
      </c>
    </row>
    <row r="33" spans="1:5" x14ac:dyDescent="0.25">
      <c r="A33" s="7" t="s">
        <v>80</v>
      </c>
      <c r="B33" s="1" t="s">
        <v>157</v>
      </c>
      <c r="D33" s="7" t="s">
        <v>80</v>
      </c>
      <c r="E33" s="1" t="s">
        <v>153</v>
      </c>
    </row>
    <row r="34" spans="1:5" x14ac:dyDescent="0.25">
      <c r="A34" s="7"/>
      <c r="B34" s="1"/>
      <c r="D34" s="7"/>
      <c r="E34" s="1"/>
    </row>
    <row r="35" spans="1:5" x14ac:dyDescent="0.25">
      <c r="A35" s="7" t="s">
        <v>3</v>
      </c>
      <c r="B35" s="1"/>
      <c r="D35" s="7" t="s">
        <v>3</v>
      </c>
      <c r="E35" s="1"/>
    </row>
    <row r="36" spans="1:5" x14ac:dyDescent="0.25">
      <c r="A36" s="7" t="s">
        <v>82</v>
      </c>
      <c r="B36" s="1">
        <v>0.49</v>
      </c>
      <c r="D36" s="7" t="s">
        <v>82</v>
      </c>
      <c r="E36" s="1">
        <v>0.31259999999999999</v>
      </c>
    </row>
    <row r="37" spans="1:5" x14ac:dyDescent="0.25">
      <c r="A37" s="7" t="s">
        <v>83</v>
      </c>
      <c r="B37" s="1">
        <v>1.768</v>
      </c>
      <c r="D37" s="7" t="s">
        <v>83</v>
      </c>
      <c r="E37" s="1">
        <v>0.21729999999999999</v>
      </c>
    </row>
    <row r="38" spans="1:5" x14ac:dyDescent="0.25">
      <c r="A38" s="7"/>
      <c r="B38" s="1"/>
      <c r="D38" s="7"/>
      <c r="E38" s="1"/>
    </row>
    <row r="39" spans="1:5" x14ac:dyDescent="0.25">
      <c r="A39" s="7" t="s">
        <v>4</v>
      </c>
      <c r="B39" s="1"/>
      <c r="D39" s="7" t="s">
        <v>4</v>
      </c>
      <c r="E39" s="1"/>
    </row>
    <row r="40" spans="1:5" x14ac:dyDescent="0.25">
      <c r="A40" s="7" t="s">
        <v>84</v>
      </c>
      <c r="B40" s="1">
        <v>7.6859999999999999</v>
      </c>
      <c r="D40" s="7" t="s">
        <v>84</v>
      </c>
      <c r="E40" s="1">
        <v>4.5469999999999997</v>
      </c>
    </row>
    <row r="41" spans="1:5" x14ac:dyDescent="0.25">
      <c r="A41" s="7" t="s">
        <v>85</v>
      </c>
      <c r="B41" s="1" t="s">
        <v>91</v>
      </c>
      <c r="D41" s="7" t="s">
        <v>85</v>
      </c>
      <c r="E41" s="1" t="s">
        <v>5</v>
      </c>
    </row>
    <row r="42" spans="1:5" x14ac:dyDescent="0.25">
      <c r="A42" s="7" t="s">
        <v>41</v>
      </c>
      <c r="B42" s="1">
        <v>2.4199999999999999E-2</v>
      </c>
      <c r="D42" s="7" t="s">
        <v>41</v>
      </c>
      <c r="E42" s="1">
        <v>5.8799999999999998E-2</v>
      </c>
    </row>
    <row r="43" spans="1:5" x14ac:dyDescent="0.25">
      <c r="A43" s="7" t="s">
        <v>86</v>
      </c>
      <c r="B43" s="1" t="s">
        <v>6</v>
      </c>
      <c r="D43" s="7" t="s">
        <v>86</v>
      </c>
      <c r="E43" s="1" t="s">
        <v>10</v>
      </c>
    </row>
    <row r="44" spans="1:5" x14ac:dyDescent="0.25">
      <c r="A44" s="7"/>
      <c r="B44" s="1"/>
      <c r="D44" s="7"/>
      <c r="E44" s="1"/>
    </row>
    <row r="45" spans="1:5" x14ac:dyDescent="0.25">
      <c r="A45" s="7" t="s">
        <v>7</v>
      </c>
      <c r="B45" s="1" t="s">
        <v>158</v>
      </c>
      <c r="D45" s="7" t="s">
        <v>7</v>
      </c>
      <c r="E45" s="1" t="s">
        <v>154</v>
      </c>
    </row>
    <row r="46" spans="1:5" x14ac:dyDescent="0.25">
      <c r="A46" s="7"/>
      <c r="B46" s="1"/>
      <c r="D46" s="7"/>
      <c r="E46" s="1"/>
    </row>
    <row r="47" spans="1:5" x14ac:dyDescent="0.25">
      <c r="A47" s="7" t="s">
        <v>8</v>
      </c>
      <c r="B47" s="1"/>
      <c r="D47" s="7" t="s">
        <v>8</v>
      </c>
      <c r="E47" s="1"/>
    </row>
    <row r="48" spans="1:5" x14ac:dyDescent="0.25">
      <c r="A48" s="7" t="s">
        <v>87</v>
      </c>
      <c r="B48" s="1">
        <v>10</v>
      </c>
      <c r="D48" s="7" t="s">
        <v>87</v>
      </c>
      <c r="E48" s="1">
        <v>12</v>
      </c>
    </row>
    <row r="49" spans="1:5" x14ac:dyDescent="0.25">
      <c r="A49" s="7" t="s">
        <v>88</v>
      </c>
      <c r="B49" s="1">
        <v>1</v>
      </c>
      <c r="D49" s="7" t="s">
        <v>88</v>
      </c>
      <c r="E49" s="1">
        <v>1</v>
      </c>
    </row>
    <row r="50" spans="1:5" x14ac:dyDescent="0.25">
      <c r="A50" s="7" t="s">
        <v>89</v>
      </c>
      <c r="B50" s="1">
        <v>10</v>
      </c>
      <c r="D50" s="7" t="s">
        <v>89</v>
      </c>
      <c r="E50" s="1">
        <v>12</v>
      </c>
    </row>
    <row r="51" spans="1:5" x14ac:dyDescent="0.25">
      <c r="A51" s="7" t="s">
        <v>90</v>
      </c>
      <c r="B51" s="1">
        <v>0</v>
      </c>
      <c r="D51" s="7" t="s">
        <v>90</v>
      </c>
      <c r="E51" s="1">
        <v>0</v>
      </c>
    </row>
    <row r="52" spans="1:5" x14ac:dyDescent="0.25">
      <c r="A52" s="7" t="s">
        <v>90</v>
      </c>
      <c r="B52" s="1">
        <v>0</v>
      </c>
      <c r="D52" s="7" t="s">
        <v>90</v>
      </c>
      <c r="E52" s="1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8169A-E5C9-3D45-B9EF-6AF01718E952}">
  <dimension ref="A1:E53"/>
  <sheetViews>
    <sheetView workbookViewId="0">
      <selection activeCell="D3" sqref="D3"/>
    </sheetView>
  </sheetViews>
  <sheetFormatPr defaultColWidth="11" defaultRowHeight="15.75" x14ac:dyDescent="0.25"/>
  <cols>
    <col min="1" max="1" width="25" style="6" customWidth="1"/>
    <col min="2" max="2" width="20.625" style="6" customWidth="1"/>
    <col min="3" max="3" width="10.875" style="6"/>
    <col min="4" max="4" width="22.625" style="6" customWidth="1"/>
    <col min="5" max="5" width="21.375" style="6" customWidth="1"/>
  </cols>
  <sheetData>
    <row r="1" spans="1:5" x14ac:dyDescent="0.25">
      <c r="A1" s="5" t="s">
        <v>167</v>
      </c>
    </row>
    <row r="2" spans="1:5" x14ac:dyDescent="0.25">
      <c r="A2" s="5"/>
    </row>
    <row r="3" spans="1:5" x14ac:dyDescent="0.25">
      <c r="A3" s="5" t="s">
        <v>171</v>
      </c>
      <c r="D3" s="5" t="s">
        <v>172</v>
      </c>
    </row>
    <row r="5" spans="1:5" x14ac:dyDescent="0.25">
      <c r="A5" s="2" t="s">
        <v>168</v>
      </c>
      <c r="B5" s="6" t="s">
        <v>162</v>
      </c>
      <c r="D5" s="2" t="s">
        <v>168</v>
      </c>
      <c r="E5" s="6" t="s">
        <v>162</v>
      </c>
    </row>
    <row r="6" spans="1:5" x14ac:dyDescent="0.25">
      <c r="A6" s="1">
        <v>15.6</v>
      </c>
      <c r="B6" s="1">
        <v>0.34</v>
      </c>
      <c r="D6" s="1">
        <v>7.6</v>
      </c>
      <c r="E6" s="1">
        <v>0.02</v>
      </c>
    </row>
    <row r="7" spans="1:5" x14ac:dyDescent="0.25">
      <c r="A7" s="1">
        <v>15.6</v>
      </c>
      <c r="B7" s="1">
        <v>0.34</v>
      </c>
      <c r="D7" s="1">
        <v>10</v>
      </c>
      <c r="E7" s="1">
        <v>0</v>
      </c>
    </row>
    <row r="8" spans="1:5" x14ac:dyDescent="0.25">
      <c r="A8" s="1">
        <v>15.7</v>
      </c>
      <c r="B8" s="1">
        <v>1.04</v>
      </c>
      <c r="D8" s="1">
        <v>10.6</v>
      </c>
      <c r="E8" s="1">
        <v>0.03</v>
      </c>
    </row>
    <row r="9" spans="1:5" x14ac:dyDescent="0.25">
      <c r="A9" s="1">
        <v>23.8</v>
      </c>
      <c r="B9" s="1">
        <v>1.46</v>
      </c>
      <c r="D9" s="1">
        <v>14.8</v>
      </c>
      <c r="E9" s="1">
        <v>0.47</v>
      </c>
    </row>
    <row r="10" spans="1:5" x14ac:dyDescent="0.25">
      <c r="A10" s="1">
        <v>19.7</v>
      </c>
      <c r="B10" s="1">
        <v>1.19</v>
      </c>
      <c r="D10" s="1">
        <v>20.6</v>
      </c>
      <c r="E10" s="1">
        <v>1.38</v>
      </c>
    </row>
    <row r="11" spans="1:5" x14ac:dyDescent="0.25">
      <c r="A11" s="1">
        <v>31</v>
      </c>
      <c r="B11" s="1">
        <v>1.67</v>
      </c>
      <c r="D11" s="1">
        <v>10.8</v>
      </c>
      <c r="E11" s="1">
        <v>0.31</v>
      </c>
    </row>
    <row r="12" spans="1:5" x14ac:dyDescent="0.25">
      <c r="A12" s="1">
        <v>25.7</v>
      </c>
      <c r="B12" s="1">
        <v>3.49</v>
      </c>
      <c r="D12" s="1">
        <v>10</v>
      </c>
      <c r="E12" s="1">
        <v>0.67</v>
      </c>
    </row>
    <row r="13" spans="1:5" x14ac:dyDescent="0.25">
      <c r="A13" s="1">
        <v>33.6</v>
      </c>
      <c r="B13" s="1">
        <v>4.26</v>
      </c>
      <c r="D13" s="1">
        <v>18.3</v>
      </c>
      <c r="E13" s="1">
        <v>1.35</v>
      </c>
    </row>
    <row r="14" spans="1:5" x14ac:dyDescent="0.25">
      <c r="A14" s="1">
        <v>40.4</v>
      </c>
      <c r="B14" s="1">
        <v>4.49</v>
      </c>
      <c r="D14" s="1">
        <v>22.1</v>
      </c>
      <c r="E14" s="1">
        <v>1.1399999999999999</v>
      </c>
    </row>
    <row r="15" spans="1:5" x14ac:dyDescent="0.25">
      <c r="A15" s="1">
        <v>35.299999999999997</v>
      </c>
      <c r="B15" s="1">
        <v>3.95</v>
      </c>
      <c r="D15" s="1">
        <v>9.1999999999999993</v>
      </c>
      <c r="E15" s="1">
        <v>0.15</v>
      </c>
    </row>
    <row r="16" spans="1:5" x14ac:dyDescent="0.25">
      <c r="A16" s="1">
        <v>34.4</v>
      </c>
      <c r="B16" s="1">
        <v>9.66</v>
      </c>
      <c r="D16" s="1">
        <v>10.5</v>
      </c>
      <c r="E16" s="1">
        <v>0.26</v>
      </c>
    </row>
    <row r="17" spans="1:5" x14ac:dyDescent="0.25">
      <c r="A17" s="1">
        <v>51.3</v>
      </c>
      <c r="B17" s="1">
        <v>16.809999999999999</v>
      </c>
      <c r="D17" s="1">
        <v>7.8</v>
      </c>
      <c r="E17" s="1">
        <v>0.18</v>
      </c>
    </row>
    <row r="18" spans="1:5" x14ac:dyDescent="0.25">
      <c r="A18" s="1">
        <v>39.4</v>
      </c>
      <c r="B18" s="1">
        <v>11.84</v>
      </c>
      <c r="D18" s="1">
        <v>8.6</v>
      </c>
      <c r="E18" s="1">
        <v>0.05</v>
      </c>
    </row>
    <row r="19" spans="1:5" x14ac:dyDescent="0.25">
      <c r="A19" s="1"/>
      <c r="B19" s="1"/>
      <c r="D19" s="1"/>
      <c r="E19" s="1"/>
    </row>
    <row r="21" spans="1:5" x14ac:dyDescent="0.25">
      <c r="A21" s="6" t="s">
        <v>9</v>
      </c>
      <c r="D21" s="6" t="s">
        <v>9</v>
      </c>
    </row>
    <row r="22" spans="1:5" x14ac:dyDescent="0.25">
      <c r="A22" s="7" t="s">
        <v>0</v>
      </c>
      <c r="B22" s="1"/>
      <c r="D22" s="7" t="s">
        <v>0</v>
      </c>
      <c r="E22" s="1"/>
    </row>
    <row r="23" spans="1:5" x14ac:dyDescent="0.25">
      <c r="A23" s="7" t="s">
        <v>78</v>
      </c>
      <c r="B23" s="1">
        <v>0.38640000000000002</v>
      </c>
      <c r="D23" s="7" t="s">
        <v>78</v>
      </c>
      <c r="E23" s="1">
        <v>9.3789999999999998E-2</v>
      </c>
    </row>
    <row r="24" spans="1:5" x14ac:dyDescent="0.25">
      <c r="A24" s="7" t="s">
        <v>79</v>
      </c>
      <c r="B24" s="1">
        <v>-6.6829999999999998</v>
      </c>
      <c r="D24" s="7" t="s">
        <v>79</v>
      </c>
      <c r="E24" s="1">
        <v>-0.6986</v>
      </c>
    </row>
    <row r="25" spans="1:5" x14ac:dyDescent="0.25">
      <c r="A25" s="7" t="s">
        <v>80</v>
      </c>
      <c r="B25" s="1">
        <v>17.29</v>
      </c>
      <c r="D25" s="7" t="s">
        <v>80</v>
      </c>
      <c r="E25" s="1">
        <v>7.4480000000000004</v>
      </c>
    </row>
    <row r="26" spans="1:5" x14ac:dyDescent="0.25">
      <c r="A26" s="7" t="s">
        <v>81</v>
      </c>
      <c r="B26" s="1">
        <v>2.5880000000000001</v>
      </c>
      <c r="D26" s="7" t="s">
        <v>81</v>
      </c>
      <c r="E26" s="1">
        <v>10.66</v>
      </c>
    </row>
    <row r="27" spans="1:5" x14ac:dyDescent="0.25">
      <c r="A27" s="7"/>
      <c r="B27" s="1"/>
      <c r="D27" s="7"/>
      <c r="E27" s="1"/>
    </row>
    <row r="28" spans="1:5" x14ac:dyDescent="0.25">
      <c r="A28" s="7" t="s">
        <v>1</v>
      </c>
      <c r="B28" s="1"/>
      <c r="D28" s="7" t="s">
        <v>1</v>
      </c>
      <c r="E28" s="1"/>
    </row>
    <row r="29" spans="1:5" x14ac:dyDescent="0.25">
      <c r="A29" s="7" t="s">
        <v>78</v>
      </c>
      <c r="B29" s="1">
        <v>7.2340000000000002E-2</v>
      </c>
      <c r="D29" s="7" t="s">
        <v>78</v>
      </c>
      <c r="E29" s="1">
        <v>1.338E-2</v>
      </c>
    </row>
    <row r="30" spans="1:5" x14ac:dyDescent="0.25">
      <c r="A30" s="7" t="s">
        <v>79</v>
      </c>
      <c r="B30" s="1">
        <v>2.2589999999999999</v>
      </c>
      <c r="D30" s="7" t="s">
        <v>79</v>
      </c>
      <c r="E30" s="1">
        <v>0.17730000000000001</v>
      </c>
    </row>
    <row r="31" spans="1:5" x14ac:dyDescent="0.25">
      <c r="A31" s="7"/>
      <c r="B31" s="1"/>
      <c r="D31" s="7"/>
      <c r="E31" s="1"/>
    </row>
    <row r="32" spans="1:5" x14ac:dyDescent="0.25">
      <c r="A32" s="7" t="s">
        <v>2</v>
      </c>
      <c r="B32" s="1"/>
      <c r="D32" s="7" t="s">
        <v>2</v>
      </c>
      <c r="E32" s="1"/>
    </row>
    <row r="33" spans="1:5" x14ac:dyDescent="0.25">
      <c r="A33" s="7" t="s">
        <v>78</v>
      </c>
      <c r="B33" s="1" t="s">
        <v>92</v>
      </c>
      <c r="D33" s="7" t="s">
        <v>78</v>
      </c>
      <c r="E33" s="1" t="s">
        <v>96</v>
      </c>
    </row>
    <row r="34" spans="1:5" x14ac:dyDescent="0.25">
      <c r="A34" s="7" t="s">
        <v>79</v>
      </c>
      <c r="B34" s="1" t="s">
        <v>93</v>
      </c>
      <c r="D34" s="7" t="s">
        <v>79</v>
      </c>
      <c r="E34" s="1" t="s">
        <v>97</v>
      </c>
    </row>
    <row r="35" spans="1:5" x14ac:dyDescent="0.25">
      <c r="A35" s="7" t="s">
        <v>80</v>
      </c>
      <c r="B35" s="1" t="s">
        <v>94</v>
      </c>
      <c r="D35" s="7" t="s">
        <v>80</v>
      </c>
      <c r="E35" s="1" t="s">
        <v>98</v>
      </c>
    </row>
    <row r="36" spans="1:5" x14ac:dyDescent="0.25">
      <c r="A36" s="7"/>
      <c r="B36" s="1"/>
      <c r="D36" s="7"/>
      <c r="E36" s="1"/>
    </row>
    <row r="37" spans="1:5" x14ac:dyDescent="0.25">
      <c r="A37" s="7" t="s">
        <v>3</v>
      </c>
      <c r="B37" s="1"/>
      <c r="D37" s="7" t="s">
        <v>3</v>
      </c>
      <c r="E37" s="1"/>
    </row>
    <row r="38" spans="1:5" x14ac:dyDescent="0.25">
      <c r="A38" s="7" t="s">
        <v>82</v>
      </c>
      <c r="B38" s="1">
        <v>0.7218</v>
      </c>
      <c r="D38" s="7" t="s">
        <v>82</v>
      </c>
      <c r="E38" s="1">
        <v>0.81720000000000004</v>
      </c>
    </row>
    <row r="39" spans="1:5" x14ac:dyDescent="0.25">
      <c r="A39" s="7" t="s">
        <v>83</v>
      </c>
      <c r="B39" s="1">
        <v>2.7909999999999999</v>
      </c>
      <c r="D39" s="7" t="s">
        <v>83</v>
      </c>
      <c r="E39" s="1">
        <v>0.22850000000000001</v>
      </c>
    </row>
    <row r="40" spans="1:5" x14ac:dyDescent="0.25">
      <c r="A40" s="7"/>
      <c r="B40" s="1"/>
      <c r="D40" s="7"/>
      <c r="E40" s="1"/>
    </row>
    <row r="41" spans="1:5" x14ac:dyDescent="0.25">
      <c r="A41" s="7" t="s">
        <v>4</v>
      </c>
      <c r="B41" s="1"/>
      <c r="D41" s="7" t="s">
        <v>4</v>
      </c>
      <c r="E41" s="1"/>
    </row>
    <row r="42" spans="1:5" x14ac:dyDescent="0.25">
      <c r="A42" s="7" t="s">
        <v>84</v>
      </c>
      <c r="B42" s="1">
        <v>28.54</v>
      </c>
      <c r="D42" s="7" t="s">
        <v>84</v>
      </c>
      <c r="E42" s="1">
        <v>49.17</v>
      </c>
    </row>
    <row r="43" spans="1:5" x14ac:dyDescent="0.25">
      <c r="A43" s="7" t="s">
        <v>85</v>
      </c>
      <c r="B43" s="1" t="s">
        <v>11</v>
      </c>
      <c r="D43" s="7" t="s">
        <v>85</v>
      </c>
      <c r="E43" s="1" t="s">
        <v>11</v>
      </c>
    </row>
    <row r="44" spans="1:5" x14ac:dyDescent="0.25">
      <c r="A44" s="7" t="s">
        <v>41</v>
      </c>
      <c r="B44" s="1">
        <v>2.0000000000000001E-4</v>
      </c>
      <c r="D44" s="7" t="s">
        <v>41</v>
      </c>
      <c r="E44" s="1" t="s">
        <v>12</v>
      </c>
    </row>
    <row r="45" spans="1:5" x14ac:dyDescent="0.25">
      <c r="A45" s="7" t="s">
        <v>86</v>
      </c>
      <c r="B45" s="1" t="s">
        <v>6</v>
      </c>
      <c r="D45" s="7" t="s">
        <v>86</v>
      </c>
      <c r="E45" s="1" t="s">
        <v>6</v>
      </c>
    </row>
    <row r="46" spans="1:5" x14ac:dyDescent="0.25">
      <c r="A46" s="7"/>
      <c r="B46" s="1"/>
      <c r="D46" s="7"/>
      <c r="E46" s="1"/>
    </row>
    <row r="47" spans="1:5" x14ac:dyDescent="0.25">
      <c r="A47" s="7" t="s">
        <v>7</v>
      </c>
      <c r="B47" s="1" t="s">
        <v>95</v>
      </c>
      <c r="D47" s="7" t="s">
        <v>7</v>
      </c>
      <c r="E47" s="1" t="s">
        <v>99</v>
      </c>
    </row>
    <row r="48" spans="1:5" x14ac:dyDescent="0.25">
      <c r="A48" s="7"/>
      <c r="B48" s="1"/>
      <c r="D48" s="7"/>
      <c r="E48" s="1"/>
    </row>
    <row r="49" spans="1:5" x14ac:dyDescent="0.25">
      <c r="A49" s="7" t="s">
        <v>8</v>
      </c>
      <c r="B49" s="1"/>
      <c r="D49" s="7" t="s">
        <v>8</v>
      </c>
      <c r="E49" s="1"/>
    </row>
    <row r="50" spans="1:5" x14ac:dyDescent="0.25">
      <c r="A50" s="7" t="s">
        <v>87</v>
      </c>
      <c r="B50" s="1">
        <v>13</v>
      </c>
      <c r="D50" s="7" t="s">
        <v>87</v>
      </c>
      <c r="E50" s="1">
        <v>13</v>
      </c>
    </row>
    <row r="51" spans="1:5" x14ac:dyDescent="0.25">
      <c r="A51" s="7" t="s">
        <v>88</v>
      </c>
      <c r="B51" s="1">
        <v>1</v>
      </c>
      <c r="D51" s="7" t="s">
        <v>88</v>
      </c>
      <c r="E51" s="1">
        <v>1</v>
      </c>
    </row>
    <row r="52" spans="1:5" x14ac:dyDescent="0.25">
      <c r="A52" s="7" t="s">
        <v>89</v>
      </c>
      <c r="B52" s="1">
        <v>13</v>
      </c>
      <c r="D52" s="7" t="s">
        <v>89</v>
      </c>
      <c r="E52" s="1">
        <v>13</v>
      </c>
    </row>
    <row r="53" spans="1:5" x14ac:dyDescent="0.25">
      <c r="A53" s="7" t="s">
        <v>90</v>
      </c>
      <c r="B53" s="1">
        <v>0</v>
      </c>
      <c r="D53" s="7" t="s">
        <v>90</v>
      </c>
      <c r="E53" s="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9ECE-0C3A-1048-988B-BCC436DD7653}">
  <dimension ref="A1:C13"/>
  <sheetViews>
    <sheetView workbookViewId="0">
      <selection activeCell="H21" sqref="H21"/>
    </sheetView>
  </sheetViews>
  <sheetFormatPr defaultColWidth="11" defaultRowHeight="15.75" x14ac:dyDescent="0.25"/>
  <cols>
    <col min="1" max="3" width="10.875" style="6"/>
  </cols>
  <sheetData>
    <row r="1" spans="1:3" x14ac:dyDescent="0.25">
      <c r="A1" s="5" t="s">
        <v>169</v>
      </c>
    </row>
    <row r="3" spans="1:3" x14ac:dyDescent="0.25">
      <c r="A3" s="5" t="s">
        <v>170</v>
      </c>
    </row>
    <row r="5" spans="1:3" x14ac:dyDescent="0.25">
      <c r="A5" s="6" t="s">
        <v>30</v>
      </c>
    </row>
    <row r="6" spans="1:3" x14ac:dyDescent="0.25">
      <c r="A6" s="9">
        <v>85.333333330000002</v>
      </c>
    </row>
    <row r="7" spans="1:3" x14ac:dyDescent="0.25">
      <c r="A7" s="9">
        <v>91.228070180000003</v>
      </c>
    </row>
    <row r="8" spans="1:3" x14ac:dyDescent="0.25">
      <c r="A8" s="9">
        <v>91.666666669999998</v>
      </c>
    </row>
    <row r="9" spans="1:3" x14ac:dyDescent="0.25">
      <c r="A9" s="9">
        <v>86.178861789999999</v>
      </c>
    </row>
    <row r="12" spans="1:3" x14ac:dyDescent="0.25">
      <c r="A12" s="6" t="s">
        <v>36</v>
      </c>
      <c r="B12" s="6" t="s">
        <v>37</v>
      </c>
      <c r="C12" s="6" t="s">
        <v>38</v>
      </c>
    </row>
    <row r="13" spans="1:3" x14ac:dyDescent="0.25">
      <c r="A13" s="1">
        <v>88.6</v>
      </c>
      <c r="B13" s="9">
        <v>1.6539999999999999</v>
      </c>
      <c r="C13" s="1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FAEA-E2B2-9547-8810-FD2BF3DAC162}">
  <dimension ref="A1:N40"/>
  <sheetViews>
    <sheetView workbookViewId="0">
      <selection activeCell="E27" sqref="E27"/>
    </sheetView>
  </sheetViews>
  <sheetFormatPr defaultColWidth="11" defaultRowHeight="15.75" x14ac:dyDescent="0.25"/>
  <cols>
    <col min="1" max="1" width="31" style="6" customWidth="1"/>
    <col min="2" max="2" width="14.875" style="6" customWidth="1"/>
    <col min="3" max="3" width="13.375" style="6" customWidth="1"/>
    <col min="4" max="4" width="13.625" style="6" customWidth="1"/>
    <col min="5" max="5" width="13" style="6" customWidth="1"/>
    <col min="6" max="9" width="10.875" style="6"/>
  </cols>
  <sheetData>
    <row r="1" spans="1:14" x14ac:dyDescent="0.25">
      <c r="A1" s="5" t="s">
        <v>173</v>
      </c>
    </row>
    <row r="2" spans="1:14" x14ac:dyDescent="0.25">
      <c r="B2" s="34" t="s">
        <v>174</v>
      </c>
      <c r="C2" s="34" t="s">
        <v>174</v>
      </c>
      <c r="D2" s="34" t="s">
        <v>174</v>
      </c>
      <c r="E2" s="34" t="s">
        <v>174</v>
      </c>
    </row>
    <row r="3" spans="1:14" x14ac:dyDescent="0.25">
      <c r="A3" s="10"/>
      <c r="B3" s="3" t="s">
        <v>40</v>
      </c>
      <c r="C3" s="3" t="s">
        <v>14</v>
      </c>
      <c r="D3" s="3" t="s">
        <v>25</v>
      </c>
      <c r="E3" s="3" t="s">
        <v>25</v>
      </c>
    </row>
    <row r="4" spans="1:14" x14ac:dyDescent="0.25">
      <c r="A4" s="3"/>
      <c r="B4" s="11">
        <v>6.52</v>
      </c>
      <c r="C4" s="11">
        <v>23.53</v>
      </c>
      <c r="D4" s="11">
        <v>9.24</v>
      </c>
      <c r="E4" s="11">
        <v>18.75</v>
      </c>
      <c r="F4" s="1"/>
      <c r="G4" s="1"/>
      <c r="H4" s="1"/>
      <c r="I4" s="1"/>
    </row>
    <row r="5" spans="1:14" x14ac:dyDescent="0.25">
      <c r="A5" s="3"/>
      <c r="B5" s="11">
        <v>6.45</v>
      </c>
      <c r="C5" s="11">
        <v>9.86</v>
      </c>
      <c r="D5" s="11">
        <v>1.48</v>
      </c>
      <c r="E5" s="11">
        <v>21.74</v>
      </c>
      <c r="F5" s="1"/>
      <c r="G5" s="1"/>
      <c r="H5" s="1"/>
      <c r="I5" s="1"/>
    </row>
    <row r="6" spans="1:14" x14ac:dyDescent="0.25">
      <c r="A6" s="3"/>
      <c r="B6" s="11">
        <v>5.81</v>
      </c>
      <c r="C6" s="11">
        <v>6.54</v>
      </c>
      <c r="D6" s="11">
        <v>8.33</v>
      </c>
      <c r="E6" s="11">
        <v>0</v>
      </c>
      <c r="F6" s="1"/>
      <c r="G6" s="1"/>
      <c r="H6" s="1"/>
      <c r="I6" s="1"/>
    </row>
    <row r="7" spans="1:14" x14ac:dyDescent="0.25">
      <c r="A7" s="3"/>
      <c r="B7" s="11"/>
      <c r="C7" s="11">
        <v>7.41</v>
      </c>
      <c r="D7" s="11">
        <v>26.09</v>
      </c>
      <c r="E7" s="11">
        <v>33.33</v>
      </c>
      <c r="F7" s="1"/>
      <c r="G7" s="1"/>
      <c r="H7" s="1"/>
      <c r="I7" s="1"/>
    </row>
    <row r="8" spans="1:14" x14ac:dyDescent="0.25">
      <c r="A8" s="3"/>
      <c r="B8" s="11"/>
      <c r="C8" s="11"/>
      <c r="D8" s="11">
        <v>19.16</v>
      </c>
      <c r="E8" s="11">
        <v>17.649999999999999</v>
      </c>
      <c r="F8" s="1"/>
      <c r="G8" s="1"/>
      <c r="H8" s="1"/>
      <c r="I8" s="1"/>
    </row>
    <row r="9" spans="1:14" x14ac:dyDescent="0.25">
      <c r="A9" s="3"/>
      <c r="B9" s="11"/>
      <c r="C9" s="11"/>
      <c r="D9" s="11">
        <v>15.79</v>
      </c>
      <c r="E9" s="11">
        <v>9.09</v>
      </c>
      <c r="F9" s="1"/>
      <c r="G9" s="1"/>
      <c r="H9" s="1"/>
      <c r="I9" s="1"/>
    </row>
    <row r="10" spans="1:14" x14ac:dyDescent="0.25">
      <c r="A10" s="3"/>
      <c r="B10" s="11"/>
      <c r="C10" s="11"/>
      <c r="D10" s="11">
        <v>6.08</v>
      </c>
      <c r="E10" s="11"/>
      <c r="F10" s="1"/>
      <c r="G10" s="1"/>
      <c r="H10" s="1"/>
      <c r="I10" s="1"/>
    </row>
    <row r="11" spans="1:14" x14ac:dyDescent="0.25">
      <c r="A11" s="3"/>
      <c r="B11" s="11"/>
      <c r="C11" s="11"/>
      <c r="D11" s="11">
        <v>10.3</v>
      </c>
      <c r="E11" s="11"/>
      <c r="F11" s="1"/>
      <c r="G11" s="1"/>
      <c r="H11" s="1"/>
      <c r="I11" s="1"/>
    </row>
    <row r="12" spans="1:14" x14ac:dyDescent="0.25">
      <c r="A12" s="10"/>
      <c r="B12" s="1"/>
    </row>
    <row r="13" spans="1:14" x14ac:dyDescent="0.25">
      <c r="A13" s="10"/>
      <c r="B13" s="10"/>
      <c r="C13" s="1" t="s">
        <v>36</v>
      </c>
      <c r="D13" s="1" t="s">
        <v>37</v>
      </c>
      <c r="E13" s="1" t="s">
        <v>38</v>
      </c>
      <c r="F13" s="3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3"/>
      <c r="B14" s="34" t="s">
        <v>175</v>
      </c>
      <c r="C14" s="9">
        <v>6.26</v>
      </c>
      <c r="D14" s="9">
        <v>0.22590558499809901</v>
      </c>
      <c r="E14" s="1">
        <v>3</v>
      </c>
      <c r="F14" s="3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3"/>
      <c r="B15" s="3" t="s">
        <v>176</v>
      </c>
      <c r="C15" s="9">
        <v>11.835000000000001</v>
      </c>
      <c r="D15" s="9">
        <v>3.9611793277591798</v>
      </c>
      <c r="E15" s="1">
        <v>4</v>
      </c>
      <c r="F15" s="3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3"/>
      <c r="B16" s="3" t="s">
        <v>177</v>
      </c>
      <c r="C16" s="9">
        <v>12.05875</v>
      </c>
      <c r="D16" s="9">
        <v>2.7833160063261602</v>
      </c>
      <c r="E16" s="1">
        <v>8</v>
      </c>
      <c r="F16" s="3"/>
      <c r="G16" s="1"/>
      <c r="H16" s="1"/>
      <c r="I16" s="1"/>
      <c r="J16" s="1"/>
      <c r="K16" s="1"/>
      <c r="L16" s="1"/>
      <c r="M16" s="1"/>
      <c r="N16" s="1"/>
    </row>
    <row r="17" spans="1:5" x14ac:dyDescent="0.25">
      <c r="A17" s="3"/>
      <c r="B17" s="3" t="s">
        <v>178</v>
      </c>
      <c r="C17" s="9">
        <v>16.760000000000002</v>
      </c>
      <c r="D17" s="9">
        <v>4.6326522281158402</v>
      </c>
      <c r="E17" s="1">
        <v>6</v>
      </c>
    </row>
    <row r="21" spans="1:5" x14ac:dyDescent="0.25">
      <c r="A21" s="7" t="s">
        <v>13</v>
      </c>
      <c r="B21" s="7" t="s">
        <v>177</v>
      </c>
    </row>
    <row r="22" spans="1:5" x14ac:dyDescent="0.25">
      <c r="A22" s="7" t="s">
        <v>15</v>
      </c>
      <c r="B22" s="1" t="s">
        <v>15</v>
      </c>
    </row>
    <row r="23" spans="1:5" x14ac:dyDescent="0.25">
      <c r="A23" s="7" t="s">
        <v>16</v>
      </c>
      <c r="B23" s="35" t="s">
        <v>175</v>
      </c>
    </row>
    <row r="24" spans="1:5" x14ac:dyDescent="0.25">
      <c r="A24" s="7"/>
      <c r="B24" s="1"/>
    </row>
    <row r="25" spans="1:5" x14ac:dyDescent="0.25">
      <c r="A25" s="7" t="s">
        <v>18</v>
      </c>
      <c r="B25" s="1"/>
    </row>
    <row r="26" spans="1:5" x14ac:dyDescent="0.25">
      <c r="A26" s="7" t="s">
        <v>41</v>
      </c>
      <c r="B26" s="1">
        <v>0.19389999999999999</v>
      </c>
    </row>
    <row r="27" spans="1:5" x14ac:dyDescent="0.25">
      <c r="A27" s="7" t="s">
        <v>42</v>
      </c>
      <c r="B27" s="1" t="s">
        <v>19</v>
      </c>
    </row>
    <row r="28" spans="1:5" x14ac:dyDescent="0.25">
      <c r="A28" s="7" t="s">
        <v>43</v>
      </c>
      <c r="B28" s="1" t="s">
        <v>20</v>
      </c>
    </row>
    <row r="29" spans="1:5" x14ac:dyDescent="0.25">
      <c r="A29" s="7" t="s">
        <v>44</v>
      </c>
      <c r="B29" s="1" t="s">
        <v>21</v>
      </c>
    </row>
    <row r="30" spans="1:5" x14ac:dyDescent="0.25">
      <c r="A30" s="7" t="s">
        <v>45</v>
      </c>
      <c r="B30" s="1" t="s">
        <v>22</v>
      </c>
    </row>
    <row r="31" spans="1:5" x14ac:dyDescent="0.25">
      <c r="A31" s="7" t="s">
        <v>62</v>
      </c>
      <c r="B31" s="1" t="s">
        <v>100</v>
      </c>
    </row>
    <row r="32" spans="1:5" x14ac:dyDescent="0.25">
      <c r="A32" s="7" t="s">
        <v>48</v>
      </c>
      <c r="B32" s="1">
        <v>5</v>
      </c>
    </row>
    <row r="33" spans="1:2" x14ac:dyDescent="0.25">
      <c r="A33" s="7"/>
      <c r="B33" s="1"/>
    </row>
    <row r="34" spans="1:2" x14ac:dyDescent="0.25">
      <c r="A34" s="7" t="s">
        <v>23</v>
      </c>
      <c r="B34" s="1"/>
    </row>
    <row r="35" spans="1:2" x14ac:dyDescent="0.25">
      <c r="A35" s="7" t="s">
        <v>49</v>
      </c>
      <c r="B35" s="1" t="s">
        <v>101</v>
      </c>
    </row>
    <row r="36" spans="1:2" x14ac:dyDescent="0.25">
      <c r="A36" s="7" t="s">
        <v>59</v>
      </c>
      <c r="B36" s="1" t="s">
        <v>102</v>
      </c>
    </row>
    <row r="37" spans="1:2" x14ac:dyDescent="0.25">
      <c r="A37" s="7" t="s">
        <v>53</v>
      </c>
      <c r="B37" s="1">
        <v>3.32</v>
      </c>
    </row>
    <row r="38" spans="1:2" x14ac:dyDescent="0.25">
      <c r="A38" s="7" t="s">
        <v>54</v>
      </c>
      <c r="B38" s="1">
        <v>3.605</v>
      </c>
    </row>
    <row r="39" spans="1:2" x14ac:dyDescent="0.25">
      <c r="A39" s="7" t="s">
        <v>103</v>
      </c>
      <c r="B39" s="1" t="s">
        <v>104</v>
      </c>
    </row>
    <row r="40" spans="1:2" x14ac:dyDescent="0.25">
      <c r="A40" s="7" t="s">
        <v>57</v>
      </c>
      <c r="B40" s="1" t="s">
        <v>19</v>
      </c>
    </row>
  </sheetData>
  <pageMargins left="0.7" right="0.7" top="0.75" bottom="0.75" header="0.3" footer="0.3"/>
  <ignoredErrors>
    <ignoredError sqref="B31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721F-A08F-634B-A738-717640DBEDCD}">
  <dimension ref="A1:AB307"/>
  <sheetViews>
    <sheetView tabSelected="1" workbookViewId="0">
      <selection activeCell="P277" sqref="P277:S277"/>
    </sheetView>
  </sheetViews>
  <sheetFormatPr defaultColWidth="11" defaultRowHeight="15.75" x14ac:dyDescent="0.25"/>
  <sheetData>
    <row r="1" spans="1:23" x14ac:dyDescent="0.25">
      <c r="A1" s="12" t="s">
        <v>105</v>
      </c>
      <c r="G1" s="12" t="s">
        <v>106</v>
      </c>
      <c r="N1" s="12" t="s">
        <v>107</v>
      </c>
      <c r="U1" s="13"/>
    </row>
    <row r="2" spans="1:23" x14ac:dyDescent="0.25">
      <c r="A2" s="12"/>
      <c r="G2" s="12"/>
      <c r="N2" s="12"/>
      <c r="U2" s="13"/>
    </row>
    <row r="3" spans="1:23" x14ac:dyDescent="0.25">
      <c r="A3" t="s">
        <v>125</v>
      </c>
      <c r="G3" t="s">
        <v>126</v>
      </c>
      <c r="N3" t="s">
        <v>133</v>
      </c>
      <c r="U3" s="13"/>
    </row>
    <row r="4" spans="1:23" x14ac:dyDescent="0.25">
      <c r="U4" s="13"/>
    </row>
    <row r="5" spans="1:23" x14ac:dyDescent="0.25">
      <c r="A5" t="s">
        <v>108</v>
      </c>
      <c r="B5" t="s">
        <v>109</v>
      </c>
      <c r="C5" t="s">
        <v>110</v>
      </c>
      <c r="D5" t="s">
        <v>203</v>
      </c>
      <c r="E5" t="s">
        <v>213</v>
      </c>
      <c r="G5" t="s">
        <v>108</v>
      </c>
      <c r="H5" t="s">
        <v>109</v>
      </c>
      <c r="I5" t="s">
        <v>202</v>
      </c>
      <c r="J5" t="s">
        <v>110</v>
      </c>
      <c r="K5" t="s">
        <v>203</v>
      </c>
      <c r="L5" t="s">
        <v>213</v>
      </c>
      <c r="N5" t="s">
        <v>108</v>
      </c>
      <c r="O5" t="s">
        <v>109</v>
      </c>
      <c r="P5" t="s">
        <v>202</v>
      </c>
      <c r="Q5" t="s">
        <v>110</v>
      </c>
      <c r="R5" t="s">
        <v>203</v>
      </c>
      <c r="S5" t="s">
        <v>213</v>
      </c>
      <c r="T5" s="14" t="s">
        <v>111</v>
      </c>
      <c r="U5" s="13"/>
    </row>
    <row r="6" spans="1:23" x14ac:dyDescent="0.25">
      <c r="A6">
        <v>1</v>
      </c>
      <c r="B6" t="s">
        <v>112</v>
      </c>
      <c r="C6">
        <v>356</v>
      </c>
      <c r="D6">
        <v>8</v>
      </c>
      <c r="E6" s="15">
        <f>(D6/C6)*100</f>
        <v>2.2471910112359552</v>
      </c>
      <c r="G6">
        <v>1</v>
      </c>
      <c r="H6" t="s">
        <v>112</v>
      </c>
      <c r="I6" s="16">
        <v>18.792000000000002</v>
      </c>
      <c r="J6">
        <v>205</v>
      </c>
      <c r="K6">
        <v>0</v>
      </c>
      <c r="L6" s="15">
        <f>(K6/J6)*100</f>
        <v>0</v>
      </c>
      <c r="M6" s="15"/>
      <c r="N6">
        <v>1</v>
      </c>
      <c r="O6" t="s">
        <v>112</v>
      </c>
      <c r="P6" s="16">
        <v>23.417000000000002</v>
      </c>
      <c r="Q6">
        <v>211</v>
      </c>
      <c r="R6">
        <v>0</v>
      </c>
      <c r="S6" s="15">
        <f>(R6/Q6)*100</f>
        <v>0</v>
      </c>
      <c r="T6" s="17" t="s">
        <v>38</v>
      </c>
      <c r="U6" s="13"/>
    </row>
    <row r="7" spans="1:23" x14ac:dyDescent="0.25">
      <c r="A7">
        <v>2</v>
      </c>
      <c r="B7" t="s">
        <v>112</v>
      </c>
      <c r="C7">
        <v>376</v>
      </c>
      <c r="D7">
        <v>0</v>
      </c>
      <c r="E7" s="15">
        <f t="shared" ref="E7:E11" si="0">(D7/C7)*100</f>
        <v>0</v>
      </c>
      <c r="G7">
        <v>2</v>
      </c>
      <c r="H7" t="s">
        <v>112</v>
      </c>
      <c r="I7" s="16">
        <v>16.385999999999999</v>
      </c>
      <c r="J7">
        <v>225</v>
      </c>
      <c r="K7">
        <v>0</v>
      </c>
      <c r="L7" s="15">
        <f t="shared" ref="L7:L8" si="1">(K7/J7)*100</f>
        <v>0</v>
      </c>
      <c r="M7" s="15"/>
      <c r="N7">
        <v>2</v>
      </c>
      <c r="O7" t="s">
        <v>112</v>
      </c>
      <c r="P7" s="16">
        <v>19.036999999999999</v>
      </c>
      <c r="Q7">
        <v>159</v>
      </c>
      <c r="R7">
        <v>0</v>
      </c>
      <c r="S7" s="15">
        <f t="shared" ref="S7:S22" si="2">(R7/Q7)*100</f>
        <v>0</v>
      </c>
      <c r="T7" s="17" t="s">
        <v>38</v>
      </c>
      <c r="U7" s="13"/>
    </row>
    <row r="8" spans="1:23" x14ac:dyDescent="0.25">
      <c r="A8">
        <v>3</v>
      </c>
      <c r="B8" t="s">
        <v>112</v>
      </c>
      <c r="C8">
        <v>413</v>
      </c>
      <c r="D8">
        <v>0</v>
      </c>
      <c r="E8" s="15">
        <f t="shared" si="0"/>
        <v>0</v>
      </c>
      <c r="G8">
        <v>3</v>
      </c>
      <c r="H8" t="s">
        <v>112</v>
      </c>
      <c r="I8" s="16">
        <v>16.725999999999999</v>
      </c>
      <c r="J8">
        <v>194</v>
      </c>
      <c r="K8">
        <v>0</v>
      </c>
      <c r="L8" s="15">
        <f t="shared" si="1"/>
        <v>0</v>
      </c>
      <c r="M8" s="15"/>
      <c r="N8">
        <v>3</v>
      </c>
      <c r="O8" t="s">
        <v>112</v>
      </c>
      <c r="P8" s="16">
        <v>18.353000000000002</v>
      </c>
      <c r="Q8">
        <v>121</v>
      </c>
      <c r="R8">
        <v>1</v>
      </c>
      <c r="S8" s="15">
        <f t="shared" si="2"/>
        <v>0.82644628099173556</v>
      </c>
      <c r="T8" s="15"/>
      <c r="U8" s="13"/>
      <c r="V8" s="18"/>
      <c r="W8" s="18"/>
    </row>
    <row r="9" spans="1:23" x14ac:dyDescent="0.25">
      <c r="A9">
        <v>4</v>
      </c>
      <c r="B9" t="s">
        <v>112</v>
      </c>
      <c r="C9">
        <v>363</v>
      </c>
      <c r="D9">
        <v>0</v>
      </c>
      <c r="E9" s="15">
        <f t="shared" si="0"/>
        <v>0</v>
      </c>
      <c r="G9">
        <v>4</v>
      </c>
      <c r="H9" t="s">
        <v>112</v>
      </c>
      <c r="I9" s="16">
        <v>20.748999999999999</v>
      </c>
      <c r="J9">
        <v>235</v>
      </c>
      <c r="K9">
        <v>0</v>
      </c>
      <c r="L9" s="15">
        <f>(K9/J9)*100</f>
        <v>0</v>
      </c>
      <c r="M9" s="15"/>
      <c r="N9">
        <v>4</v>
      </c>
      <c r="O9" t="s">
        <v>112</v>
      </c>
      <c r="P9" s="16">
        <v>19.347000000000001</v>
      </c>
      <c r="Q9">
        <v>227</v>
      </c>
      <c r="R9">
        <v>0</v>
      </c>
      <c r="S9" s="15">
        <f t="shared" si="2"/>
        <v>0</v>
      </c>
      <c r="T9" s="17" t="s">
        <v>38</v>
      </c>
      <c r="U9" s="13"/>
      <c r="V9" s="18"/>
      <c r="W9" s="18"/>
    </row>
    <row r="10" spans="1:23" x14ac:dyDescent="0.25">
      <c r="A10">
        <v>1</v>
      </c>
      <c r="B10" t="s">
        <v>113</v>
      </c>
      <c r="C10">
        <v>203</v>
      </c>
      <c r="D10">
        <v>0</v>
      </c>
      <c r="E10" s="15">
        <f t="shared" si="0"/>
        <v>0</v>
      </c>
      <c r="G10">
        <v>1</v>
      </c>
      <c r="H10" t="s">
        <v>113</v>
      </c>
      <c r="I10" s="16">
        <v>12.943</v>
      </c>
      <c r="J10">
        <v>157</v>
      </c>
      <c r="K10">
        <v>0</v>
      </c>
      <c r="L10" s="15">
        <f t="shared" ref="L10:L33" si="3">(K10/J10)*100</f>
        <v>0</v>
      </c>
      <c r="M10" s="15"/>
      <c r="N10">
        <v>1</v>
      </c>
      <c r="O10" t="s">
        <v>113</v>
      </c>
      <c r="P10" s="16">
        <v>22.968</v>
      </c>
      <c r="Q10">
        <v>237</v>
      </c>
      <c r="R10">
        <v>0</v>
      </c>
      <c r="S10" s="15">
        <f t="shared" si="2"/>
        <v>0</v>
      </c>
      <c r="T10" s="17" t="s">
        <v>38</v>
      </c>
      <c r="U10" s="19"/>
      <c r="V10" s="20"/>
      <c r="W10" s="20"/>
    </row>
    <row r="11" spans="1:23" x14ac:dyDescent="0.25">
      <c r="A11">
        <v>2</v>
      </c>
      <c r="B11" t="s">
        <v>113</v>
      </c>
      <c r="C11">
        <v>317</v>
      </c>
      <c r="D11">
        <v>0</v>
      </c>
      <c r="E11" s="15">
        <f t="shared" si="0"/>
        <v>0</v>
      </c>
      <c r="G11">
        <v>2</v>
      </c>
      <c r="H11" t="s">
        <v>113</v>
      </c>
      <c r="I11" s="16">
        <v>12.097</v>
      </c>
      <c r="J11">
        <v>157</v>
      </c>
      <c r="K11">
        <v>0</v>
      </c>
      <c r="L11" s="15">
        <f t="shared" si="3"/>
        <v>0</v>
      </c>
      <c r="M11" s="15"/>
      <c r="N11">
        <v>2</v>
      </c>
      <c r="O11" t="s">
        <v>113</v>
      </c>
      <c r="P11" s="16">
        <v>15.38</v>
      </c>
      <c r="Q11">
        <v>158</v>
      </c>
      <c r="R11">
        <v>4</v>
      </c>
      <c r="S11" s="15">
        <f t="shared" si="2"/>
        <v>2.5316455696202533</v>
      </c>
      <c r="T11" s="17" t="s">
        <v>38</v>
      </c>
      <c r="U11" s="19"/>
      <c r="V11" s="18"/>
      <c r="W11" s="18"/>
    </row>
    <row r="12" spans="1:23" x14ac:dyDescent="0.25">
      <c r="A12">
        <v>3</v>
      </c>
      <c r="B12" t="s">
        <v>113</v>
      </c>
      <c r="E12" s="15"/>
      <c r="G12">
        <v>3</v>
      </c>
      <c r="H12" t="s">
        <v>113</v>
      </c>
      <c r="I12" s="16">
        <v>12.986000000000001</v>
      </c>
      <c r="J12">
        <v>155</v>
      </c>
      <c r="K12">
        <v>2</v>
      </c>
      <c r="L12" s="15">
        <f t="shared" si="3"/>
        <v>1.2903225806451613</v>
      </c>
      <c r="M12" s="15"/>
      <c r="N12">
        <v>3</v>
      </c>
      <c r="O12" t="s">
        <v>113</v>
      </c>
      <c r="P12" s="16">
        <v>19.898</v>
      </c>
      <c r="Q12">
        <v>180</v>
      </c>
      <c r="R12">
        <v>5</v>
      </c>
      <c r="S12" s="15">
        <f t="shared" si="2"/>
        <v>2.7777777777777777</v>
      </c>
      <c r="T12" s="17" t="s">
        <v>38</v>
      </c>
    </row>
    <row r="13" spans="1:23" x14ac:dyDescent="0.25">
      <c r="A13">
        <v>4</v>
      </c>
      <c r="B13" t="s">
        <v>113</v>
      </c>
      <c r="C13">
        <v>260</v>
      </c>
      <c r="D13">
        <v>1</v>
      </c>
      <c r="E13" s="15">
        <f t="shared" ref="E13:E33" si="4">(D13/C13)*100</f>
        <v>0.38461538461538464</v>
      </c>
      <c r="G13">
        <v>4</v>
      </c>
      <c r="H13" t="s">
        <v>113</v>
      </c>
      <c r="I13" s="16">
        <v>17.719000000000001</v>
      </c>
      <c r="J13">
        <v>181</v>
      </c>
      <c r="K13">
        <v>0</v>
      </c>
      <c r="L13" s="15">
        <f t="shared" si="3"/>
        <v>0</v>
      </c>
      <c r="M13" s="15"/>
      <c r="N13">
        <v>4</v>
      </c>
      <c r="O13" t="s">
        <v>113</v>
      </c>
      <c r="P13" s="16">
        <v>20.59</v>
      </c>
      <c r="Q13">
        <v>185</v>
      </c>
      <c r="R13">
        <v>3</v>
      </c>
      <c r="S13" s="15">
        <f t="shared" si="2"/>
        <v>1.6216216216216217</v>
      </c>
      <c r="T13" s="17" t="s">
        <v>38</v>
      </c>
      <c r="U13" s="13"/>
    </row>
    <row r="14" spans="1:23" x14ac:dyDescent="0.25">
      <c r="A14">
        <v>1</v>
      </c>
      <c r="B14" s="21" t="s">
        <v>114</v>
      </c>
      <c r="C14">
        <v>213</v>
      </c>
      <c r="D14">
        <v>4</v>
      </c>
      <c r="E14" s="15">
        <f t="shared" si="4"/>
        <v>1.8779342723004695</v>
      </c>
      <c r="G14">
        <v>1</v>
      </c>
      <c r="H14" s="21" t="s">
        <v>114</v>
      </c>
      <c r="I14" s="16">
        <v>13.006</v>
      </c>
      <c r="J14">
        <v>184</v>
      </c>
      <c r="K14">
        <v>0</v>
      </c>
      <c r="L14" s="15">
        <f t="shared" si="3"/>
        <v>0</v>
      </c>
      <c r="M14" s="15"/>
      <c r="N14">
        <v>1</v>
      </c>
      <c r="O14" s="21" t="s">
        <v>114</v>
      </c>
      <c r="P14" s="16">
        <v>21.347000000000001</v>
      </c>
      <c r="Q14">
        <v>181</v>
      </c>
      <c r="R14">
        <v>1</v>
      </c>
      <c r="S14" s="15">
        <f t="shared" si="2"/>
        <v>0.55248618784530379</v>
      </c>
      <c r="T14" s="17" t="s">
        <v>38</v>
      </c>
      <c r="U14" s="13"/>
    </row>
    <row r="15" spans="1:23" x14ac:dyDescent="0.25">
      <c r="A15">
        <v>2</v>
      </c>
      <c r="B15" s="21" t="s">
        <v>114</v>
      </c>
      <c r="C15">
        <v>261</v>
      </c>
      <c r="D15">
        <v>1</v>
      </c>
      <c r="E15" s="15">
        <f t="shared" si="4"/>
        <v>0.38314176245210724</v>
      </c>
      <c r="G15">
        <v>2</v>
      </c>
      <c r="H15" s="21" t="s">
        <v>114</v>
      </c>
      <c r="I15" s="16">
        <v>12.459</v>
      </c>
      <c r="J15">
        <v>172</v>
      </c>
      <c r="K15">
        <v>2</v>
      </c>
      <c r="L15" s="15">
        <f t="shared" si="3"/>
        <v>1.1627906976744187</v>
      </c>
      <c r="M15" s="15"/>
      <c r="N15">
        <v>2</v>
      </c>
      <c r="O15" s="21" t="s">
        <v>114</v>
      </c>
      <c r="P15" s="16">
        <v>15.851000000000001</v>
      </c>
      <c r="Q15">
        <v>107</v>
      </c>
      <c r="R15">
        <v>1</v>
      </c>
      <c r="S15" s="15">
        <f t="shared" si="2"/>
        <v>0.93457943925233633</v>
      </c>
      <c r="T15" s="17" t="s">
        <v>38</v>
      </c>
      <c r="U15" s="13"/>
    </row>
    <row r="16" spans="1:23" x14ac:dyDescent="0.25">
      <c r="A16">
        <v>3</v>
      </c>
      <c r="B16" s="21" t="s">
        <v>114</v>
      </c>
      <c r="C16">
        <v>308</v>
      </c>
      <c r="D16">
        <v>0</v>
      </c>
      <c r="E16" s="15">
        <f t="shared" si="4"/>
        <v>0</v>
      </c>
      <c r="G16">
        <v>3</v>
      </c>
      <c r="H16" s="21" t="s">
        <v>114</v>
      </c>
      <c r="I16" s="16">
        <v>14.423999999999999</v>
      </c>
      <c r="J16">
        <v>195</v>
      </c>
      <c r="K16">
        <v>0</v>
      </c>
      <c r="L16" s="15">
        <f t="shared" si="3"/>
        <v>0</v>
      </c>
      <c r="M16" s="15"/>
      <c r="N16">
        <v>3</v>
      </c>
      <c r="O16" s="21" t="s">
        <v>114</v>
      </c>
      <c r="P16" s="16">
        <v>20.82</v>
      </c>
      <c r="Q16">
        <v>178</v>
      </c>
      <c r="R16">
        <v>3</v>
      </c>
      <c r="S16" s="15">
        <f t="shared" si="2"/>
        <v>1.6853932584269662</v>
      </c>
      <c r="T16" s="17" t="s">
        <v>38</v>
      </c>
      <c r="V16" s="18"/>
      <c r="W16" s="18"/>
    </row>
    <row r="17" spans="1:23" x14ac:dyDescent="0.25">
      <c r="A17">
        <v>4</v>
      </c>
      <c r="B17" s="21" t="s">
        <v>114</v>
      </c>
      <c r="C17">
        <v>245</v>
      </c>
      <c r="D17">
        <v>4</v>
      </c>
      <c r="E17" s="15">
        <f t="shared" si="4"/>
        <v>1.6326530612244898</v>
      </c>
      <c r="G17">
        <v>4</v>
      </c>
      <c r="H17" s="21" t="s">
        <v>114</v>
      </c>
      <c r="I17" s="16">
        <v>17.452000000000002</v>
      </c>
      <c r="J17">
        <v>211</v>
      </c>
      <c r="K17">
        <v>0</v>
      </c>
      <c r="L17" s="15">
        <f t="shared" si="3"/>
        <v>0</v>
      </c>
      <c r="M17" s="15"/>
      <c r="N17">
        <v>4</v>
      </c>
      <c r="O17" s="21" t="s">
        <v>114</v>
      </c>
      <c r="P17" s="16">
        <v>17.920000000000002</v>
      </c>
      <c r="Q17">
        <v>142</v>
      </c>
      <c r="R17">
        <v>4</v>
      </c>
      <c r="S17" s="15">
        <f t="shared" si="2"/>
        <v>2.8169014084507045</v>
      </c>
      <c r="T17" s="17" t="s">
        <v>38</v>
      </c>
      <c r="U17" s="13"/>
      <c r="V17" s="18"/>
      <c r="W17" s="18"/>
    </row>
    <row r="18" spans="1:23" x14ac:dyDescent="0.25">
      <c r="A18">
        <v>1</v>
      </c>
      <c r="B18" t="s">
        <v>115</v>
      </c>
      <c r="C18">
        <v>254</v>
      </c>
      <c r="D18">
        <v>0</v>
      </c>
      <c r="E18" s="15">
        <f t="shared" si="4"/>
        <v>0</v>
      </c>
      <c r="G18">
        <v>1</v>
      </c>
      <c r="H18" t="s">
        <v>115</v>
      </c>
      <c r="I18" s="16">
        <v>14.388999999999999</v>
      </c>
      <c r="J18">
        <v>142</v>
      </c>
      <c r="K18">
        <v>0</v>
      </c>
      <c r="L18" s="15">
        <f t="shared" si="3"/>
        <v>0</v>
      </c>
      <c r="M18" s="15"/>
      <c r="N18">
        <v>1</v>
      </c>
      <c r="O18" t="s">
        <v>115</v>
      </c>
      <c r="P18" s="16">
        <v>21.991</v>
      </c>
      <c r="Q18">
        <v>128</v>
      </c>
      <c r="R18">
        <v>2</v>
      </c>
      <c r="S18" s="15">
        <f t="shared" si="2"/>
        <v>1.5625</v>
      </c>
      <c r="T18" s="17" t="s">
        <v>38</v>
      </c>
      <c r="U18" s="19"/>
      <c r="V18" s="20"/>
      <c r="W18" s="20"/>
    </row>
    <row r="19" spans="1:23" x14ac:dyDescent="0.25">
      <c r="A19">
        <v>2</v>
      </c>
      <c r="B19" t="s">
        <v>115</v>
      </c>
      <c r="C19">
        <v>344</v>
      </c>
      <c r="D19">
        <v>0</v>
      </c>
      <c r="E19" s="15">
        <f t="shared" si="4"/>
        <v>0</v>
      </c>
      <c r="G19">
        <v>2</v>
      </c>
      <c r="H19" t="s">
        <v>115</v>
      </c>
      <c r="I19" s="16">
        <v>13.039</v>
      </c>
      <c r="J19">
        <v>212</v>
      </c>
      <c r="K19">
        <v>0</v>
      </c>
      <c r="L19" s="15">
        <f t="shared" si="3"/>
        <v>0</v>
      </c>
      <c r="M19" s="15"/>
      <c r="N19">
        <v>2</v>
      </c>
      <c r="O19" t="s">
        <v>115</v>
      </c>
      <c r="P19" s="16"/>
      <c r="Q19">
        <v>216</v>
      </c>
      <c r="R19">
        <v>2</v>
      </c>
      <c r="S19" s="15">
        <f t="shared" si="2"/>
        <v>0.92592592592592582</v>
      </c>
      <c r="T19" s="17"/>
    </row>
    <row r="20" spans="1:23" x14ac:dyDescent="0.25">
      <c r="A20">
        <v>3</v>
      </c>
      <c r="B20" t="s">
        <v>115</v>
      </c>
      <c r="C20">
        <v>217</v>
      </c>
      <c r="D20">
        <v>0</v>
      </c>
      <c r="E20" s="15">
        <f t="shared" si="4"/>
        <v>0</v>
      </c>
      <c r="G20">
        <v>3</v>
      </c>
      <c r="H20" t="s">
        <v>115</v>
      </c>
      <c r="I20" s="16">
        <v>12.324999999999999</v>
      </c>
      <c r="J20">
        <v>217</v>
      </c>
      <c r="K20">
        <v>0</v>
      </c>
      <c r="L20" s="15">
        <f t="shared" si="3"/>
        <v>0</v>
      </c>
      <c r="M20" s="15"/>
      <c r="N20">
        <v>3</v>
      </c>
      <c r="O20" t="s">
        <v>115</v>
      </c>
      <c r="P20" s="16">
        <v>18.105</v>
      </c>
      <c r="Q20">
        <v>155</v>
      </c>
      <c r="R20">
        <v>7</v>
      </c>
      <c r="S20" s="15">
        <f>(R20/Q20)*100</f>
        <v>4.5161290322580641</v>
      </c>
      <c r="T20" s="17" t="s">
        <v>38</v>
      </c>
      <c r="U20" s="13"/>
    </row>
    <row r="21" spans="1:23" x14ac:dyDescent="0.25">
      <c r="A21">
        <v>4</v>
      </c>
      <c r="B21" t="s">
        <v>115</v>
      </c>
      <c r="C21">
        <v>282</v>
      </c>
      <c r="D21">
        <v>3</v>
      </c>
      <c r="E21" s="15">
        <f t="shared" si="4"/>
        <v>1.0638297872340425</v>
      </c>
      <c r="G21">
        <v>4</v>
      </c>
      <c r="H21" t="s">
        <v>115</v>
      </c>
      <c r="I21" s="16">
        <v>15.772</v>
      </c>
      <c r="J21">
        <v>179</v>
      </c>
      <c r="K21">
        <v>0</v>
      </c>
      <c r="L21" s="15">
        <f t="shared" si="3"/>
        <v>0</v>
      </c>
      <c r="M21" s="15"/>
      <c r="N21">
        <v>4</v>
      </c>
      <c r="O21" t="s">
        <v>115</v>
      </c>
      <c r="P21" s="16">
        <v>18.218</v>
      </c>
      <c r="Q21">
        <v>93</v>
      </c>
      <c r="R21">
        <v>1</v>
      </c>
      <c r="S21" s="15">
        <f t="shared" si="2"/>
        <v>1.0752688172043012</v>
      </c>
      <c r="T21" s="17" t="s">
        <v>38</v>
      </c>
    </row>
    <row r="22" spans="1:23" x14ac:dyDescent="0.25">
      <c r="A22">
        <v>1</v>
      </c>
      <c r="B22" t="s">
        <v>116</v>
      </c>
      <c r="C22">
        <v>274</v>
      </c>
      <c r="D22">
        <v>4</v>
      </c>
      <c r="E22" s="15">
        <f t="shared" si="4"/>
        <v>1.4598540145985401</v>
      </c>
      <c r="G22">
        <v>1</v>
      </c>
      <c r="H22" t="s">
        <v>116</v>
      </c>
      <c r="I22" s="16">
        <v>14.4</v>
      </c>
      <c r="J22">
        <v>185</v>
      </c>
      <c r="K22">
        <v>4</v>
      </c>
      <c r="L22" s="15">
        <f t="shared" si="3"/>
        <v>2.1621621621621623</v>
      </c>
      <c r="M22" s="15"/>
      <c r="N22">
        <v>1</v>
      </c>
      <c r="O22" t="s">
        <v>116</v>
      </c>
      <c r="P22" s="16">
        <v>22.597000000000001</v>
      </c>
      <c r="Q22">
        <v>251</v>
      </c>
      <c r="R22">
        <v>0</v>
      </c>
      <c r="S22" s="15">
        <f t="shared" si="2"/>
        <v>0</v>
      </c>
      <c r="T22" s="17" t="s">
        <v>38</v>
      </c>
    </row>
    <row r="23" spans="1:23" x14ac:dyDescent="0.25">
      <c r="A23">
        <v>2</v>
      </c>
      <c r="B23" t="s">
        <v>116</v>
      </c>
      <c r="C23">
        <v>380</v>
      </c>
      <c r="D23">
        <v>4</v>
      </c>
      <c r="E23" s="15">
        <f t="shared" si="4"/>
        <v>1.0526315789473684</v>
      </c>
      <c r="G23">
        <v>2</v>
      </c>
      <c r="H23" t="s">
        <v>116</v>
      </c>
      <c r="I23" s="16">
        <v>14.925000000000001</v>
      </c>
      <c r="J23">
        <v>184</v>
      </c>
      <c r="K23">
        <v>1</v>
      </c>
      <c r="L23" s="15">
        <f t="shared" si="3"/>
        <v>0.54347826086956519</v>
      </c>
      <c r="M23" s="15"/>
      <c r="N23">
        <v>2</v>
      </c>
      <c r="O23" t="s">
        <v>116</v>
      </c>
      <c r="P23" s="16"/>
      <c r="S23" s="15"/>
      <c r="T23" s="15"/>
      <c r="U23" s="13"/>
    </row>
    <row r="24" spans="1:23" x14ac:dyDescent="0.25">
      <c r="A24">
        <v>3</v>
      </c>
      <c r="B24" t="s">
        <v>116</v>
      </c>
      <c r="C24">
        <v>317</v>
      </c>
      <c r="D24">
        <v>0</v>
      </c>
      <c r="E24" s="15">
        <f t="shared" si="4"/>
        <v>0</v>
      </c>
      <c r="G24">
        <v>3</v>
      </c>
      <c r="H24" t="s">
        <v>116</v>
      </c>
      <c r="I24" s="16">
        <v>14.339</v>
      </c>
      <c r="J24">
        <v>218</v>
      </c>
      <c r="K24">
        <v>4</v>
      </c>
      <c r="L24" s="15">
        <f t="shared" si="3"/>
        <v>1.834862385321101</v>
      </c>
      <c r="M24" s="15"/>
      <c r="N24">
        <v>3</v>
      </c>
      <c r="O24" t="s">
        <v>116</v>
      </c>
      <c r="P24" s="16">
        <v>17.562999999999999</v>
      </c>
      <c r="Q24">
        <v>167</v>
      </c>
      <c r="R24">
        <v>3</v>
      </c>
      <c r="S24" s="15">
        <f t="shared" ref="S24:S33" si="5">(R24/Q24)*100</f>
        <v>1.7964071856287425</v>
      </c>
      <c r="T24" s="17" t="s">
        <v>38</v>
      </c>
      <c r="U24" s="13"/>
    </row>
    <row r="25" spans="1:23" x14ac:dyDescent="0.25">
      <c r="A25">
        <v>4</v>
      </c>
      <c r="B25" t="s">
        <v>116</v>
      </c>
      <c r="C25">
        <v>334</v>
      </c>
      <c r="D25">
        <v>2</v>
      </c>
      <c r="E25" s="15">
        <f t="shared" si="4"/>
        <v>0.5988023952095809</v>
      </c>
      <c r="G25">
        <v>4</v>
      </c>
      <c r="H25" t="s">
        <v>116</v>
      </c>
      <c r="I25" s="16">
        <v>16.204999999999998</v>
      </c>
      <c r="J25">
        <v>179</v>
      </c>
      <c r="K25">
        <v>0</v>
      </c>
      <c r="L25" s="15">
        <f t="shared" si="3"/>
        <v>0</v>
      </c>
      <c r="M25" s="15"/>
      <c r="N25">
        <v>4</v>
      </c>
      <c r="O25" t="s">
        <v>116</v>
      </c>
      <c r="P25" s="16">
        <v>15.811</v>
      </c>
      <c r="Q25">
        <v>175</v>
      </c>
      <c r="R25">
        <v>1</v>
      </c>
      <c r="S25" s="15">
        <f t="shared" si="5"/>
        <v>0.5714285714285714</v>
      </c>
      <c r="T25" s="17" t="s">
        <v>38</v>
      </c>
      <c r="U25" s="13"/>
    </row>
    <row r="26" spans="1:23" x14ac:dyDescent="0.25">
      <c r="A26">
        <v>1</v>
      </c>
      <c r="B26" s="21" t="s">
        <v>117</v>
      </c>
      <c r="C26">
        <v>324</v>
      </c>
      <c r="D26">
        <v>0</v>
      </c>
      <c r="E26" s="15">
        <f t="shared" si="4"/>
        <v>0</v>
      </c>
      <c r="G26">
        <v>1</v>
      </c>
      <c r="H26" s="21" t="s">
        <v>117</v>
      </c>
      <c r="I26" s="16">
        <v>19.388999999999999</v>
      </c>
      <c r="J26">
        <v>85</v>
      </c>
      <c r="K26">
        <v>0</v>
      </c>
      <c r="L26" s="15">
        <f t="shared" si="3"/>
        <v>0</v>
      </c>
      <c r="M26" s="15"/>
      <c r="N26">
        <v>1</v>
      </c>
      <c r="O26" s="21" t="s">
        <v>117</v>
      </c>
      <c r="P26" s="16">
        <v>25.477</v>
      </c>
      <c r="Q26">
        <v>106</v>
      </c>
      <c r="R26">
        <v>0</v>
      </c>
      <c r="S26" s="15">
        <f t="shared" si="5"/>
        <v>0</v>
      </c>
      <c r="T26" s="17" t="s">
        <v>38</v>
      </c>
      <c r="U26" s="13"/>
    </row>
    <row r="27" spans="1:23" x14ac:dyDescent="0.25">
      <c r="A27">
        <v>2</v>
      </c>
      <c r="B27" s="21" t="s">
        <v>117</v>
      </c>
      <c r="C27">
        <v>286</v>
      </c>
      <c r="D27">
        <v>1</v>
      </c>
      <c r="E27" s="15">
        <f t="shared" si="4"/>
        <v>0.34965034965034963</v>
      </c>
      <c r="G27">
        <v>2</v>
      </c>
      <c r="H27" s="21" t="s">
        <v>117</v>
      </c>
      <c r="I27" s="16">
        <v>15.914</v>
      </c>
      <c r="J27">
        <v>94</v>
      </c>
      <c r="K27">
        <v>1</v>
      </c>
      <c r="L27" s="15">
        <f t="shared" si="3"/>
        <v>1.0638297872340425</v>
      </c>
      <c r="M27" s="15"/>
      <c r="N27">
        <v>2</v>
      </c>
      <c r="O27" s="21" t="s">
        <v>117</v>
      </c>
      <c r="P27" s="22">
        <v>19.254000000000001</v>
      </c>
      <c r="Q27">
        <v>90</v>
      </c>
      <c r="R27">
        <v>1</v>
      </c>
      <c r="S27" s="15">
        <f t="shared" si="5"/>
        <v>1.1111111111111112</v>
      </c>
      <c r="T27" s="17" t="s">
        <v>38</v>
      </c>
      <c r="U27" s="13"/>
    </row>
    <row r="28" spans="1:23" x14ac:dyDescent="0.25">
      <c r="A28">
        <v>3</v>
      </c>
      <c r="B28" s="21" t="s">
        <v>117</v>
      </c>
      <c r="C28">
        <v>268</v>
      </c>
      <c r="D28">
        <v>0</v>
      </c>
      <c r="E28" s="15">
        <f t="shared" si="4"/>
        <v>0</v>
      </c>
      <c r="G28">
        <v>3</v>
      </c>
      <c r="H28" s="21" t="s">
        <v>117</v>
      </c>
      <c r="I28" s="16">
        <v>13.628</v>
      </c>
      <c r="J28">
        <v>114</v>
      </c>
      <c r="K28">
        <v>0</v>
      </c>
      <c r="L28" s="15">
        <f t="shared" si="3"/>
        <v>0</v>
      </c>
      <c r="M28" s="15"/>
      <c r="N28">
        <v>3</v>
      </c>
      <c r="O28" s="21" t="s">
        <v>117</v>
      </c>
      <c r="P28" s="16">
        <v>17.053999999999998</v>
      </c>
      <c r="Q28">
        <v>49</v>
      </c>
      <c r="R28">
        <v>1</v>
      </c>
      <c r="S28" s="15">
        <f t="shared" si="5"/>
        <v>2.0408163265306123</v>
      </c>
      <c r="T28" s="17" t="s">
        <v>38</v>
      </c>
      <c r="U28" s="13"/>
    </row>
    <row r="29" spans="1:23" x14ac:dyDescent="0.25">
      <c r="A29">
        <v>4</v>
      </c>
      <c r="B29" s="21" t="s">
        <v>117</v>
      </c>
      <c r="C29">
        <v>262</v>
      </c>
      <c r="D29">
        <v>8</v>
      </c>
      <c r="E29" s="15">
        <f t="shared" si="4"/>
        <v>3.0534351145038165</v>
      </c>
      <c r="G29">
        <v>4</v>
      </c>
      <c r="H29" s="21" t="s">
        <v>117</v>
      </c>
      <c r="I29" s="16">
        <v>17.309999999999999</v>
      </c>
      <c r="J29">
        <v>104</v>
      </c>
      <c r="K29">
        <v>0</v>
      </c>
      <c r="L29" s="15">
        <f t="shared" si="3"/>
        <v>0</v>
      </c>
      <c r="M29" s="15"/>
      <c r="N29">
        <v>4</v>
      </c>
      <c r="O29" s="21" t="s">
        <v>117</v>
      </c>
      <c r="P29" s="16">
        <v>18.218</v>
      </c>
      <c r="Q29">
        <v>93</v>
      </c>
      <c r="R29">
        <v>1</v>
      </c>
      <c r="S29" s="15">
        <f t="shared" si="5"/>
        <v>1.0752688172043012</v>
      </c>
      <c r="T29" s="17" t="s">
        <v>38</v>
      </c>
      <c r="U29" s="13"/>
    </row>
    <row r="30" spans="1:23" x14ac:dyDescent="0.25">
      <c r="A30">
        <v>1</v>
      </c>
      <c r="B30" s="21" t="s">
        <v>118</v>
      </c>
      <c r="C30">
        <v>297</v>
      </c>
      <c r="D30">
        <v>16</v>
      </c>
      <c r="E30" s="15">
        <f t="shared" si="4"/>
        <v>5.3872053872053867</v>
      </c>
      <c r="G30">
        <v>1</v>
      </c>
      <c r="H30" s="21" t="s">
        <v>118</v>
      </c>
      <c r="I30" s="16">
        <v>20.126999999999999</v>
      </c>
      <c r="J30">
        <v>95</v>
      </c>
      <c r="K30">
        <v>0</v>
      </c>
      <c r="L30" s="15">
        <f t="shared" si="3"/>
        <v>0</v>
      </c>
      <c r="M30" s="15"/>
      <c r="N30">
        <v>1</v>
      </c>
      <c r="O30" s="21" t="s">
        <v>118</v>
      </c>
      <c r="P30" s="16">
        <v>27.003</v>
      </c>
      <c r="Q30">
        <v>137</v>
      </c>
      <c r="R30">
        <v>1</v>
      </c>
      <c r="S30" s="15">
        <f t="shared" si="5"/>
        <v>0.72992700729927007</v>
      </c>
      <c r="T30" s="17" t="s">
        <v>38</v>
      </c>
      <c r="U30" s="13"/>
    </row>
    <row r="31" spans="1:23" x14ac:dyDescent="0.25">
      <c r="A31">
        <v>2</v>
      </c>
      <c r="B31" s="21" t="s">
        <v>118</v>
      </c>
      <c r="C31">
        <v>221</v>
      </c>
      <c r="D31">
        <v>1</v>
      </c>
      <c r="E31" s="15">
        <f t="shared" si="4"/>
        <v>0.45248868778280549</v>
      </c>
      <c r="G31">
        <v>2</v>
      </c>
      <c r="H31" s="21" t="s">
        <v>118</v>
      </c>
      <c r="I31" s="16">
        <v>16.846</v>
      </c>
      <c r="J31">
        <v>146</v>
      </c>
      <c r="K31">
        <v>1</v>
      </c>
      <c r="L31" s="15">
        <f t="shared" si="3"/>
        <v>0.68493150684931503</v>
      </c>
      <c r="M31" s="15"/>
      <c r="N31">
        <v>2</v>
      </c>
      <c r="O31" s="21" t="s">
        <v>118</v>
      </c>
      <c r="P31" s="16">
        <v>20.893000000000001</v>
      </c>
      <c r="Q31">
        <v>113</v>
      </c>
      <c r="R31">
        <v>2</v>
      </c>
      <c r="S31" s="15">
        <f t="shared" si="5"/>
        <v>1.7699115044247788</v>
      </c>
      <c r="T31" s="17" t="s">
        <v>38</v>
      </c>
      <c r="U31" s="13"/>
    </row>
    <row r="32" spans="1:23" x14ac:dyDescent="0.25">
      <c r="A32">
        <v>3</v>
      </c>
      <c r="B32" s="21" t="s">
        <v>118</v>
      </c>
      <c r="C32">
        <v>344</v>
      </c>
      <c r="D32">
        <v>0</v>
      </c>
      <c r="E32" s="15">
        <f t="shared" si="4"/>
        <v>0</v>
      </c>
      <c r="G32">
        <v>3</v>
      </c>
      <c r="H32" s="21" t="s">
        <v>118</v>
      </c>
      <c r="I32" s="16">
        <v>14.73</v>
      </c>
      <c r="J32">
        <v>118</v>
      </c>
      <c r="K32">
        <v>1</v>
      </c>
      <c r="L32" s="15">
        <f t="shared" si="3"/>
        <v>0.84745762711864403</v>
      </c>
      <c r="M32" s="15"/>
      <c r="N32">
        <v>3</v>
      </c>
      <c r="O32" s="21" t="s">
        <v>118</v>
      </c>
      <c r="P32" s="16">
        <v>18.242000000000001</v>
      </c>
      <c r="Q32">
        <v>89</v>
      </c>
      <c r="R32">
        <v>3</v>
      </c>
      <c r="S32" s="15">
        <f t="shared" si="5"/>
        <v>3.3707865168539324</v>
      </c>
      <c r="T32" s="17" t="s">
        <v>38</v>
      </c>
      <c r="U32" s="13"/>
    </row>
    <row r="33" spans="1:23" x14ac:dyDescent="0.25">
      <c r="A33">
        <v>4</v>
      </c>
      <c r="B33" s="21" t="s">
        <v>118</v>
      </c>
      <c r="C33">
        <v>248</v>
      </c>
      <c r="D33">
        <v>0</v>
      </c>
      <c r="E33" s="15">
        <f t="shared" si="4"/>
        <v>0</v>
      </c>
      <c r="G33">
        <v>4</v>
      </c>
      <c r="H33" s="21" t="s">
        <v>118</v>
      </c>
      <c r="I33" s="16">
        <v>16.68</v>
      </c>
      <c r="J33">
        <v>145</v>
      </c>
      <c r="K33">
        <v>0</v>
      </c>
      <c r="L33" s="15">
        <f t="shared" si="3"/>
        <v>0</v>
      </c>
      <c r="M33" s="15"/>
      <c r="N33">
        <v>4</v>
      </c>
      <c r="O33" s="21" t="s">
        <v>118</v>
      </c>
      <c r="P33" s="16">
        <v>15.999000000000001</v>
      </c>
      <c r="Q33">
        <v>97</v>
      </c>
      <c r="R33">
        <v>1</v>
      </c>
      <c r="S33" s="15">
        <f t="shared" si="5"/>
        <v>1.0309278350515463</v>
      </c>
      <c r="T33" s="17" t="s">
        <v>38</v>
      </c>
      <c r="U33" s="13"/>
    </row>
    <row r="34" spans="1:23" x14ac:dyDescent="0.25">
      <c r="A34" s="21"/>
      <c r="B34" s="21"/>
      <c r="C34" s="12">
        <f>SUM(C6:C33)</f>
        <v>7967</v>
      </c>
      <c r="D34" s="12">
        <f>SUM(D6:D33)</f>
        <v>57</v>
      </c>
      <c r="E34" s="23">
        <f>(D34/C34)*100</f>
        <v>0.71545123634994356</v>
      </c>
      <c r="G34" s="21"/>
      <c r="H34" s="21"/>
      <c r="I34" s="24">
        <f>AVERAGE(I6:I33)</f>
        <v>15.562749999999999</v>
      </c>
      <c r="J34" s="12">
        <f>SUM(J6:J33)</f>
        <v>4688</v>
      </c>
      <c r="K34" s="12">
        <f>SUM(K6:K33)</f>
        <v>16</v>
      </c>
      <c r="L34" s="23">
        <f>(K34/J34)*100</f>
        <v>0.34129692832764508</v>
      </c>
      <c r="M34" s="18"/>
      <c r="N34" s="21"/>
      <c r="O34" s="21"/>
      <c r="P34" s="24">
        <f>AVERAGE(P6:P33)</f>
        <v>19.667423076923079</v>
      </c>
      <c r="Q34" s="12">
        <f>SUM(Q6:Q33)</f>
        <v>4045</v>
      </c>
      <c r="R34" s="12">
        <f>SUM(R6:R33)</f>
        <v>48</v>
      </c>
      <c r="S34" s="23">
        <f>(R34/Q34)*100</f>
        <v>1.1866501854140914</v>
      </c>
      <c r="T34" s="18"/>
      <c r="U34" s="13"/>
    </row>
    <row r="35" spans="1:23" x14ac:dyDescent="0.25">
      <c r="D35" s="19" t="s">
        <v>38</v>
      </c>
      <c r="E35">
        <f>COUNT(E6:E33)</f>
        <v>27</v>
      </c>
      <c r="J35" s="21"/>
      <c r="K35" s="19" t="s">
        <v>38</v>
      </c>
      <c r="L35">
        <f>COUNT(L6:L33)</f>
        <v>28</v>
      </c>
      <c r="P35" s="21"/>
      <c r="Q35" s="21"/>
      <c r="R35" s="19" t="s">
        <v>38</v>
      </c>
      <c r="S35">
        <f>COUNT(S6:S33)</f>
        <v>27</v>
      </c>
    </row>
    <row r="37" spans="1:23" x14ac:dyDescent="0.25">
      <c r="A37" t="s">
        <v>127</v>
      </c>
      <c r="G37" t="s">
        <v>128</v>
      </c>
      <c r="N37" t="s">
        <v>134</v>
      </c>
      <c r="U37" s="13"/>
    </row>
    <row r="38" spans="1:23" x14ac:dyDescent="0.25">
      <c r="U38" s="13"/>
    </row>
    <row r="39" spans="1:23" x14ac:dyDescent="0.25">
      <c r="A39" t="s">
        <v>108</v>
      </c>
      <c r="B39" t="s">
        <v>109</v>
      </c>
      <c r="C39" t="s">
        <v>110</v>
      </c>
      <c r="D39" t="s">
        <v>203</v>
      </c>
      <c r="E39" t="s">
        <v>213</v>
      </c>
      <c r="G39" t="s">
        <v>108</v>
      </c>
      <c r="H39" t="s">
        <v>109</v>
      </c>
      <c r="I39" t="s">
        <v>202</v>
      </c>
      <c r="J39" t="s">
        <v>110</v>
      </c>
      <c r="K39" t="s">
        <v>203</v>
      </c>
      <c r="L39" t="s">
        <v>213</v>
      </c>
      <c r="N39" t="s">
        <v>108</v>
      </c>
      <c r="O39" t="s">
        <v>109</v>
      </c>
      <c r="P39" t="s">
        <v>202</v>
      </c>
      <c r="Q39" t="s">
        <v>110</v>
      </c>
      <c r="R39" t="s">
        <v>203</v>
      </c>
      <c r="S39" t="s">
        <v>213</v>
      </c>
      <c r="T39" s="14" t="s">
        <v>111</v>
      </c>
      <c r="U39" s="13"/>
      <c r="V39" t="s">
        <v>119</v>
      </c>
      <c r="W39" t="s">
        <v>120</v>
      </c>
    </row>
    <row r="40" spans="1:23" x14ac:dyDescent="0.25">
      <c r="A40">
        <v>1</v>
      </c>
      <c r="B40" t="s">
        <v>112</v>
      </c>
      <c r="C40">
        <v>262</v>
      </c>
      <c r="D40">
        <v>0</v>
      </c>
      <c r="E40" s="15">
        <f>(D40/C40)*100</f>
        <v>0</v>
      </c>
      <c r="G40">
        <v>1</v>
      </c>
      <c r="H40" t="s">
        <v>112</v>
      </c>
      <c r="I40" s="16">
        <v>15.997999999999999</v>
      </c>
      <c r="J40">
        <v>276</v>
      </c>
      <c r="K40">
        <v>0</v>
      </c>
      <c r="L40" s="15">
        <f>(K40/J40)*100</f>
        <v>0</v>
      </c>
      <c r="M40" s="15"/>
      <c r="N40">
        <v>1</v>
      </c>
      <c r="O40" t="s">
        <v>112</v>
      </c>
      <c r="P40" s="16">
        <v>31.17</v>
      </c>
      <c r="Q40">
        <v>274</v>
      </c>
      <c r="R40">
        <v>4</v>
      </c>
      <c r="S40" s="15">
        <f>(R40/Q40)*100</f>
        <v>1.4598540145985401</v>
      </c>
      <c r="T40" s="17" t="s">
        <v>38</v>
      </c>
      <c r="U40" s="13" t="s">
        <v>121</v>
      </c>
      <c r="V40">
        <f>SUM(R44,R45,R46,R47,R48,R49,R50,R51,R52,R54,R53,R56,R57,R58,R59,R60,R62,R64,R63,R65,R66,R67)</f>
        <v>58</v>
      </c>
      <c r="W40">
        <f>SUM(R40,R41,R42,R43,R55)</f>
        <v>8</v>
      </c>
    </row>
    <row r="41" spans="1:23" x14ac:dyDescent="0.25">
      <c r="A41">
        <v>2</v>
      </c>
      <c r="B41" t="s">
        <v>112</v>
      </c>
      <c r="C41">
        <v>271</v>
      </c>
      <c r="D41">
        <v>0</v>
      </c>
      <c r="E41" s="15">
        <f t="shared" ref="E41" si="6">(D41/C41)*100</f>
        <v>0</v>
      </c>
      <c r="G41">
        <v>2</v>
      </c>
      <c r="H41" t="s">
        <v>112</v>
      </c>
      <c r="I41" s="16">
        <v>14.103999999999999</v>
      </c>
      <c r="J41">
        <v>240</v>
      </c>
      <c r="K41">
        <v>1</v>
      </c>
      <c r="L41" s="15">
        <f t="shared" ref="L41:L55" si="7">(K41/J41)*100</f>
        <v>0.41666666666666669</v>
      </c>
      <c r="M41" s="15"/>
      <c r="N41">
        <v>2</v>
      </c>
      <c r="O41" t="s">
        <v>112</v>
      </c>
      <c r="P41" s="16">
        <v>33.057000000000002</v>
      </c>
      <c r="Q41">
        <v>244</v>
      </c>
      <c r="R41">
        <v>2</v>
      </c>
      <c r="S41" s="15">
        <f t="shared" ref="S41:S51" si="8">(R41/Q41)*100</f>
        <v>0.81967213114754101</v>
      </c>
      <c r="T41" s="17" t="s">
        <v>38</v>
      </c>
      <c r="U41" s="13" t="s">
        <v>122</v>
      </c>
      <c r="V41">
        <f>SUM(Q44,Q45,Q46,Q47,Q48,Q49,Q50,Q51,Q52,Q53,Q54,Q56,Q57,Q58,Q59,Q60,Q62,Q63,Q64,Q65,Q66,Q67)</f>
        <v>2860</v>
      </c>
      <c r="W41">
        <f>SUM(Q40,Q41,Q42,Q43,Q55)</f>
        <v>1082</v>
      </c>
    </row>
    <row r="42" spans="1:23" x14ac:dyDescent="0.25">
      <c r="A42">
        <v>3</v>
      </c>
      <c r="B42" t="s">
        <v>112</v>
      </c>
      <c r="E42" s="15"/>
      <c r="G42">
        <v>3</v>
      </c>
      <c r="H42" t="s">
        <v>112</v>
      </c>
      <c r="I42" s="16">
        <v>17.289000000000001</v>
      </c>
      <c r="J42">
        <v>59</v>
      </c>
      <c r="K42">
        <v>0</v>
      </c>
      <c r="L42" s="15">
        <f t="shared" si="7"/>
        <v>0</v>
      </c>
      <c r="M42" s="15"/>
      <c r="N42">
        <v>3</v>
      </c>
      <c r="O42" t="s">
        <v>112</v>
      </c>
      <c r="P42" s="16">
        <v>42.069000000000003</v>
      </c>
      <c r="Q42">
        <v>200</v>
      </c>
      <c r="R42">
        <v>1</v>
      </c>
      <c r="S42" s="15">
        <f t="shared" si="8"/>
        <v>0.5</v>
      </c>
      <c r="T42" s="17" t="s">
        <v>38</v>
      </c>
      <c r="V42" s="23">
        <f>(V40/V41)*100</f>
        <v>2.0279720279720279</v>
      </c>
      <c r="W42" s="23">
        <f>(W40/W41)*100</f>
        <v>0.73937153419593349</v>
      </c>
    </row>
    <row r="43" spans="1:23" x14ac:dyDescent="0.25">
      <c r="A43">
        <v>4</v>
      </c>
      <c r="B43" t="s">
        <v>112</v>
      </c>
      <c r="C43">
        <v>271</v>
      </c>
      <c r="D43">
        <v>0</v>
      </c>
      <c r="E43" s="15">
        <f t="shared" ref="E43:E45" si="9">(D43/C43)*100</f>
        <v>0</v>
      </c>
      <c r="G43">
        <v>4</v>
      </c>
      <c r="H43" t="s">
        <v>112</v>
      </c>
      <c r="I43" s="16">
        <v>20.225999999999999</v>
      </c>
      <c r="J43">
        <v>270</v>
      </c>
      <c r="K43">
        <v>0</v>
      </c>
      <c r="L43" s="15">
        <f t="shared" si="7"/>
        <v>0</v>
      </c>
      <c r="M43" s="15"/>
      <c r="N43">
        <v>4</v>
      </c>
      <c r="O43" t="s">
        <v>112</v>
      </c>
      <c r="P43" s="16">
        <v>35.457000000000001</v>
      </c>
      <c r="Q43">
        <v>181</v>
      </c>
      <c r="R43">
        <v>1</v>
      </c>
      <c r="S43" s="15">
        <f t="shared" si="8"/>
        <v>0.55248618784530379</v>
      </c>
      <c r="T43" s="17" t="s">
        <v>38</v>
      </c>
      <c r="U43" s="19" t="s">
        <v>38</v>
      </c>
      <c r="V43" s="20">
        <f>COUNT(Q44,Q45,Q46,Q47,Q48,Q49,Q50,Q51,Q52,Q53,Q54,Q56,Q58,Q57,Q59,Q60,Q62,Q63,Q64,Q65,Q66,Q67)</f>
        <v>22</v>
      </c>
      <c r="W43" s="20">
        <f>COUNT(Q40,Q41,Q42,Q43,Q55)</f>
        <v>5</v>
      </c>
    </row>
    <row r="44" spans="1:23" x14ac:dyDescent="0.25">
      <c r="A44">
        <v>1</v>
      </c>
      <c r="B44" t="s">
        <v>113</v>
      </c>
      <c r="C44">
        <v>275</v>
      </c>
      <c r="D44">
        <v>10</v>
      </c>
      <c r="E44" s="15">
        <f t="shared" si="9"/>
        <v>3.6363636363636362</v>
      </c>
      <c r="G44">
        <v>1</v>
      </c>
      <c r="H44" t="s">
        <v>113</v>
      </c>
      <c r="I44" s="16">
        <v>13.176</v>
      </c>
      <c r="J44">
        <v>171</v>
      </c>
      <c r="K44">
        <v>1</v>
      </c>
      <c r="L44" s="15">
        <f t="shared" si="7"/>
        <v>0.58479532163742687</v>
      </c>
      <c r="M44" s="15"/>
      <c r="N44">
        <v>1</v>
      </c>
      <c r="O44" t="s">
        <v>113</v>
      </c>
      <c r="P44" s="16">
        <v>26.527999999999999</v>
      </c>
      <c r="Q44">
        <v>116</v>
      </c>
      <c r="R44">
        <v>0</v>
      </c>
      <c r="S44" s="15">
        <f t="shared" si="8"/>
        <v>0</v>
      </c>
      <c r="T44" s="17" t="s">
        <v>123</v>
      </c>
    </row>
    <row r="45" spans="1:23" x14ac:dyDescent="0.25">
      <c r="A45">
        <v>2</v>
      </c>
      <c r="B45" t="s">
        <v>113</v>
      </c>
      <c r="C45">
        <v>255</v>
      </c>
      <c r="D45">
        <v>4</v>
      </c>
      <c r="E45" s="15">
        <f t="shared" si="9"/>
        <v>1.5686274509803921</v>
      </c>
      <c r="G45">
        <v>2</v>
      </c>
      <c r="H45" t="s">
        <v>113</v>
      </c>
      <c r="I45" s="16">
        <v>11.819000000000001</v>
      </c>
      <c r="J45">
        <v>180</v>
      </c>
      <c r="K45">
        <v>7</v>
      </c>
      <c r="L45" s="15">
        <f t="shared" si="7"/>
        <v>3.8888888888888888</v>
      </c>
      <c r="M45" s="15"/>
      <c r="N45">
        <v>2</v>
      </c>
      <c r="O45" t="s">
        <v>113</v>
      </c>
      <c r="P45" s="16">
        <v>24.797000000000001</v>
      </c>
      <c r="Q45">
        <v>54</v>
      </c>
      <c r="R45">
        <v>2</v>
      </c>
      <c r="S45" s="15">
        <f t="shared" si="8"/>
        <v>3.7037037037037033</v>
      </c>
      <c r="T45" s="17" t="s">
        <v>123</v>
      </c>
      <c r="U45" s="19"/>
      <c r="V45" s="18"/>
      <c r="W45" s="18"/>
    </row>
    <row r="46" spans="1:23" x14ac:dyDescent="0.25">
      <c r="A46">
        <v>3</v>
      </c>
      <c r="B46" t="s">
        <v>113</v>
      </c>
      <c r="E46" s="15"/>
      <c r="G46">
        <v>3</v>
      </c>
      <c r="H46" t="s">
        <v>113</v>
      </c>
      <c r="I46" s="16">
        <v>16.013000000000002</v>
      </c>
      <c r="J46">
        <v>122</v>
      </c>
      <c r="K46">
        <v>7</v>
      </c>
      <c r="L46" s="15">
        <f t="shared" si="7"/>
        <v>5.7377049180327866</v>
      </c>
      <c r="M46" s="15"/>
      <c r="N46">
        <v>3</v>
      </c>
      <c r="O46" t="s">
        <v>113</v>
      </c>
      <c r="P46" s="16">
        <v>37.973999999999997</v>
      </c>
      <c r="Q46">
        <v>72</v>
      </c>
      <c r="R46">
        <v>0</v>
      </c>
      <c r="S46" s="15">
        <f t="shared" si="8"/>
        <v>0</v>
      </c>
      <c r="T46" s="17" t="s">
        <v>123</v>
      </c>
    </row>
    <row r="47" spans="1:23" x14ac:dyDescent="0.25">
      <c r="A47">
        <v>4</v>
      </c>
      <c r="B47" t="s">
        <v>113</v>
      </c>
      <c r="C47">
        <v>273</v>
      </c>
      <c r="D47">
        <v>5</v>
      </c>
      <c r="E47" s="15">
        <f t="shared" ref="E47:E53" si="10">(D47/C47)*100</f>
        <v>1.8315018315018317</v>
      </c>
      <c r="G47">
        <v>4</v>
      </c>
      <c r="H47" t="s">
        <v>113</v>
      </c>
      <c r="I47" s="16">
        <v>19.09</v>
      </c>
      <c r="J47">
        <v>174</v>
      </c>
      <c r="K47">
        <v>0</v>
      </c>
      <c r="L47" s="15">
        <f t="shared" si="7"/>
        <v>0</v>
      </c>
      <c r="M47" s="15"/>
      <c r="N47">
        <v>4</v>
      </c>
      <c r="O47" t="s">
        <v>113</v>
      </c>
      <c r="P47" s="16">
        <v>32.273000000000003</v>
      </c>
      <c r="Q47">
        <v>123</v>
      </c>
      <c r="R47">
        <v>2</v>
      </c>
      <c r="S47" s="15">
        <f t="shared" si="8"/>
        <v>1.6260162601626018</v>
      </c>
      <c r="T47" s="17" t="s">
        <v>123</v>
      </c>
    </row>
    <row r="48" spans="1:23" x14ac:dyDescent="0.25">
      <c r="A48">
        <v>1</v>
      </c>
      <c r="B48" s="21" t="s">
        <v>114</v>
      </c>
      <c r="C48">
        <v>222</v>
      </c>
      <c r="D48">
        <v>3</v>
      </c>
      <c r="E48" s="15">
        <f t="shared" si="10"/>
        <v>1.3513513513513513</v>
      </c>
      <c r="G48">
        <v>1</v>
      </c>
      <c r="H48" s="21" t="s">
        <v>114</v>
      </c>
      <c r="I48" s="16">
        <v>12.528</v>
      </c>
      <c r="J48">
        <v>179</v>
      </c>
      <c r="K48">
        <v>1</v>
      </c>
      <c r="L48" s="15">
        <f t="shared" si="7"/>
        <v>0.55865921787709494</v>
      </c>
      <c r="M48" s="15"/>
      <c r="N48">
        <v>1</v>
      </c>
      <c r="O48" s="21" t="s">
        <v>114</v>
      </c>
      <c r="P48" s="16">
        <v>27.262</v>
      </c>
      <c r="Q48">
        <v>153</v>
      </c>
      <c r="R48">
        <v>0</v>
      </c>
      <c r="S48" s="15">
        <f t="shared" si="8"/>
        <v>0</v>
      </c>
      <c r="T48" s="17" t="s">
        <v>123</v>
      </c>
    </row>
    <row r="49" spans="1:21" x14ac:dyDescent="0.25">
      <c r="A49">
        <v>2</v>
      </c>
      <c r="B49" s="21" t="s">
        <v>114</v>
      </c>
      <c r="C49">
        <v>294</v>
      </c>
      <c r="D49">
        <v>4</v>
      </c>
      <c r="E49" s="15">
        <f t="shared" si="10"/>
        <v>1.3605442176870748</v>
      </c>
      <c r="G49">
        <v>2</v>
      </c>
      <c r="H49" s="21" t="s">
        <v>114</v>
      </c>
      <c r="I49" s="16">
        <v>11.093999999999999</v>
      </c>
      <c r="J49">
        <v>156</v>
      </c>
      <c r="K49">
        <v>6</v>
      </c>
      <c r="L49" s="15">
        <f t="shared" si="7"/>
        <v>3.8461538461538463</v>
      </c>
      <c r="M49" s="15"/>
      <c r="N49">
        <v>2</v>
      </c>
      <c r="O49" s="21" t="s">
        <v>114</v>
      </c>
      <c r="P49" s="16">
        <v>30.018000000000001</v>
      </c>
      <c r="Q49">
        <v>105</v>
      </c>
      <c r="R49">
        <v>2</v>
      </c>
      <c r="S49" s="15">
        <f t="shared" si="8"/>
        <v>1.9047619047619049</v>
      </c>
      <c r="T49" s="17" t="s">
        <v>123</v>
      </c>
    </row>
    <row r="50" spans="1:21" x14ac:dyDescent="0.25">
      <c r="A50">
        <v>3</v>
      </c>
      <c r="B50" s="21" t="s">
        <v>114</v>
      </c>
      <c r="C50">
        <v>254</v>
      </c>
      <c r="D50">
        <v>0</v>
      </c>
      <c r="E50" s="15">
        <f>(D50/C50)*100</f>
        <v>0</v>
      </c>
      <c r="G50">
        <v>3</v>
      </c>
      <c r="H50" s="21" t="s">
        <v>114</v>
      </c>
      <c r="I50" s="16">
        <v>15.72</v>
      </c>
      <c r="J50">
        <v>68</v>
      </c>
      <c r="K50">
        <v>3</v>
      </c>
      <c r="L50" s="15">
        <f t="shared" si="7"/>
        <v>4.4117647058823533</v>
      </c>
      <c r="M50" s="15"/>
      <c r="N50">
        <v>3</v>
      </c>
      <c r="O50" s="21" t="s">
        <v>114</v>
      </c>
      <c r="P50" s="16">
        <v>47.067999999999998</v>
      </c>
      <c r="Q50">
        <v>99</v>
      </c>
      <c r="R50">
        <v>4</v>
      </c>
      <c r="S50" s="15">
        <f t="shared" si="8"/>
        <v>4.0404040404040407</v>
      </c>
      <c r="T50" s="17" t="s">
        <v>123</v>
      </c>
    </row>
    <row r="51" spans="1:21" x14ac:dyDescent="0.25">
      <c r="A51">
        <v>4</v>
      </c>
      <c r="B51" s="21" t="s">
        <v>114</v>
      </c>
      <c r="C51">
        <v>267</v>
      </c>
      <c r="D51">
        <v>2</v>
      </c>
      <c r="E51" s="15">
        <f t="shared" si="10"/>
        <v>0.74906367041198507</v>
      </c>
      <c r="G51">
        <v>4</v>
      </c>
      <c r="H51" s="21" t="s">
        <v>114</v>
      </c>
      <c r="I51" s="16">
        <v>16.388000000000002</v>
      </c>
      <c r="J51">
        <v>159</v>
      </c>
      <c r="K51">
        <v>1</v>
      </c>
      <c r="L51" s="15">
        <f t="shared" si="7"/>
        <v>0.62893081761006298</v>
      </c>
      <c r="M51" s="15"/>
      <c r="N51">
        <v>4</v>
      </c>
      <c r="O51" s="21" t="s">
        <v>114</v>
      </c>
      <c r="P51" s="16">
        <v>32.052999999999997</v>
      </c>
      <c r="Q51">
        <v>157</v>
      </c>
      <c r="R51">
        <v>5</v>
      </c>
      <c r="S51" s="15">
        <f t="shared" si="8"/>
        <v>3.1847133757961785</v>
      </c>
      <c r="T51" s="17" t="s">
        <v>123</v>
      </c>
    </row>
    <row r="52" spans="1:21" x14ac:dyDescent="0.25">
      <c r="A52">
        <v>1</v>
      </c>
      <c r="B52" t="s">
        <v>115</v>
      </c>
      <c r="C52">
        <v>262</v>
      </c>
      <c r="D52">
        <v>3</v>
      </c>
      <c r="E52" s="15">
        <f t="shared" si="10"/>
        <v>1.1450381679389312</v>
      </c>
      <c r="G52">
        <v>1</v>
      </c>
      <c r="H52" t="s">
        <v>115</v>
      </c>
      <c r="I52" s="16">
        <v>15.930999999999999</v>
      </c>
      <c r="J52">
        <v>202</v>
      </c>
      <c r="K52">
        <v>2</v>
      </c>
      <c r="L52" s="15">
        <f t="shared" si="7"/>
        <v>0.99009900990099009</v>
      </c>
      <c r="M52" s="15"/>
      <c r="N52">
        <v>1</v>
      </c>
      <c r="O52" t="s">
        <v>115</v>
      </c>
      <c r="P52" s="16">
        <v>32.399000000000001</v>
      </c>
      <c r="Q52">
        <v>148</v>
      </c>
      <c r="R52">
        <v>3</v>
      </c>
      <c r="S52" s="15">
        <f>(R52/Q52)*100</f>
        <v>2.0270270270270272</v>
      </c>
      <c r="T52" s="17" t="s">
        <v>123</v>
      </c>
    </row>
    <row r="53" spans="1:21" x14ac:dyDescent="0.25">
      <c r="A53">
        <v>2</v>
      </c>
      <c r="B53" t="s">
        <v>115</v>
      </c>
      <c r="C53">
        <v>250</v>
      </c>
      <c r="D53">
        <v>3</v>
      </c>
      <c r="E53" s="15">
        <f t="shared" si="10"/>
        <v>1.2</v>
      </c>
      <c r="G53">
        <v>2</v>
      </c>
      <c r="H53" t="s">
        <v>115</v>
      </c>
      <c r="I53" s="16">
        <v>12.071999999999999</v>
      </c>
      <c r="J53">
        <v>163</v>
      </c>
      <c r="K53">
        <v>2</v>
      </c>
      <c r="L53" s="15">
        <f t="shared" si="7"/>
        <v>1.2269938650306749</v>
      </c>
      <c r="M53" s="15"/>
      <c r="N53">
        <v>2</v>
      </c>
      <c r="O53" t="s">
        <v>115</v>
      </c>
      <c r="P53" s="16">
        <v>26.384</v>
      </c>
      <c r="Q53">
        <v>149</v>
      </c>
      <c r="R53">
        <v>5</v>
      </c>
      <c r="S53" s="15">
        <f t="shared" ref="S53:S59" si="11">(R53/Q53)*100</f>
        <v>3.3557046979865772</v>
      </c>
      <c r="T53" s="17" t="s">
        <v>123</v>
      </c>
    </row>
    <row r="54" spans="1:21" x14ac:dyDescent="0.25">
      <c r="A54">
        <v>3</v>
      </c>
      <c r="B54" t="s">
        <v>115</v>
      </c>
      <c r="E54" s="15"/>
      <c r="G54">
        <v>3</v>
      </c>
      <c r="H54" t="s">
        <v>115</v>
      </c>
      <c r="I54" s="16">
        <v>15.606999999999999</v>
      </c>
      <c r="J54">
        <v>62</v>
      </c>
      <c r="K54">
        <v>0</v>
      </c>
      <c r="L54" s="15">
        <f t="shared" si="7"/>
        <v>0</v>
      </c>
      <c r="M54" s="15"/>
      <c r="N54">
        <v>3</v>
      </c>
      <c r="O54" t="s">
        <v>115</v>
      </c>
      <c r="P54" s="16">
        <v>26.263000000000002</v>
      </c>
      <c r="Q54">
        <v>130</v>
      </c>
      <c r="R54">
        <v>2</v>
      </c>
      <c r="S54" s="15">
        <f t="shared" si="11"/>
        <v>1.5384615384615385</v>
      </c>
      <c r="T54" s="17" t="s">
        <v>123</v>
      </c>
    </row>
    <row r="55" spans="1:21" x14ac:dyDescent="0.25">
      <c r="A55">
        <v>4</v>
      </c>
      <c r="B55" t="s">
        <v>115</v>
      </c>
      <c r="C55">
        <v>235</v>
      </c>
      <c r="D55">
        <v>0</v>
      </c>
      <c r="E55" s="15">
        <f t="shared" ref="E55:E61" si="12">(D55/C55)*100</f>
        <v>0</v>
      </c>
      <c r="G55">
        <v>4</v>
      </c>
      <c r="H55" t="s">
        <v>115</v>
      </c>
      <c r="I55" s="16">
        <v>18.262</v>
      </c>
      <c r="J55">
        <v>185</v>
      </c>
      <c r="K55">
        <v>0</v>
      </c>
      <c r="L55" s="15">
        <f t="shared" si="7"/>
        <v>0</v>
      </c>
      <c r="M55" s="15"/>
      <c r="N55">
        <v>4</v>
      </c>
      <c r="O55" t="s">
        <v>115</v>
      </c>
      <c r="P55" s="16">
        <v>34.04</v>
      </c>
      <c r="Q55">
        <v>183</v>
      </c>
      <c r="R55">
        <v>0</v>
      </c>
      <c r="S55" s="15">
        <f t="shared" si="11"/>
        <v>0</v>
      </c>
      <c r="T55" s="17" t="s">
        <v>38</v>
      </c>
    </row>
    <row r="56" spans="1:21" x14ac:dyDescent="0.25">
      <c r="A56">
        <v>1</v>
      </c>
      <c r="B56" t="s">
        <v>116</v>
      </c>
      <c r="C56">
        <v>250</v>
      </c>
      <c r="D56">
        <v>4</v>
      </c>
      <c r="E56" s="15">
        <f t="shared" si="12"/>
        <v>1.6</v>
      </c>
      <c r="G56">
        <v>1</v>
      </c>
      <c r="H56" t="s">
        <v>116</v>
      </c>
      <c r="I56" s="16">
        <v>14.382999999999999</v>
      </c>
      <c r="J56">
        <v>226</v>
      </c>
      <c r="K56">
        <v>0</v>
      </c>
      <c r="L56" s="15">
        <f>(K56/J56)*100</f>
        <v>0</v>
      </c>
      <c r="M56" s="15"/>
      <c r="N56">
        <v>1</v>
      </c>
      <c r="O56" t="s">
        <v>116</v>
      </c>
      <c r="P56" s="16">
        <v>32.554000000000002</v>
      </c>
      <c r="Q56">
        <v>205</v>
      </c>
      <c r="R56">
        <v>3</v>
      </c>
      <c r="S56" s="15">
        <f t="shared" si="11"/>
        <v>1.4634146341463417</v>
      </c>
      <c r="T56" s="17" t="s">
        <v>123</v>
      </c>
    </row>
    <row r="57" spans="1:21" x14ac:dyDescent="0.25">
      <c r="A57">
        <v>2</v>
      </c>
      <c r="B57" t="s">
        <v>116</v>
      </c>
      <c r="C57">
        <v>235</v>
      </c>
      <c r="D57">
        <v>2</v>
      </c>
      <c r="E57" s="15">
        <f t="shared" si="12"/>
        <v>0.85106382978723405</v>
      </c>
      <c r="G57">
        <v>2</v>
      </c>
      <c r="H57" t="s">
        <v>116</v>
      </c>
      <c r="I57" s="16">
        <v>12.602</v>
      </c>
      <c r="J57">
        <v>180</v>
      </c>
      <c r="K57">
        <v>5</v>
      </c>
      <c r="L57" s="15">
        <f t="shared" ref="L57:L67" si="13">(K57/J57)*100</f>
        <v>2.7777777777777777</v>
      </c>
      <c r="M57" s="15"/>
      <c r="N57">
        <v>2</v>
      </c>
      <c r="O57" t="s">
        <v>116</v>
      </c>
      <c r="P57" s="16">
        <v>28.85</v>
      </c>
      <c r="Q57">
        <v>171</v>
      </c>
      <c r="R57">
        <v>6</v>
      </c>
      <c r="S57" s="15">
        <f t="shared" si="11"/>
        <v>3.5087719298245612</v>
      </c>
      <c r="T57" s="17" t="s">
        <v>123</v>
      </c>
      <c r="U57" s="13"/>
    </row>
    <row r="58" spans="1:21" x14ac:dyDescent="0.25">
      <c r="A58">
        <v>3</v>
      </c>
      <c r="B58" t="s">
        <v>116</v>
      </c>
      <c r="C58">
        <v>212</v>
      </c>
      <c r="D58">
        <v>0</v>
      </c>
      <c r="E58" s="15">
        <f t="shared" si="12"/>
        <v>0</v>
      </c>
      <c r="G58">
        <v>3</v>
      </c>
      <c r="H58" t="s">
        <v>116</v>
      </c>
      <c r="I58" s="16">
        <v>14.792</v>
      </c>
      <c r="J58">
        <v>68</v>
      </c>
      <c r="K58">
        <v>2</v>
      </c>
      <c r="L58" s="15">
        <f t="shared" si="13"/>
        <v>2.9411764705882351</v>
      </c>
      <c r="M58" s="15"/>
      <c r="N58">
        <v>3</v>
      </c>
      <c r="O58" t="s">
        <v>116</v>
      </c>
      <c r="P58" s="16">
        <v>32.210999999999999</v>
      </c>
      <c r="Q58">
        <v>135</v>
      </c>
      <c r="R58">
        <v>1</v>
      </c>
      <c r="S58" s="15">
        <f t="shared" si="11"/>
        <v>0.74074074074074081</v>
      </c>
      <c r="T58" s="17" t="s">
        <v>123</v>
      </c>
      <c r="U58" s="13"/>
    </row>
    <row r="59" spans="1:21" x14ac:dyDescent="0.25">
      <c r="A59">
        <v>4</v>
      </c>
      <c r="B59" t="s">
        <v>116</v>
      </c>
      <c r="C59">
        <v>224</v>
      </c>
      <c r="D59">
        <v>2</v>
      </c>
      <c r="E59" s="15">
        <f t="shared" si="12"/>
        <v>0.89285714285714279</v>
      </c>
      <c r="G59">
        <v>4</v>
      </c>
      <c r="H59" t="s">
        <v>116</v>
      </c>
      <c r="I59" s="16">
        <v>16.309999999999999</v>
      </c>
      <c r="J59">
        <v>182</v>
      </c>
      <c r="K59">
        <v>0</v>
      </c>
      <c r="L59" s="15">
        <f t="shared" si="13"/>
        <v>0</v>
      </c>
      <c r="M59" s="15"/>
      <c r="N59">
        <v>4</v>
      </c>
      <c r="O59" t="s">
        <v>116</v>
      </c>
      <c r="P59" s="16">
        <v>25.484999999999999</v>
      </c>
      <c r="Q59">
        <v>101</v>
      </c>
      <c r="R59">
        <v>0</v>
      </c>
      <c r="S59" s="15">
        <f t="shared" si="11"/>
        <v>0</v>
      </c>
      <c r="T59" s="17" t="s">
        <v>123</v>
      </c>
      <c r="U59" s="13"/>
    </row>
    <row r="60" spans="1:21" x14ac:dyDescent="0.25">
      <c r="A60">
        <v>1</v>
      </c>
      <c r="B60" s="21" t="s">
        <v>117</v>
      </c>
      <c r="C60">
        <v>187</v>
      </c>
      <c r="D60">
        <v>0</v>
      </c>
      <c r="E60" s="15">
        <f t="shared" si="12"/>
        <v>0</v>
      </c>
      <c r="G60">
        <v>1</v>
      </c>
      <c r="H60" s="21" t="s">
        <v>117</v>
      </c>
      <c r="I60" s="16">
        <v>18.454999999999998</v>
      </c>
      <c r="J60">
        <v>175</v>
      </c>
      <c r="K60">
        <v>0</v>
      </c>
      <c r="L60" s="15">
        <f t="shared" si="13"/>
        <v>0</v>
      </c>
      <c r="M60" s="15"/>
      <c r="N60">
        <v>1</v>
      </c>
      <c r="O60" s="21" t="s">
        <v>117</v>
      </c>
      <c r="P60" s="16">
        <v>26.177</v>
      </c>
      <c r="Q60">
        <v>226</v>
      </c>
      <c r="R60">
        <v>4</v>
      </c>
      <c r="S60" s="15">
        <f>(R60/Q60)*100</f>
        <v>1.7699115044247788</v>
      </c>
      <c r="T60" s="17" t="s">
        <v>123</v>
      </c>
      <c r="U60" s="13"/>
    </row>
    <row r="61" spans="1:21" x14ac:dyDescent="0.25">
      <c r="A61">
        <v>2</v>
      </c>
      <c r="B61" s="21" t="s">
        <v>117</v>
      </c>
      <c r="C61">
        <v>215</v>
      </c>
      <c r="D61">
        <v>1</v>
      </c>
      <c r="E61" s="15">
        <f t="shared" si="12"/>
        <v>0.46511627906976744</v>
      </c>
      <c r="G61">
        <v>2</v>
      </c>
      <c r="H61" s="21" t="s">
        <v>117</v>
      </c>
      <c r="I61" s="16">
        <v>14.397</v>
      </c>
      <c r="J61">
        <v>127</v>
      </c>
      <c r="K61">
        <v>1</v>
      </c>
      <c r="L61" s="15">
        <f t="shared" si="13"/>
        <v>0.78740157480314954</v>
      </c>
      <c r="M61" s="15"/>
      <c r="N61">
        <v>2</v>
      </c>
      <c r="O61" s="21" t="s">
        <v>117</v>
      </c>
      <c r="P61" s="22"/>
      <c r="S61" s="15"/>
      <c r="T61" s="17"/>
      <c r="U61" s="13"/>
    </row>
    <row r="62" spans="1:21" x14ac:dyDescent="0.25">
      <c r="A62">
        <v>3</v>
      </c>
      <c r="B62" s="21" t="s">
        <v>117</v>
      </c>
      <c r="E62" s="15"/>
      <c r="G62">
        <v>3</v>
      </c>
      <c r="H62" s="21" t="s">
        <v>117</v>
      </c>
      <c r="I62" s="16">
        <v>15.837</v>
      </c>
      <c r="J62">
        <v>65</v>
      </c>
      <c r="K62">
        <v>1</v>
      </c>
      <c r="L62" s="15">
        <f t="shared" si="13"/>
        <v>1.5384615384615385</v>
      </c>
      <c r="M62" s="15"/>
      <c r="N62">
        <v>3</v>
      </c>
      <c r="O62" s="21" t="s">
        <v>117</v>
      </c>
      <c r="P62" s="16">
        <v>22.754999999999999</v>
      </c>
      <c r="Q62">
        <v>107</v>
      </c>
      <c r="R62">
        <v>3</v>
      </c>
      <c r="S62" s="15">
        <f t="shared" ref="S62:S67" si="14">(R62/Q62)*100</f>
        <v>2.8037383177570092</v>
      </c>
      <c r="T62" s="17" t="s">
        <v>123</v>
      </c>
      <c r="U62" s="13"/>
    </row>
    <row r="63" spans="1:21" x14ac:dyDescent="0.25">
      <c r="A63">
        <v>4</v>
      </c>
      <c r="B63" s="21" t="s">
        <v>117</v>
      </c>
      <c r="C63">
        <v>178</v>
      </c>
      <c r="D63">
        <v>2</v>
      </c>
      <c r="E63" s="15">
        <f t="shared" ref="E63:E65" si="15">(D63/C63)*100</f>
        <v>1.1235955056179776</v>
      </c>
      <c r="G63">
        <v>4</v>
      </c>
      <c r="H63" s="21" t="s">
        <v>117</v>
      </c>
      <c r="I63" s="16">
        <v>18.579000000000001</v>
      </c>
      <c r="J63">
        <v>166</v>
      </c>
      <c r="K63">
        <v>2</v>
      </c>
      <c r="L63" s="15">
        <f t="shared" si="13"/>
        <v>1.2048192771084338</v>
      </c>
      <c r="M63" s="15"/>
      <c r="N63">
        <v>4</v>
      </c>
      <c r="O63" s="21" t="s">
        <v>117</v>
      </c>
      <c r="P63" s="16">
        <v>33.826000000000001</v>
      </c>
      <c r="Q63">
        <v>174</v>
      </c>
      <c r="R63">
        <v>6</v>
      </c>
      <c r="S63" s="15">
        <f t="shared" si="14"/>
        <v>3.4482758620689653</v>
      </c>
      <c r="T63" s="17" t="s">
        <v>123</v>
      </c>
      <c r="U63" s="13"/>
    </row>
    <row r="64" spans="1:21" x14ac:dyDescent="0.25">
      <c r="A64">
        <v>1</v>
      </c>
      <c r="B64" s="21" t="s">
        <v>118</v>
      </c>
      <c r="C64">
        <v>150</v>
      </c>
      <c r="D64">
        <v>0</v>
      </c>
      <c r="E64" s="15">
        <f t="shared" si="15"/>
        <v>0</v>
      </c>
      <c r="G64">
        <v>1</v>
      </c>
      <c r="H64" s="21" t="s">
        <v>118</v>
      </c>
      <c r="I64" s="16">
        <v>19.863</v>
      </c>
      <c r="J64">
        <v>157</v>
      </c>
      <c r="K64">
        <v>0</v>
      </c>
      <c r="L64" s="15">
        <f t="shared" si="13"/>
        <v>0</v>
      </c>
      <c r="M64" s="15"/>
      <c r="N64">
        <v>1</v>
      </c>
      <c r="O64" s="21" t="s">
        <v>118</v>
      </c>
      <c r="P64" s="16">
        <v>34.374000000000002</v>
      </c>
      <c r="Q64">
        <v>158</v>
      </c>
      <c r="R64">
        <v>3</v>
      </c>
      <c r="S64" s="15">
        <f t="shared" si="14"/>
        <v>1.89873417721519</v>
      </c>
      <c r="T64" s="17" t="s">
        <v>123</v>
      </c>
      <c r="U64" s="13"/>
    </row>
    <row r="65" spans="1:28" x14ac:dyDescent="0.25">
      <c r="A65">
        <v>2</v>
      </c>
      <c r="B65" s="21" t="s">
        <v>118</v>
      </c>
      <c r="C65">
        <v>211</v>
      </c>
      <c r="D65">
        <v>3</v>
      </c>
      <c r="E65" s="15">
        <f t="shared" si="15"/>
        <v>1.4218009478672986</v>
      </c>
      <c r="G65">
        <v>2</v>
      </c>
      <c r="H65" s="21" t="s">
        <v>118</v>
      </c>
      <c r="I65" s="16">
        <v>15.38</v>
      </c>
      <c r="J65">
        <v>174</v>
      </c>
      <c r="K65">
        <v>4</v>
      </c>
      <c r="L65" s="15">
        <f t="shared" si="13"/>
        <v>2.2988505747126435</v>
      </c>
      <c r="M65" s="15"/>
      <c r="N65">
        <v>2</v>
      </c>
      <c r="O65" s="21" t="s">
        <v>118</v>
      </c>
      <c r="P65" s="16">
        <v>30.408999999999999</v>
      </c>
      <c r="Q65">
        <v>87</v>
      </c>
      <c r="R65">
        <v>0</v>
      </c>
      <c r="S65" s="15">
        <f t="shared" si="14"/>
        <v>0</v>
      </c>
      <c r="T65" s="17" t="s">
        <v>123</v>
      </c>
      <c r="U65" s="13"/>
    </row>
    <row r="66" spans="1:28" x14ac:dyDescent="0.25">
      <c r="A66">
        <v>3</v>
      </c>
      <c r="B66" s="21" t="s">
        <v>118</v>
      </c>
      <c r="E66" s="15"/>
      <c r="G66">
        <v>3</v>
      </c>
      <c r="H66" s="21" t="s">
        <v>118</v>
      </c>
      <c r="I66" s="16">
        <v>16.741</v>
      </c>
      <c r="J66">
        <v>47</v>
      </c>
      <c r="K66">
        <v>0</v>
      </c>
      <c r="L66" s="15">
        <f t="shared" si="13"/>
        <v>0</v>
      </c>
      <c r="M66" s="15"/>
      <c r="N66">
        <v>3</v>
      </c>
      <c r="O66" s="21" t="s">
        <v>118</v>
      </c>
      <c r="P66" s="16">
        <v>23.271000000000001</v>
      </c>
      <c r="Q66">
        <v>79</v>
      </c>
      <c r="R66">
        <v>3</v>
      </c>
      <c r="S66" s="15">
        <f t="shared" si="14"/>
        <v>3.79746835443038</v>
      </c>
      <c r="T66" s="17" t="s">
        <v>123</v>
      </c>
      <c r="U66" s="13"/>
    </row>
    <row r="67" spans="1:28" x14ac:dyDescent="0.25">
      <c r="A67">
        <v>4</v>
      </c>
      <c r="B67" s="21" t="s">
        <v>118</v>
      </c>
      <c r="C67">
        <v>177</v>
      </c>
      <c r="D67">
        <v>2</v>
      </c>
      <c r="E67" s="15">
        <f t="shared" ref="E67" si="16">(D67/C67)*100</f>
        <v>1.1299435028248588</v>
      </c>
      <c r="G67">
        <v>4</v>
      </c>
      <c r="H67" s="21" t="s">
        <v>118</v>
      </c>
      <c r="I67" s="16">
        <v>18.260999999999999</v>
      </c>
      <c r="J67">
        <v>200</v>
      </c>
      <c r="K67">
        <v>0</v>
      </c>
      <c r="L67" s="15">
        <f t="shared" si="13"/>
        <v>0</v>
      </c>
      <c r="M67" s="15"/>
      <c r="N67">
        <v>4</v>
      </c>
      <c r="O67" s="21" t="s">
        <v>118</v>
      </c>
      <c r="P67" s="16">
        <v>27.056000000000001</v>
      </c>
      <c r="Q67">
        <v>111</v>
      </c>
      <c r="R67">
        <v>4</v>
      </c>
      <c r="S67" s="15">
        <f t="shared" si="14"/>
        <v>3.6036036036036037</v>
      </c>
      <c r="T67" s="17" t="s">
        <v>123</v>
      </c>
      <c r="U67" s="13"/>
    </row>
    <row r="68" spans="1:28" x14ac:dyDescent="0.25">
      <c r="A68" s="21"/>
      <c r="B68" s="21"/>
      <c r="C68" s="12">
        <f>SUM(C40:C67)</f>
        <v>5430</v>
      </c>
      <c r="D68" s="12">
        <f>SUM(D40:D67)</f>
        <v>50</v>
      </c>
      <c r="E68" s="23">
        <f>(D68/C68)*100</f>
        <v>0.92081031307550654</v>
      </c>
      <c r="G68" s="21"/>
      <c r="H68" s="21"/>
      <c r="I68" s="24">
        <f>AVERAGE(I40:I67)</f>
        <v>15.747035714285712</v>
      </c>
      <c r="J68" s="12">
        <f>SUM(J40:J67)</f>
        <v>4433</v>
      </c>
      <c r="K68" s="12">
        <f>SUM(K40:K67)</f>
        <v>46</v>
      </c>
      <c r="L68" s="23">
        <f>(K68/J68)*100</f>
        <v>1.037672005413941</v>
      </c>
      <c r="M68" s="18"/>
      <c r="N68" s="21"/>
      <c r="O68" s="21"/>
      <c r="P68" s="24">
        <f>AVERAGE(P40:P67)</f>
        <v>30.954814814814817</v>
      </c>
      <c r="Q68" s="12">
        <f>SUM(Q40:Q67)</f>
        <v>3942</v>
      </c>
      <c r="R68" s="12">
        <f>SUM(R40:R67)</f>
        <v>66</v>
      </c>
      <c r="S68" s="23">
        <f>(R68/Q68)*100</f>
        <v>1.6742770167427701</v>
      </c>
      <c r="T68" s="18"/>
      <c r="U68" s="13"/>
    </row>
    <row r="69" spans="1:28" x14ac:dyDescent="0.25">
      <c r="D69" s="19" t="s">
        <v>38</v>
      </c>
      <c r="E69">
        <f>COUNT(E40:E67)</f>
        <v>23</v>
      </c>
      <c r="J69" s="21"/>
      <c r="K69" s="19" t="s">
        <v>38</v>
      </c>
      <c r="L69">
        <f>COUNT(L40:L67)</f>
        <v>28</v>
      </c>
      <c r="M69" s="25"/>
      <c r="O69" s="21"/>
      <c r="P69" s="21"/>
      <c r="R69" s="19" t="s">
        <v>38</v>
      </c>
      <c r="S69">
        <f>COUNT(S40:S67)</f>
        <v>27</v>
      </c>
    </row>
    <row r="70" spans="1:28" x14ac:dyDescent="0.25">
      <c r="O70" s="21"/>
      <c r="P70" s="21"/>
    </row>
    <row r="71" spans="1:28" x14ac:dyDescent="0.25">
      <c r="A71" t="s">
        <v>130</v>
      </c>
      <c r="G71" t="s">
        <v>129</v>
      </c>
      <c r="N71" t="s">
        <v>135</v>
      </c>
      <c r="U71" s="13"/>
    </row>
    <row r="72" spans="1:28" x14ac:dyDescent="0.25">
      <c r="U72" s="13"/>
    </row>
    <row r="73" spans="1:28" x14ac:dyDescent="0.25">
      <c r="A73" t="s">
        <v>108</v>
      </c>
      <c r="B73" t="s">
        <v>109</v>
      </c>
      <c r="C73" t="s">
        <v>110</v>
      </c>
      <c r="D73" t="s">
        <v>203</v>
      </c>
      <c r="E73" t="s">
        <v>213</v>
      </c>
      <c r="G73" t="s">
        <v>108</v>
      </c>
      <c r="H73" t="s">
        <v>109</v>
      </c>
      <c r="I73" t="s">
        <v>202</v>
      </c>
      <c r="J73" t="s">
        <v>110</v>
      </c>
      <c r="K73" t="s">
        <v>203</v>
      </c>
      <c r="L73" t="s">
        <v>213</v>
      </c>
      <c r="N73" t="s">
        <v>108</v>
      </c>
      <c r="O73" t="s">
        <v>109</v>
      </c>
      <c r="P73" t="s">
        <v>202</v>
      </c>
      <c r="Q73" t="s">
        <v>110</v>
      </c>
      <c r="R73" t="s">
        <v>203</v>
      </c>
      <c r="S73" t="s">
        <v>213</v>
      </c>
      <c r="T73" s="14" t="s">
        <v>111</v>
      </c>
      <c r="U73" s="13"/>
      <c r="V73" t="s">
        <v>119</v>
      </c>
      <c r="W73" t="s">
        <v>120</v>
      </c>
      <c r="X73" s="13"/>
      <c r="Z73" s="26"/>
      <c r="AA73" s="20"/>
      <c r="AB73" s="15"/>
    </row>
    <row r="74" spans="1:28" x14ac:dyDescent="0.25">
      <c r="A74">
        <v>1</v>
      </c>
      <c r="B74" t="s">
        <v>112</v>
      </c>
      <c r="C74">
        <v>334</v>
      </c>
      <c r="D74">
        <v>1</v>
      </c>
      <c r="E74" s="15">
        <f>(D74/C74)*100</f>
        <v>0.29940119760479045</v>
      </c>
      <c r="G74">
        <v>1</v>
      </c>
      <c r="H74" t="s">
        <v>112</v>
      </c>
      <c r="I74" s="16">
        <v>28.175999999999998</v>
      </c>
      <c r="J74">
        <v>300</v>
      </c>
      <c r="K74">
        <v>3</v>
      </c>
      <c r="L74" s="15">
        <f>(K74/J74)*100</f>
        <v>1</v>
      </c>
      <c r="M74" s="15"/>
      <c r="N74">
        <v>1</v>
      </c>
      <c r="O74" t="s">
        <v>112</v>
      </c>
      <c r="P74" s="16">
        <v>24.030999999999999</v>
      </c>
      <c r="Q74">
        <v>175</v>
      </c>
      <c r="R74">
        <v>1</v>
      </c>
      <c r="S74" s="15">
        <f>(R74/Q74)*100</f>
        <v>0.5714285714285714</v>
      </c>
      <c r="T74" s="17" t="s">
        <v>38</v>
      </c>
      <c r="U74" s="13" t="s">
        <v>121</v>
      </c>
      <c r="V74">
        <f>SUM(R78,R79,R80,R81,R85,R89,R90,R91,R92,R93,R96,R100)</f>
        <v>43</v>
      </c>
      <c r="W74">
        <f>SUM(R74,R75,R76,R77,R82,R83,R84,R86,R94,R95,R97,R98,R99,R101,R87,R88)</f>
        <v>76</v>
      </c>
      <c r="Z74" s="21"/>
      <c r="AA74" s="21"/>
      <c r="AB74" s="15"/>
    </row>
    <row r="75" spans="1:28" x14ac:dyDescent="0.25">
      <c r="A75">
        <v>2</v>
      </c>
      <c r="B75" t="s">
        <v>112</v>
      </c>
      <c r="C75">
        <v>265</v>
      </c>
      <c r="D75">
        <v>0</v>
      </c>
      <c r="E75" s="15">
        <f t="shared" ref="E75:E101" si="17">(D75/C75)*100</f>
        <v>0</v>
      </c>
      <c r="G75">
        <v>2</v>
      </c>
      <c r="H75" t="s">
        <v>112</v>
      </c>
      <c r="I75" s="16">
        <v>28.704999999999998</v>
      </c>
      <c r="J75">
        <v>210</v>
      </c>
      <c r="K75">
        <v>0</v>
      </c>
      <c r="L75" s="15">
        <f t="shared" ref="L75:L81" si="18">(K75/J75)*100</f>
        <v>0</v>
      </c>
      <c r="M75" s="15"/>
      <c r="N75">
        <v>2</v>
      </c>
      <c r="O75" t="s">
        <v>112</v>
      </c>
      <c r="P75" s="16">
        <v>25.741</v>
      </c>
      <c r="Q75">
        <v>203</v>
      </c>
      <c r="R75">
        <v>0</v>
      </c>
      <c r="S75" s="15">
        <f t="shared" ref="S75:S87" si="19">(R75/Q75)*100</f>
        <v>0</v>
      </c>
      <c r="T75" s="17" t="s">
        <v>38</v>
      </c>
      <c r="U75" s="13" t="s">
        <v>122</v>
      </c>
      <c r="V75">
        <f>SUM(Q78,Q79,Q80,Q81,Q85,Q89,Q90,Q91,Q92,Q93,Q96,Q100)</f>
        <v>1143</v>
      </c>
      <c r="W75">
        <f>SUM(Q74,Q75,Q76,Q77,Q82,Q83,Q84,Q86,Q94,Q95,Q97,Q98,Q99,Q101,Q87,Q88)</f>
        <v>2263</v>
      </c>
      <c r="Z75" s="21"/>
      <c r="AA75" s="21"/>
      <c r="AB75" s="15"/>
    </row>
    <row r="76" spans="1:28" x14ac:dyDescent="0.25">
      <c r="A76">
        <v>3</v>
      </c>
      <c r="B76" t="s">
        <v>112</v>
      </c>
      <c r="C76">
        <v>307</v>
      </c>
      <c r="D76">
        <v>0</v>
      </c>
      <c r="E76" s="15">
        <f t="shared" si="17"/>
        <v>0</v>
      </c>
      <c r="G76">
        <v>3</v>
      </c>
      <c r="H76" t="s">
        <v>112</v>
      </c>
      <c r="I76" s="16">
        <v>28.802</v>
      </c>
      <c r="J76">
        <v>257</v>
      </c>
      <c r="K76">
        <v>0</v>
      </c>
      <c r="L76" s="15">
        <f t="shared" si="18"/>
        <v>0</v>
      </c>
      <c r="M76" s="15"/>
      <c r="N76">
        <v>3</v>
      </c>
      <c r="O76" t="s">
        <v>112</v>
      </c>
      <c r="P76" s="16">
        <v>22.853999999999999</v>
      </c>
      <c r="Q76">
        <v>206</v>
      </c>
      <c r="R76">
        <v>0</v>
      </c>
      <c r="S76" s="15">
        <f t="shared" si="19"/>
        <v>0</v>
      </c>
      <c r="T76" s="17" t="s">
        <v>38</v>
      </c>
      <c r="V76" s="23">
        <f>(V74/V75)*100</f>
        <v>3.7620297462817152</v>
      </c>
      <c r="W76" s="23">
        <f>(W74/W75)*100</f>
        <v>3.3583738400353518</v>
      </c>
      <c r="Z76" s="21"/>
      <c r="AA76" s="21"/>
      <c r="AB76" s="15"/>
    </row>
    <row r="77" spans="1:28" x14ac:dyDescent="0.25">
      <c r="A77">
        <v>4</v>
      </c>
      <c r="B77" t="s">
        <v>112</v>
      </c>
      <c r="C77">
        <v>311</v>
      </c>
      <c r="D77">
        <v>0</v>
      </c>
      <c r="E77" s="15">
        <f t="shared" si="17"/>
        <v>0</v>
      </c>
      <c r="G77">
        <v>4</v>
      </c>
      <c r="H77" t="s">
        <v>112</v>
      </c>
      <c r="I77" s="16">
        <v>34.697000000000003</v>
      </c>
      <c r="J77">
        <v>276</v>
      </c>
      <c r="K77">
        <v>3</v>
      </c>
      <c r="L77" s="15">
        <f t="shared" si="18"/>
        <v>1.0869565217391304</v>
      </c>
      <c r="M77" s="15"/>
      <c r="N77">
        <v>4</v>
      </c>
      <c r="O77" t="s">
        <v>112</v>
      </c>
      <c r="P77" s="16">
        <v>22.811</v>
      </c>
      <c r="Q77">
        <v>160</v>
      </c>
      <c r="R77">
        <v>0</v>
      </c>
      <c r="S77" s="15">
        <f t="shared" si="19"/>
        <v>0</v>
      </c>
      <c r="T77" s="17" t="s">
        <v>38</v>
      </c>
      <c r="U77" s="19" t="s">
        <v>38</v>
      </c>
      <c r="V77" s="20">
        <f>COUNT(Q78,Q79,Q80,Q81,Q85,Q89,Q90,Q91,Q92,Q96,Q100)</f>
        <v>11</v>
      </c>
      <c r="W77" s="20">
        <f>COUNT(Q74,Q75,Q76,Q77,Q82,Q83,Q84,Q86,Q94,Q95,Q97,Q98,Q99,Q101,Q87,Q88)</f>
        <v>16</v>
      </c>
      <c r="Z77" s="21"/>
      <c r="AA77" s="21"/>
      <c r="AB77" s="15"/>
    </row>
    <row r="78" spans="1:28" x14ac:dyDescent="0.25">
      <c r="A78">
        <v>1</v>
      </c>
      <c r="B78" t="s">
        <v>113</v>
      </c>
      <c r="C78">
        <v>208</v>
      </c>
      <c r="D78">
        <v>1</v>
      </c>
      <c r="E78" s="15">
        <f t="shared" si="17"/>
        <v>0.48076923076923078</v>
      </c>
      <c r="G78">
        <v>1</v>
      </c>
      <c r="H78" t="s">
        <v>113</v>
      </c>
      <c r="I78" s="16">
        <v>21.425999999999998</v>
      </c>
      <c r="J78">
        <v>114</v>
      </c>
      <c r="K78">
        <v>0</v>
      </c>
      <c r="L78" s="15">
        <f t="shared" si="18"/>
        <v>0</v>
      </c>
      <c r="M78" s="15"/>
      <c r="N78">
        <v>1</v>
      </c>
      <c r="O78" t="s">
        <v>113</v>
      </c>
      <c r="P78" s="16">
        <v>29.166</v>
      </c>
      <c r="Q78">
        <v>95</v>
      </c>
      <c r="R78">
        <v>10</v>
      </c>
      <c r="S78" s="15">
        <f t="shared" si="19"/>
        <v>10.526315789473683</v>
      </c>
      <c r="T78" s="17" t="s">
        <v>123</v>
      </c>
      <c r="Z78" s="21"/>
      <c r="AA78" s="21"/>
      <c r="AB78" s="15"/>
    </row>
    <row r="79" spans="1:28" x14ac:dyDescent="0.25">
      <c r="A79">
        <v>2</v>
      </c>
      <c r="B79" t="s">
        <v>113</v>
      </c>
      <c r="C79">
        <v>228</v>
      </c>
      <c r="D79">
        <v>4</v>
      </c>
      <c r="E79" s="15">
        <f t="shared" si="17"/>
        <v>1.7543859649122806</v>
      </c>
      <c r="G79">
        <v>2</v>
      </c>
      <c r="H79" t="s">
        <v>113</v>
      </c>
      <c r="I79" s="16">
        <v>23.193000000000001</v>
      </c>
      <c r="J79">
        <v>181</v>
      </c>
      <c r="K79">
        <v>1</v>
      </c>
      <c r="L79" s="15">
        <f t="shared" si="18"/>
        <v>0.55248618784530379</v>
      </c>
      <c r="M79" s="15"/>
      <c r="N79">
        <v>2</v>
      </c>
      <c r="O79" t="s">
        <v>113</v>
      </c>
      <c r="P79" s="16">
        <v>27.393000000000001</v>
      </c>
      <c r="Q79">
        <v>124</v>
      </c>
      <c r="R79">
        <v>5</v>
      </c>
      <c r="S79" s="15">
        <f t="shared" si="19"/>
        <v>4.032258064516129</v>
      </c>
      <c r="T79" s="17" t="s">
        <v>123</v>
      </c>
      <c r="U79" s="19"/>
      <c r="V79" s="18"/>
      <c r="W79" s="18"/>
      <c r="Z79" s="21"/>
      <c r="AA79" s="21"/>
      <c r="AB79" s="15"/>
    </row>
    <row r="80" spans="1:28" x14ac:dyDescent="0.25">
      <c r="A80">
        <v>3</v>
      </c>
      <c r="B80" t="s">
        <v>113</v>
      </c>
      <c r="C80">
        <v>199</v>
      </c>
      <c r="D80">
        <v>3</v>
      </c>
      <c r="E80" s="15">
        <f t="shared" si="17"/>
        <v>1.5075376884422109</v>
      </c>
      <c r="G80">
        <v>3</v>
      </c>
      <c r="H80" t="s">
        <v>113</v>
      </c>
      <c r="I80" s="16">
        <v>23.788</v>
      </c>
      <c r="J80">
        <v>179</v>
      </c>
      <c r="K80">
        <v>5</v>
      </c>
      <c r="L80" s="15">
        <f t="shared" si="18"/>
        <v>2.7932960893854748</v>
      </c>
      <c r="M80" s="15"/>
      <c r="N80">
        <v>3</v>
      </c>
      <c r="O80" t="s">
        <v>113</v>
      </c>
      <c r="P80" s="16">
        <v>24.635999999999999</v>
      </c>
      <c r="Q80">
        <v>105</v>
      </c>
      <c r="R80">
        <v>5</v>
      </c>
      <c r="S80" s="15">
        <f t="shared" si="19"/>
        <v>4.7619047619047619</v>
      </c>
      <c r="T80" s="17" t="s">
        <v>123</v>
      </c>
      <c r="Z80" s="21"/>
      <c r="AA80" s="21"/>
      <c r="AB80" s="15"/>
    </row>
    <row r="81" spans="1:28" x14ac:dyDescent="0.25">
      <c r="A81">
        <v>4</v>
      </c>
      <c r="B81" t="s">
        <v>113</v>
      </c>
      <c r="C81">
        <v>195</v>
      </c>
      <c r="D81">
        <v>0</v>
      </c>
      <c r="E81" s="15">
        <f t="shared" si="17"/>
        <v>0</v>
      </c>
      <c r="G81">
        <v>4</v>
      </c>
      <c r="H81" t="s">
        <v>113</v>
      </c>
      <c r="I81" s="16">
        <v>30.082000000000001</v>
      </c>
      <c r="J81">
        <v>148</v>
      </c>
      <c r="K81">
        <v>3</v>
      </c>
      <c r="L81" s="15">
        <f t="shared" si="18"/>
        <v>2.0270270270270272</v>
      </c>
      <c r="M81" s="15"/>
      <c r="N81">
        <v>4</v>
      </c>
      <c r="O81" t="s">
        <v>113</v>
      </c>
      <c r="P81" s="16">
        <v>22.641999999999999</v>
      </c>
      <c r="Q81">
        <v>90</v>
      </c>
      <c r="R81">
        <v>0</v>
      </c>
      <c r="S81" s="15">
        <f t="shared" si="19"/>
        <v>0</v>
      </c>
      <c r="T81" s="17" t="s">
        <v>123</v>
      </c>
      <c r="Z81" s="21"/>
      <c r="AA81" s="21"/>
      <c r="AB81" s="15"/>
    </row>
    <row r="82" spans="1:28" x14ac:dyDescent="0.25">
      <c r="A82">
        <v>1</v>
      </c>
      <c r="B82" s="21" t="s">
        <v>114</v>
      </c>
      <c r="C82">
        <v>147</v>
      </c>
      <c r="D82">
        <v>2</v>
      </c>
      <c r="E82" s="15">
        <f t="shared" si="17"/>
        <v>1.3605442176870748</v>
      </c>
      <c r="G82">
        <v>1</v>
      </c>
      <c r="H82" s="21" t="s">
        <v>114</v>
      </c>
      <c r="I82" s="16">
        <v>20.850999999999999</v>
      </c>
      <c r="J82">
        <v>123</v>
      </c>
      <c r="K82">
        <v>2</v>
      </c>
      <c r="L82" s="15">
        <f>(K82/J82)*100</f>
        <v>1.6260162601626018</v>
      </c>
      <c r="M82" s="15"/>
      <c r="N82">
        <v>1</v>
      </c>
      <c r="O82" s="21" t="s">
        <v>114</v>
      </c>
      <c r="P82" s="16">
        <v>26.728000000000002</v>
      </c>
      <c r="Q82">
        <v>122</v>
      </c>
      <c r="R82">
        <v>4</v>
      </c>
      <c r="S82" s="15">
        <f t="shared" si="19"/>
        <v>3.278688524590164</v>
      </c>
      <c r="T82" s="17" t="s">
        <v>38</v>
      </c>
      <c r="Y82" s="21"/>
      <c r="Z82" s="21"/>
      <c r="AA82" s="21"/>
      <c r="AB82" s="15"/>
    </row>
    <row r="83" spans="1:28" x14ac:dyDescent="0.25">
      <c r="A83">
        <v>2</v>
      </c>
      <c r="B83" s="21" t="s">
        <v>114</v>
      </c>
      <c r="C83">
        <v>195</v>
      </c>
      <c r="D83">
        <v>5</v>
      </c>
      <c r="E83" s="15">
        <f t="shared" si="17"/>
        <v>2.5641025641025639</v>
      </c>
      <c r="G83">
        <v>2</v>
      </c>
      <c r="H83" s="21" t="s">
        <v>114</v>
      </c>
      <c r="I83" s="16">
        <v>20.562000000000001</v>
      </c>
      <c r="J83">
        <v>181</v>
      </c>
      <c r="K83">
        <v>0</v>
      </c>
      <c r="L83" s="15">
        <f t="shared" ref="L83:L101" si="20">(K83/J83)*100</f>
        <v>0</v>
      </c>
      <c r="M83" s="15"/>
      <c r="N83">
        <v>2</v>
      </c>
      <c r="O83" s="21" t="s">
        <v>114</v>
      </c>
      <c r="P83" s="16">
        <v>23.001000000000001</v>
      </c>
      <c r="Q83">
        <v>141</v>
      </c>
      <c r="R83">
        <v>6</v>
      </c>
      <c r="S83" s="15">
        <f t="shared" si="19"/>
        <v>4.2553191489361701</v>
      </c>
      <c r="T83" s="17" t="s">
        <v>38</v>
      </c>
      <c r="Y83" s="21"/>
      <c r="Z83" s="21"/>
      <c r="AA83" s="21"/>
      <c r="AB83" s="15"/>
    </row>
    <row r="84" spans="1:28" x14ac:dyDescent="0.25">
      <c r="A84">
        <v>3</v>
      </c>
      <c r="B84" s="21" t="s">
        <v>114</v>
      </c>
      <c r="C84">
        <v>180</v>
      </c>
      <c r="D84">
        <v>4</v>
      </c>
      <c r="E84" s="15">
        <f t="shared" si="17"/>
        <v>2.2222222222222223</v>
      </c>
      <c r="G84">
        <v>3</v>
      </c>
      <c r="H84" s="21" t="s">
        <v>114</v>
      </c>
      <c r="I84" s="16">
        <v>21.561</v>
      </c>
      <c r="J84">
        <v>157</v>
      </c>
      <c r="K84">
        <v>1</v>
      </c>
      <c r="L84" s="15">
        <f t="shared" si="20"/>
        <v>0.63694267515923575</v>
      </c>
      <c r="M84" s="15"/>
      <c r="N84">
        <v>3</v>
      </c>
      <c r="O84" s="21" t="s">
        <v>114</v>
      </c>
      <c r="P84" s="16">
        <v>21.308</v>
      </c>
      <c r="Q84">
        <v>164</v>
      </c>
      <c r="R84">
        <v>6</v>
      </c>
      <c r="S84" s="15">
        <f t="shared" si="19"/>
        <v>3.6585365853658534</v>
      </c>
      <c r="T84" s="17" t="s">
        <v>38</v>
      </c>
      <c r="Y84" s="21"/>
      <c r="Z84" s="21"/>
      <c r="AA84" s="21"/>
      <c r="AB84" s="15"/>
    </row>
    <row r="85" spans="1:28" x14ac:dyDescent="0.25">
      <c r="A85">
        <v>4</v>
      </c>
      <c r="B85" s="21" t="s">
        <v>114</v>
      </c>
      <c r="C85">
        <v>155</v>
      </c>
      <c r="D85">
        <v>1</v>
      </c>
      <c r="E85" s="15">
        <f t="shared" si="17"/>
        <v>0.64516129032258063</v>
      </c>
      <c r="G85">
        <v>4</v>
      </c>
      <c r="H85" s="21" t="s">
        <v>114</v>
      </c>
      <c r="I85" s="16">
        <v>27.286000000000001</v>
      </c>
      <c r="J85">
        <v>195</v>
      </c>
      <c r="K85">
        <v>1</v>
      </c>
      <c r="L85" s="15">
        <f t="shared" si="20"/>
        <v>0.51282051282051277</v>
      </c>
      <c r="M85" s="15"/>
      <c r="N85">
        <v>4</v>
      </c>
      <c r="O85" s="21" t="s">
        <v>114</v>
      </c>
      <c r="P85" s="16">
        <v>22.161999999999999</v>
      </c>
      <c r="Q85">
        <v>79</v>
      </c>
      <c r="R85">
        <v>5</v>
      </c>
      <c r="S85" s="15">
        <f t="shared" si="19"/>
        <v>6.3291139240506329</v>
      </c>
      <c r="T85" s="17" t="s">
        <v>123</v>
      </c>
      <c r="Y85" s="21"/>
      <c r="Z85" s="21"/>
      <c r="AA85" s="21"/>
      <c r="AB85" s="15"/>
    </row>
    <row r="86" spans="1:28" x14ac:dyDescent="0.25">
      <c r="A86">
        <v>1</v>
      </c>
      <c r="B86" t="s">
        <v>115</v>
      </c>
      <c r="C86">
        <v>254</v>
      </c>
      <c r="D86">
        <v>13</v>
      </c>
      <c r="E86" s="15">
        <f t="shared" si="17"/>
        <v>5.1181102362204722</v>
      </c>
      <c r="G86">
        <v>1</v>
      </c>
      <c r="H86" t="s">
        <v>115</v>
      </c>
      <c r="I86" s="16">
        <v>20.187999999999999</v>
      </c>
      <c r="J86">
        <v>157</v>
      </c>
      <c r="K86">
        <v>0</v>
      </c>
      <c r="L86" s="15">
        <f t="shared" si="20"/>
        <v>0</v>
      </c>
      <c r="M86" s="15"/>
      <c r="N86">
        <v>1</v>
      </c>
      <c r="O86" t="s">
        <v>115</v>
      </c>
      <c r="P86" s="16">
        <v>18.626000000000001</v>
      </c>
      <c r="Q86">
        <v>120</v>
      </c>
      <c r="R86">
        <v>3</v>
      </c>
      <c r="S86" s="15">
        <f t="shared" si="19"/>
        <v>2.5</v>
      </c>
      <c r="T86" s="17" t="s">
        <v>38</v>
      </c>
      <c r="Z86" s="21"/>
      <c r="AA86" s="21"/>
      <c r="AB86" s="15"/>
    </row>
    <row r="87" spans="1:28" x14ac:dyDescent="0.25">
      <c r="A87">
        <v>2</v>
      </c>
      <c r="B87" t="s">
        <v>115</v>
      </c>
      <c r="C87">
        <v>246</v>
      </c>
      <c r="D87">
        <v>1</v>
      </c>
      <c r="E87" s="15">
        <f t="shared" si="17"/>
        <v>0.40650406504065045</v>
      </c>
      <c r="G87">
        <v>2</v>
      </c>
      <c r="H87" t="s">
        <v>115</v>
      </c>
      <c r="I87" s="16">
        <v>21.414000000000001</v>
      </c>
      <c r="J87">
        <v>229</v>
      </c>
      <c r="K87">
        <v>4</v>
      </c>
      <c r="L87" s="15">
        <f t="shared" si="20"/>
        <v>1.7467248908296942</v>
      </c>
      <c r="M87" s="15"/>
      <c r="N87">
        <v>2</v>
      </c>
      <c r="O87" t="s">
        <v>115</v>
      </c>
      <c r="P87" s="16">
        <v>23.898</v>
      </c>
      <c r="Q87">
        <v>119</v>
      </c>
      <c r="R87">
        <v>10</v>
      </c>
      <c r="S87" s="15">
        <f t="shared" si="19"/>
        <v>8.4033613445378155</v>
      </c>
      <c r="T87" s="17" t="s">
        <v>38</v>
      </c>
      <c r="Z87" s="21"/>
      <c r="AA87" s="21"/>
      <c r="AB87" s="15"/>
    </row>
    <row r="88" spans="1:28" x14ac:dyDescent="0.25">
      <c r="A88">
        <v>3</v>
      </c>
      <c r="B88" t="s">
        <v>115</v>
      </c>
      <c r="C88">
        <v>222</v>
      </c>
      <c r="D88">
        <v>4</v>
      </c>
      <c r="E88" s="15">
        <f t="shared" si="17"/>
        <v>1.8018018018018018</v>
      </c>
      <c r="G88">
        <v>3</v>
      </c>
      <c r="H88" t="s">
        <v>115</v>
      </c>
      <c r="I88" s="16">
        <v>19.137</v>
      </c>
      <c r="J88">
        <v>197</v>
      </c>
      <c r="K88">
        <v>10</v>
      </c>
      <c r="L88" s="15">
        <f t="shared" si="20"/>
        <v>5.0761421319796955</v>
      </c>
      <c r="M88" s="15"/>
      <c r="N88">
        <v>3</v>
      </c>
      <c r="O88" t="s">
        <v>115</v>
      </c>
      <c r="P88" s="16">
        <v>23.602</v>
      </c>
      <c r="Q88">
        <v>114</v>
      </c>
      <c r="R88">
        <v>4</v>
      </c>
      <c r="S88" s="15">
        <f>(R88/Q88)*100</f>
        <v>3.5087719298245612</v>
      </c>
      <c r="T88" s="17" t="s">
        <v>38</v>
      </c>
      <c r="Z88" s="21"/>
      <c r="AA88" s="21"/>
      <c r="AB88" s="15"/>
    </row>
    <row r="89" spans="1:28" x14ac:dyDescent="0.25">
      <c r="A89">
        <v>4</v>
      </c>
      <c r="B89" t="s">
        <v>115</v>
      </c>
      <c r="C89">
        <v>225</v>
      </c>
      <c r="D89">
        <v>1</v>
      </c>
      <c r="E89" s="15">
        <f t="shared" si="17"/>
        <v>0.44444444444444442</v>
      </c>
      <c r="G89">
        <v>4</v>
      </c>
      <c r="H89" t="s">
        <v>115</v>
      </c>
      <c r="I89" s="16">
        <v>23.597000000000001</v>
      </c>
      <c r="J89">
        <v>152</v>
      </c>
      <c r="K89">
        <v>5</v>
      </c>
      <c r="L89" s="15">
        <f t="shared" si="20"/>
        <v>3.2894736842105261</v>
      </c>
      <c r="M89" s="15"/>
      <c r="N89">
        <v>4</v>
      </c>
      <c r="O89" t="s">
        <v>115</v>
      </c>
      <c r="P89" s="16">
        <v>22.274000000000001</v>
      </c>
      <c r="Q89">
        <v>108</v>
      </c>
      <c r="R89">
        <v>0</v>
      </c>
      <c r="S89" s="15">
        <f t="shared" ref="S89:S91" si="21">(R89/Q89)*100</f>
        <v>0</v>
      </c>
      <c r="T89" s="17" t="s">
        <v>123</v>
      </c>
      <c r="Z89" s="21"/>
      <c r="AA89" s="21"/>
      <c r="AB89" s="15"/>
    </row>
    <row r="90" spans="1:28" x14ac:dyDescent="0.25">
      <c r="A90">
        <v>1</v>
      </c>
      <c r="B90" t="s">
        <v>116</v>
      </c>
      <c r="C90">
        <v>245</v>
      </c>
      <c r="D90">
        <v>4</v>
      </c>
      <c r="E90" s="15">
        <f t="shared" si="17"/>
        <v>1.6326530612244898</v>
      </c>
      <c r="G90">
        <v>1</v>
      </c>
      <c r="H90" t="s">
        <v>116</v>
      </c>
      <c r="I90" s="16">
        <v>25.062999999999999</v>
      </c>
      <c r="J90">
        <v>164</v>
      </c>
      <c r="K90">
        <v>0</v>
      </c>
      <c r="L90" s="15">
        <f t="shared" si="20"/>
        <v>0</v>
      </c>
      <c r="M90" s="15"/>
      <c r="N90">
        <v>1</v>
      </c>
      <c r="O90" t="s">
        <v>116</v>
      </c>
      <c r="P90" s="16">
        <v>29.6</v>
      </c>
      <c r="Q90">
        <v>88</v>
      </c>
      <c r="R90">
        <v>2</v>
      </c>
      <c r="S90" s="15">
        <f t="shared" si="21"/>
        <v>2.2727272727272729</v>
      </c>
      <c r="T90" s="17" t="s">
        <v>123</v>
      </c>
      <c r="Z90" s="21"/>
      <c r="AA90" s="20"/>
      <c r="AB90" s="15"/>
    </row>
    <row r="91" spans="1:28" x14ac:dyDescent="0.25">
      <c r="A91">
        <v>2</v>
      </c>
      <c r="B91" t="s">
        <v>116</v>
      </c>
      <c r="C91">
        <v>213</v>
      </c>
      <c r="D91">
        <v>1</v>
      </c>
      <c r="E91" s="15">
        <f t="shared" si="17"/>
        <v>0.46948356807511737</v>
      </c>
      <c r="G91">
        <v>2</v>
      </c>
      <c r="H91" t="s">
        <v>116</v>
      </c>
      <c r="I91" s="16">
        <v>23.417999999999999</v>
      </c>
      <c r="J91">
        <v>220</v>
      </c>
      <c r="K91">
        <v>0</v>
      </c>
      <c r="L91" s="15">
        <f t="shared" si="20"/>
        <v>0</v>
      </c>
      <c r="M91" s="15"/>
      <c r="N91">
        <v>2</v>
      </c>
      <c r="O91" t="s">
        <v>116</v>
      </c>
      <c r="P91" s="16">
        <v>31.626000000000001</v>
      </c>
      <c r="Q91">
        <v>91</v>
      </c>
      <c r="R91">
        <v>4</v>
      </c>
      <c r="S91" s="15">
        <f t="shared" si="21"/>
        <v>4.395604395604396</v>
      </c>
      <c r="T91" s="17" t="s">
        <v>123</v>
      </c>
      <c r="U91" s="13"/>
      <c r="Z91" s="21"/>
      <c r="AA91" s="21"/>
      <c r="AB91" s="15"/>
    </row>
    <row r="92" spans="1:28" x14ac:dyDescent="0.25">
      <c r="A92">
        <v>3</v>
      </c>
      <c r="B92" t="s">
        <v>116</v>
      </c>
      <c r="C92">
        <v>189</v>
      </c>
      <c r="D92">
        <v>7</v>
      </c>
      <c r="E92" s="15">
        <f t="shared" si="17"/>
        <v>3.7037037037037033</v>
      </c>
      <c r="G92">
        <v>3</v>
      </c>
      <c r="H92" t="s">
        <v>116</v>
      </c>
      <c r="I92" s="16">
        <v>20.027000000000001</v>
      </c>
      <c r="J92">
        <v>181</v>
      </c>
      <c r="K92">
        <v>1</v>
      </c>
      <c r="L92" s="15">
        <f t="shared" si="20"/>
        <v>0.55248618784530379</v>
      </c>
      <c r="M92" s="15"/>
      <c r="N92">
        <v>3</v>
      </c>
      <c r="O92" t="s">
        <v>116</v>
      </c>
      <c r="P92" s="16">
        <v>23.983000000000001</v>
      </c>
      <c r="Q92">
        <v>84</v>
      </c>
      <c r="R92">
        <v>4</v>
      </c>
      <c r="S92" s="15">
        <f>(R92/Q92)*100</f>
        <v>4.7619047619047619</v>
      </c>
      <c r="T92" s="17" t="s">
        <v>123</v>
      </c>
      <c r="U92" s="13"/>
      <c r="Z92" s="21"/>
      <c r="AA92" s="21"/>
      <c r="AB92" s="15"/>
    </row>
    <row r="93" spans="1:28" x14ac:dyDescent="0.25">
      <c r="A93">
        <v>4</v>
      </c>
      <c r="B93" t="s">
        <v>116</v>
      </c>
      <c r="C93">
        <v>251</v>
      </c>
      <c r="D93">
        <v>8</v>
      </c>
      <c r="E93" s="15">
        <f t="shared" si="17"/>
        <v>3.1872509960159361</v>
      </c>
      <c r="G93">
        <v>4</v>
      </c>
      <c r="H93" t="s">
        <v>116</v>
      </c>
      <c r="I93" s="16">
        <v>26.521000000000001</v>
      </c>
      <c r="J93">
        <v>213</v>
      </c>
      <c r="K93">
        <v>7</v>
      </c>
      <c r="L93" s="15">
        <f t="shared" si="20"/>
        <v>3.286384976525822</v>
      </c>
      <c r="M93" s="15"/>
      <c r="N93">
        <v>4</v>
      </c>
      <c r="O93" t="s">
        <v>116</v>
      </c>
      <c r="P93" s="16">
        <v>31.323</v>
      </c>
      <c r="Q93">
        <v>88</v>
      </c>
      <c r="R93">
        <v>1</v>
      </c>
      <c r="S93" s="15">
        <f t="shared" ref="S93:S101" si="22">(R93/Q93)*100</f>
        <v>1.1363636363636365</v>
      </c>
      <c r="T93" s="17" t="s">
        <v>123</v>
      </c>
      <c r="U93" s="13"/>
      <c r="Z93" s="21"/>
      <c r="AA93" s="20"/>
      <c r="AB93" s="15"/>
    </row>
    <row r="94" spans="1:28" x14ac:dyDescent="0.25">
      <c r="A94">
        <v>1</v>
      </c>
      <c r="B94" s="21" t="s">
        <v>117</v>
      </c>
      <c r="C94">
        <v>268</v>
      </c>
      <c r="D94">
        <v>18</v>
      </c>
      <c r="E94" s="15">
        <f t="shared" si="17"/>
        <v>6.7164179104477615</v>
      </c>
      <c r="G94">
        <v>1</v>
      </c>
      <c r="H94" s="21" t="s">
        <v>117</v>
      </c>
      <c r="I94" s="16">
        <v>21.163</v>
      </c>
      <c r="J94">
        <v>192</v>
      </c>
      <c r="K94">
        <v>2</v>
      </c>
      <c r="L94" s="15">
        <f t="shared" si="20"/>
        <v>1.0416666666666665</v>
      </c>
      <c r="M94" s="15"/>
      <c r="N94">
        <v>1</v>
      </c>
      <c r="O94" s="21" t="s">
        <v>117</v>
      </c>
      <c r="P94" s="16">
        <v>31.812000000000001</v>
      </c>
      <c r="Q94">
        <v>144</v>
      </c>
      <c r="R94">
        <v>12</v>
      </c>
      <c r="S94" s="15">
        <f t="shared" si="22"/>
        <v>8.3333333333333321</v>
      </c>
      <c r="T94" s="17" t="s">
        <v>38</v>
      </c>
      <c r="U94" s="13"/>
      <c r="Y94" s="21"/>
      <c r="Z94" s="21"/>
      <c r="AA94" s="21"/>
      <c r="AB94" s="15"/>
    </row>
    <row r="95" spans="1:28" x14ac:dyDescent="0.25">
      <c r="A95">
        <v>2</v>
      </c>
      <c r="B95" s="21" t="s">
        <v>117</v>
      </c>
      <c r="C95">
        <v>223</v>
      </c>
      <c r="D95">
        <v>1</v>
      </c>
      <c r="E95" s="15">
        <f t="shared" si="17"/>
        <v>0.44843049327354262</v>
      </c>
      <c r="G95">
        <v>2</v>
      </c>
      <c r="H95" s="21" t="s">
        <v>117</v>
      </c>
      <c r="I95" s="16">
        <v>20.960999999999999</v>
      </c>
      <c r="J95">
        <v>252</v>
      </c>
      <c r="K95">
        <v>1</v>
      </c>
      <c r="L95" s="15">
        <f t="shared" si="20"/>
        <v>0.3968253968253968</v>
      </c>
      <c r="M95" s="15"/>
      <c r="N95">
        <v>2</v>
      </c>
      <c r="O95" s="21" t="s">
        <v>117</v>
      </c>
      <c r="P95" s="16">
        <v>32.076999999999998</v>
      </c>
      <c r="Q95">
        <v>149</v>
      </c>
      <c r="R95">
        <v>2</v>
      </c>
      <c r="S95" s="15">
        <f t="shared" si="22"/>
        <v>1.3422818791946309</v>
      </c>
      <c r="T95" s="17" t="s">
        <v>38</v>
      </c>
      <c r="U95" s="13"/>
      <c r="Y95" s="21"/>
      <c r="Z95" s="21"/>
      <c r="AA95" s="21"/>
      <c r="AB95" s="15"/>
    </row>
    <row r="96" spans="1:28" x14ac:dyDescent="0.25">
      <c r="A96">
        <v>3</v>
      </c>
      <c r="B96" s="21" t="s">
        <v>117</v>
      </c>
      <c r="C96">
        <v>191</v>
      </c>
      <c r="D96">
        <v>8</v>
      </c>
      <c r="E96" s="15">
        <f t="shared" si="17"/>
        <v>4.1884816753926701</v>
      </c>
      <c r="G96">
        <v>3</v>
      </c>
      <c r="H96" s="21" t="s">
        <v>117</v>
      </c>
      <c r="I96" s="16">
        <v>20.13</v>
      </c>
      <c r="J96">
        <v>219</v>
      </c>
      <c r="K96">
        <v>8</v>
      </c>
      <c r="L96" s="15">
        <f t="shared" si="20"/>
        <v>3.6529680365296802</v>
      </c>
      <c r="M96" s="15"/>
      <c r="N96">
        <v>3</v>
      </c>
      <c r="O96" s="21" t="s">
        <v>117</v>
      </c>
      <c r="P96" s="16">
        <v>24.079000000000001</v>
      </c>
      <c r="Q96">
        <v>86</v>
      </c>
      <c r="R96">
        <v>2</v>
      </c>
      <c r="S96" s="15">
        <f t="shared" si="22"/>
        <v>2.3255813953488373</v>
      </c>
      <c r="T96" s="17" t="s">
        <v>123</v>
      </c>
      <c r="U96" s="13"/>
      <c r="Y96" s="21"/>
      <c r="Z96" s="21"/>
      <c r="AA96" s="21"/>
      <c r="AB96" s="15"/>
    </row>
    <row r="97" spans="1:28" x14ac:dyDescent="0.25">
      <c r="A97">
        <v>4</v>
      </c>
      <c r="B97" s="21" t="s">
        <v>117</v>
      </c>
      <c r="C97">
        <v>241</v>
      </c>
      <c r="D97">
        <v>7</v>
      </c>
      <c r="E97" s="15">
        <f t="shared" si="17"/>
        <v>2.904564315352697</v>
      </c>
      <c r="G97">
        <v>4</v>
      </c>
      <c r="H97" s="21" t="s">
        <v>117</v>
      </c>
      <c r="I97" s="16">
        <v>22.497</v>
      </c>
      <c r="J97">
        <v>220</v>
      </c>
      <c r="K97">
        <v>8</v>
      </c>
      <c r="L97" s="15">
        <f t="shared" si="20"/>
        <v>3.6363636363636362</v>
      </c>
      <c r="M97" s="15"/>
      <c r="N97">
        <v>4</v>
      </c>
      <c r="O97" s="21" t="s">
        <v>117</v>
      </c>
      <c r="P97" s="16">
        <v>23.78</v>
      </c>
      <c r="Q97">
        <v>126</v>
      </c>
      <c r="R97">
        <v>8</v>
      </c>
      <c r="S97" s="15">
        <f t="shared" si="22"/>
        <v>6.3492063492063489</v>
      </c>
      <c r="T97" s="17" t="s">
        <v>38</v>
      </c>
      <c r="U97" s="13"/>
      <c r="Y97" s="21"/>
      <c r="Z97" s="21"/>
      <c r="AA97" s="21"/>
      <c r="AB97" s="15"/>
    </row>
    <row r="98" spans="1:28" x14ac:dyDescent="0.25">
      <c r="A98">
        <v>1</v>
      </c>
      <c r="B98" s="21" t="s">
        <v>118</v>
      </c>
      <c r="C98">
        <v>257</v>
      </c>
      <c r="D98">
        <v>10</v>
      </c>
      <c r="E98" s="15">
        <f t="shared" si="17"/>
        <v>3.8910505836575875</v>
      </c>
      <c r="G98">
        <v>1</v>
      </c>
      <c r="H98" s="21" t="s">
        <v>118</v>
      </c>
      <c r="I98" s="16">
        <v>21.893000000000001</v>
      </c>
      <c r="J98">
        <v>218</v>
      </c>
      <c r="K98">
        <v>4</v>
      </c>
      <c r="L98" s="15">
        <f t="shared" si="20"/>
        <v>1.834862385321101</v>
      </c>
      <c r="M98" s="15"/>
      <c r="N98">
        <v>1</v>
      </c>
      <c r="O98" s="21" t="s">
        <v>118</v>
      </c>
      <c r="P98" s="16">
        <v>27.026</v>
      </c>
      <c r="Q98">
        <v>106</v>
      </c>
      <c r="R98">
        <v>7</v>
      </c>
      <c r="S98" s="15">
        <f t="shared" si="22"/>
        <v>6.6037735849056602</v>
      </c>
      <c r="T98" s="17" t="s">
        <v>38</v>
      </c>
      <c r="U98" s="13"/>
      <c r="Y98" s="21"/>
      <c r="Z98" s="21"/>
      <c r="AA98" s="21"/>
      <c r="AB98" s="15"/>
    </row>
    <row r="99" spans="1:28" x14ac:dyDescent="0.25">
      <c r="A99">
        <v>2</v>
      </c>
      <c r="B99" s="21" t="s">
        <v>118</v>
      </c>
      <c r="C99">
        <v>182</v>
      </c>
      <c r="D99">
        <v>1</v>
      </c>
      <c r="E99" s="15">
        <f t="shared" si="17"/>
        <v>0.5494505494505495</v>
      </c>
      <c r="G99">
        <v>2</v>
      </c>
      <c r="H99" s="21" t="s">
        <v>118</v>
      </c>
      <c r="I99" s="16">
        <v>23.738</v>
      </c>
      <c r="J99">
        <v>231</v>
      </c>
      <c r="K99">
        <v>1</v>
      </c>
      <c r="L99" s="15">
        <f t="shared" si="20"/>
        <v>0.4329004329004329</v>
      </c>
      <c r="M99" s="15"/>
      <c r="N99">
        <v>2</v>
      </c>
      <c r="O99" s="21" t="s">
        <v>118</v>
      </c>
      <c r="P99" s="16">
        <v>30.259</v>
      </c>
      <c r="Q99">
        <v>114</v>
      </c>
      <c r="R99">
        <v>7</v>
      </c>
      <c r="S99" s="15">
        <f t="shared" si="22"/>
        <v>6.140350877192982</v>
      </c>
      <c r="T99" s="17" t="s">
        <v>38</v>
      </c>
      <c r="U99" s="13"/>
      <c r="Y99" s="21"/>
      <c r="Z99" s="21"/>
      <c r="AA99" s="21"/>
      <c r="AB99" s="15"/>
    </row>
    <row r="100" spans="1:28" x14ac:dyDescent="0.25">
      <c r="A100">
        <v>3</v>
      </c>
      <c r="B100" s="21" t="s">
        <v>118</v>
      </c>
      <c r="C100">
        <v>212</v>
      </c>
      <c r="D100">
        <v>1</v>
      </c>
      <c r="E100" s="15">
        <f t="shared" si="17"/>
        <v>0.47169811320754718</v>
      </c>
      <c r="G100">
        <v>3</v>
      </c>
      <c r="H100" s="21" t="s">
        <v>118</v>
      </c>
      <c r="I100" s="16">
        <v>21.46</v>
      </c>
      <c r="J100">
        <v>199</v>
      </c>
      <c r="K100">
        <v>3</v>
      </c>
      <c r="L100" s="15">
        <f t="shared" si="20"/>
        <v>1.5075376884422109</v>
      </c>
      <c r="M100" s="15"/>
      <c r="N100">
        <v>3</v>
      </c>
      <c r="O100" s="21" t="s">
        <v>118</v>
      </c>
      <c r="P100" s="16">
        <v>30.908000000000001</v>
      </c>
      <c r="Q100">
        <v>105</v>
      </c>
      <c r="R100">
        <v>5</v>
      </c>
      <c r="S100" s="15">
        <f t="shared" si="22"/>
        <v>4.7619047619047619</v>
      </c>
      <c r="T100" s="17" t="s">
        <v>123</v>
      </c>
      <c r="U100" s="13"/>
      <c r="Y100" s="21"/>
      <c r="Z100" s="21"/>
      <c r="AA100" s="21"/>
      <c r="AB100" s="15"/>
    </row>
    <row r="101" spans="1:28" x14ac:dyDescent="0.25">
      <c r="A101">
        <v>4</v>
      </c>
      <c r="B101" s="21" t="s">
        <v>118</v>
      </c>
      <c r="C101">
        <v>205</v>
      </c>
      <c r="D101">
        <v>17</v>
      </c>
      <c r="E101" s="15">
        <f t="shared" si="17"/>
        <v>8.2926829268292686</v>
      </c>
      <c r="G101">
        <v>4</v>
      </c>
      <c r="H101" s="21" t="s">
        <v>118</v>
      </c>
      <c r="I101" s="16">
        <v>25.949000000000002</v>
      </c>
      <c r="J101">
        <v>187</v>
      </c>
      <c r="K101">
        <v>8</v>
      </c>
      <c r="L101" s="15">
        <f t="shared" si="20"/>
        <v>4.2780748663101598</v>
      </c>
      <c r="M101" s="15"/>
      <c r="N101">
        <v>4</v>
      </c>
      <c r="O101" s="21" t="s">
        <v>118</v>
      </c>
      <c r="P101" s="16">
        <v>21.507999999999999</v>
      </c>
      <c r="Q101">
        <v>100</v>
      </c>
      <c r="R101">
        <v>6</v>
      </c>
      <c r="S101" s="15">
        <f t="shared" si="22"/>
        <v>6</v>
      </c>
      <c r="T101" s="17" t="s">
        <v>38</v>
      </c>
      <c r="U101" s="13"/>
      <c r="Y101" s="21"/>
      <c r="Z101" s="21"/>
      <c r="AA101" s="21"/>
      <c r="AB101" s="15"/>
    </row>
    <row r="102" spans="1:28" x14ac:dyDescent="0.25">
      <c r="A102" s="21"/>
      <c r="B102" s="21"/>
      <c r="C102" s="12">
        <f>SUM(C74:C101)</f>
        <v>6348</v>
      </c>
      <c r="D102" s="12">
        <f>SUM(D74:D101)</f>
        <v>123</v>
      </c>
      <c r="E102" s="23">
        <f>(D102/C102)*100</f>
        <v>1.9376181474480152</v>
      </c>
      <c r="G102" s="21"/>
      <c r="H102" s="21"/>
      <c r="I102" s="24">
        <f>AVERAGE(I74:I101)</f>
        <v>23.795892857142857</v>
      </c>
      <c r="J102" s="12">
        <f>SUM(J74:J101)</f>
        <v>5552</v>
      </c>
      <c r="K102" s="12">
        <f>SUM(K74:K101)</f>
        <v>81</v>
      </c>
      <c r="L102" s="23">
        <f>(K102/J102)*100</f>
        <v>1.4589337175792507</v>
      </c>
      <c r="M102" s="18"/>
      <c r="N102" s="21"/>
      <c r="O102" s="21"/>
      <c r="P102" s="24">
        <f>AVERAGE(P74:P101)</f>
        <v>25.673357142857139</v>
      </c>
      <c r="Q102" s="12">
        <f>SUM(Q74:Q101)</f>
        <v>3406</v>
      </c>
      <c r="R102" s="12">
        <f>SUM(R74:R101)</f>
        <v>119</v>
      </c>
      <c r="S102" s="23">
        <f>(R102/Q102)*100</f>
        <v>3.4938344098649439</v>
      </c>
      <c r="T102" s="18"/>
      <c r="U102" s="13"/>
      <c r="Z102" s="27"/>
      <c r="AA102" s="28"/>
      <c r="AB102" s="18"/>
    </row>
    <row r="103" spans="1:28" x14ac:dyDescent="0.25">
      <c r="D103" s="19" t="s">
        <v>38</v>
      </c>
      <c r="E103">
        <f>COUNT(E74:E101)</f>
        <v>28</v>
      </c>
      <c r="K103" s="19" t="s">
        <v>38</v>
      </c>
      <c r="L103">
        <f>COUNT(L74:L101)</f>
        <v>28</v>
      </c>
      <c r="M103" s="25"/>
      <c r="R103" s="19" t="s">
        <v>38</v>
      </c>
      <c r="S103">
        <f>COUNT(S74:S101)</f>
        <v>28</v>
      </c>
      <c r="AA103" s="26"/>
    </row>
    <row r="105" spans="1:28" x14ac:dyDescent="0.25">
      <c r="A105" t="s">
        <v>131</v>
      </c>
      <c r="G105" t="s">
        <v>132</v>
      </c>
      <c r="N105" t="s">
        <v>136</v>
      </c>
      <c r="U105" s="13"/>
    </row>
    <row r="106" spans="1:28" x14ac:dyDescent="0.25">
      <c r="U106" s="13"/>
    </row>
    <row r="107" spans="1:28" x14ac:dyDescent="0.25">
      <c r="A107" t="s">
        <v>108</v>
      </c>
      <c r="B107" t="s">
        <v>109</v>
      </c>
      <c r="C107" t="s">
        <v>110</v>
      </c>
      <c r="D107" t="s">
        <v>203</v>
      </c>
      <c r="E107" t="s">
        <v>213</v>
      </c>
      <c r="G107" t="s">
        <v>108</v>
      </c>
      <c r="H107" t="s">
        <v>109</v>
      </c>
      <c r="I107" t="s">
        <v>202</v>
      </c>
      <c r="J107" t="s">
        <v>110</v>
      </c>
      <c r="K107" t="s">
        <v>203</v>
      </c>
      <c r="L107" t="s">
        <v>213</v>
      </c>
      <c r="N107" t="s">
        <v>108</v>
      </c>
      <c r="O107" t="s">
        <v>109</v>
      </c>
      <c r="P107" t="s">
        <v>202</v>
      </c>
      <c r="Q107" t="s">
        <v>110</v>
      </c>
      <c r="R107" t="s">
        <v>203</v>
      </c>
      <c r="S107" t="s">
        <v>213</v>
      </c>
      <c r="T107" s="14" t="s">
        <v>111</v>
      </c>
      <c r="U107" s="13"/>
      <c r="V107" t="s">
        <v>119</v>
      </c>
      <c r="W107" t="s">
        <v>120</v>
      </c>
    </row>
    <row r="108" spans="1:28" x14ac:dyDescent="0.25">
      <c r="A108">
        <v>1</v>
      </c>
      <c r="B108" t="s">
        <v>112</v>
      </c>
      <c r="C108">
        <v>363</v>
      </c>
      <c r="D108">
        <v>0</v>
      </c>
      <c r="E108" s="15">
        <f>(D108/C108)*100</f>
        <v>0</v>
      </c>
      <c r="G108">
        <v>1</v>
      </c>
      <c r="H108" t="s">
        <v>112</v>
      </c>
      <c r="I108" s="16"/>
      <c r="J108">
        <v>352</v>
      </c>
      <c r="K108">
        <v>0</v>
      </c>
      <c r="L108" s="15">
        <f>(K108/J108)*100</f>
        <v>0</v>
      </c>
      <c r="M108" s="15"/>
      <c r="N108">
        <v>1</v>
      </c>
      <c r="O108" t="s">
        <v>112</v>
      </c>
      <c r="P108" s="16"/>
      <c r="S108" s="15"/>
      <c r="T108" s="17"/>
      <c r="U108" s="13" t="s">
        <v>121</v>
      </c>
      <c r="V108">
        <f>SUM(R112,R121,R122,R123,R125,R126,R127,R133)</f>
        <v>39</v>
      </c>
      <c r="W108">
        <f>SUM(R109,R110,R111,R113,R114,R115,R116,R117,R118,R119,R129,R130,R131,R134,R135)</f>
        <v>84</v>
      </c>
    </row>
    <row r="109" spans="1:28" x14ac:dyDescent="0.25">
      <c r="A109">
        <v>2</v>
      </c>
      <c r="B109" t="s">
        <v>112</v>
      </c>
      <c r="E109" s="15"/>
      <c r="G109">
        <v>2</v>
      </c>
      <c r="H109" t="s">
        <v>112</v>
      </c>
      <c r="I109" s="16"/>
      <c r="J109">
        <v>355</v>
      </c>
      <c r="K109">
        <v>0</v>
      </c>
      <c r="L109" s="15">
        <f t="shared" ref="L109:L112" si="23">(K109/J109)*100</f>
        <v>0</v>
      </c>
      <c r="M109" s="15"/>
      <c r="N109">
        <v>2</v>
      </c>
      <c r="O109" t="s">
        <v>112</v>
      </c>
      <c r="P109" s="16">
        <v>40.381</v>
      </c>
      <c r="Q109">
        <v>205</v>
      </c>
      <c r="R109">
        <v>0</v>
      </c>
      <c r="S109" s="15">
        <f t="shared" ref="S109:S111" si="24">(R109/Q109)*100</f>
        <v>0</v>
      </c>
      <c r="T109" s="17" t="s">
        <v>38</v>
      </c>
      <c r="U109" s="13" t="s">
        <v>122</v>
      </c>
      <c r="V109">
        <f>SUM(Q112,Q121,Q122,Q123,Q125,Q126,Q127,Q133)</f>
        <v>713</v>
      </c>
      <c r="W109">
        <f>SUM(Q109,Q110,Q111,Q113,Q114,Q115,Q116,Q117,Q118,Q119,Q129,Q130,Q131,Q134,Q135)</f>
        <v>2175</v>
      </c>
    </row>
    <row r="110" spans="1:28" x14ac:dyDescent="0.25">
      <c r="A110">
        <v>3</v>
      </c>
      <c r="B110" t="s">
        <v>112</v>
      </c>
      <c r="E110" s="15"/>
      <c r="G110">
        <v>3</v>
      </c>
      <c r="H110" t="s">
        <v>112</v>
      </c>
      <c r="I110" s="16"/>
      <c r="J110">
        <v>308</v>
      </c>
      <c r="K110">
        <v>0</v>
      </c>
      <c r="L110" s="15">
        <f t="shared" si="23"/>
        <v>0</v>
      </c>
      <c r="M110" s="15"/>
      <c r="N110">
        <v>3</v>
      </c>
      <c r="O110" t="s">
        <v>112</v>
      </c>
      <c r="P110" s="16">
        <v>56.828000000000003</v>
      </c>
      <c r="Q110">
        <v>178</v>
      </c>
      <c r="R110">
        <v>12</v>
      </c>
      <c r="S110" s="15">
        <f t="shared" si="24"/>
        <v>6.7415730337078648</v>
      </c>
      <c r="T110" s="17" t="s">
        <v>38</v>
      </c>
      <c r="V110" s="23">
        <f>(V108/V109)*100</f>
        <v>5.46984572230014</v>
      </c>
      <c r="W110" s="23">
        <f>(W108/W109)*100</f>
        <v>3.8620689655172415</v>
      </c>
    </row>
    <row r="111" spans="1:28" x14ac:dyDescent="0.25">
      <c r="A111">
        <v>4</v>
      </c>
      <c r="B111" t="s">
        <v>112</v>
      </c>
      <c r="C111">
        <v>321</v>
      </c>
      <c r="D111">
        <v>0</v>
      </c>
      <c r="E111" s="15">
        <f t="shared" ref="E111:E112" si="25">(D111/C111)*100</f>
        <v>0</v>
      </c>
      <c r="G111">
        <v>4</v>
      </c>
      <c r="H111" t="s">
        <v>112</v>
      </c>
      <c r="I111" s="16"/>
      <c r="J111">
        <v>341</v>
      </c>
      <c r="K111">
        <v>0</v>
      </c>
      <c r="L111" s="15">
        <f t="shared" si="23"/>
        <v>0</v>
      </c>
      <c r="M111" s="15"/>
      <c r="N111">
        <v>4</v>
      </c>
      <c r="O111" t="s">
        <v>112</v>
      </c>
      <c r="P111" s="16">
        <v>45.247</v>
      </c>
      <c r="Q111">
        <v>179</v>
      </c>
      <c r="R111">
        <v>2</v>
      </c>
      <c r="S111" s="15">
        <f t="shared" si="24"/>
        <v>1.1173184357541899</v>
      </c>
      <c r="T111" s="17" t="s">
        <v>38</v>
      </c>
      <c r="U111" s="19" t="s">
        <v>38</v>
      </c>
      <c r="V111" s="20">
        <f>COUNT(Q121,Q122,Q123,Q126,Q125,Q127,Q133)</f>
        <v>7</v>
      </c>
      <c r="W111" s="20">
        <f>COUNT(Q109,Q110,Q111,Q113,Q114,Q115,Q116,Q117,Q118,Q119,Q129,Q130,Q131,Q134,Q135)</f>
        <v>15</v>
      </c>
    </row>
    <row r="112" spans="1:28" x14ac:dyDescent="0.25">
      <c r="A112">
        <v>1</v>
      </c>
      <c r="B112" t="s">
        <v>113</v>
      </c>
      <c r="C112">
        <v>353</v>
      </c>
      <c r="D112">
        <v>11</v>
      </c>
      <c r="E112" s="15">
        <f t="shared" si="25"/>
        <v>3.1161473087818696</v>
      </c>
      <c r="G112">
        <v>1</v>
      </c>
      <c r="H112" t="s">
        <v>113</v>
      </c>
      <c r="I112" s="16"/>
      <c r="J112">
        <v>248</v>
      </c>
      <c r="K112">
        <v>3</v>
      </c>
      <c r="L112" s="15">
        <f t="shared" si="23"/>
        <v>1.2096774193548387</v>
      </c>
      <c r="M112" s="15"/>
      <c r="N112">
        <v>1</v>
      </c>
      <c r="O112" t="s">
        <v>113</v>
      </c>
      <c r="P112" s="16">
        <v>21.890999999999998</v>
      </c>
      <c r="Q112">
        <v>58</v>
      </c>
      <c r="R112">
        <v>0</v>
      </c>
      <c r="S112" s="15">
        <f>(R112/Q112)*100</f>
        <v>0</v>
      </c>
      <c r="T112" s="17" t="s">
        <v>123</v>
      </c>
    </row>
    <row r="113" spans="1:23" x14ac:dyDescent="0.25">
      <c r="A113">
        <v>2</v>
      </c>
      <c r="B113" t="s">
        <v>113</v>
      </c>
      <c r="E113" s="15"/>
      <c r="G113">
        <v>2</v>
      </c>
      <c r="H113" t="s">
        <v>113</v>
      </c>
      <c r="I113" s="16"/>
      <c r="L113" s="15"/>
      <c r="M113" s="15"/>
      <c r="N113">
        <v>2</v>
      </c>
      <c r="O113" t="s">
        <v>113</v>
      </c>
      <c r="P113" s="16">
        <v>22.707999999999998</v>
      </c>
      <c r="Q113">
        <v>117</v>
      </c>
      <c r="R113">
        <v>0</v>
      </c>
      <c r="S113" s="15">
        <f t="shared" ref="S113:S119" si="26">(R113/Q113)*100</f>
        <v>0</v>
      </c>
      <c r="T113" s="17" t="s">
        <v>38</v>
      </c>
      <c r="U113" s="19"/>
      <c r="V113" s="18"/>
      <c r="W113" s="18"/>
    </row>
    <row r="114" spans="1:23" x14ac:dyDescent="0.25">
      <c r="A114">
        <v>3</v>
      </c>
      <c r="B114" t="s">
        <v>113</v>
      </c>
      <c r="E114" s="15"/>
      <c r="G114">
        <v>3</v>
      </c>
      <c r="H114" t="s">
        <v>113</v>
      </c>
      <c r="I114" s="16"/>
      <c r="J114">
        <v>189</v>
      </c>
      <c r="K114">
        <v>1</v>
      </c>
      <c r="L114" s="15">
        <f t="shared" ref="L114:L116" si="27">(K114/J114)*100</f>
        <v>0.52910052910052907</v>
      </c>
      <c r="M114" s="15"/>
      <c r="N114">
        <v>3</v>
      </c>
      <c r="O114" t="s">
        <v>113</v>
      </c>
      <c r="P114" s="16">
        <v>34.902000000000001</v>
      </c>
      <c r="Q114">
        <v>113</v>
      </c>
      <c r="R114">
        <v>6</v>
      </c>
      <c r="S114" s="15">
        <f t="shared" si="26"/>
        <v>5.3097345132743365</v>
      </c>
      <c r="T114" s="17" t="s">
        <v>38</v>
      </c>
    </row>
    <row r="115" spans="1:23" x14ac:dyDescent="0.25">
      <c r="A115">
        <v>4</v>
      </c>
      <c r="B115" t="s">
        <v>113</v>
      </c>
      <c r="E115" s="15"/>
      <c r="G115">
        <v>4</v>
      </c>
      <c r="H115" t="s">
        <v>113</v>
      </c>
      <c r="I115" s="16"/>
      <c r="J115">
        <v>208</v>
      </c>
      <c r="K115">
        <v>4</v>
      </c>
      <c r="L115" s="15">
        <f t="shared" si="27"/>
        <v>1.9230769230769231</v>
      </c>
      <c r="M115" s="15"/>
      <c r="N115">
        <v>4</v>
      </c>
      <c r="O115" t="s">
        <v>113</v>
      </c>
      <c r="P115" s="16">
        <v>41.426000000000002</v>
      </c>
      <c r="Q115">
        <v>176</v>
      </c>
      <c r="R115">
        <v>0</v>
      </c>
      <c r="S115" s="15">
        <f t="shared" si="26"/>
        <v>0</v>
      </c>
      <c r="T115" s="17" t="s">
        <v>38</v>
      </c>
    </row>
    <row r="116" spans="1:23" x14ac:dyDescent="0.25">
      <c r="A116">
        <v>1</v>
      </c>
      <c r="B116" s="21" t="s">
        <v>114</v>
      </c>
      <c r="E116" s="15"/>
      <c r="G116">
        <v>1</v>
      </c>
      <c r="H116" s="21" t="s">
        <v>114</v>
      </c>
      <c r="I116" s="16"/>
      <c r="J116">
        <v>240</v>
      </c>
      <c r="K116">
        <v>4</v>
      </c>
      <c r="L116" s="15">
        <f t="shared" si="27"/>
        <v>1.6666666666666667</v>
      </c>
      <c r="M116" s="15"/>
      <c r="N116">
        <v>1</v>
      </c>
      <c r="O116" s="21" t="s">
        <v>114</v>
      </c>
      <c r="P116" s="16">
        <v>19.733000000000001</v>
      </c>
      <c r="Q116">
        <v>146</v>
      </c>
      <c r="R116">
        <v>0</v>
      </c>
      <c r="S116" s="15">
        <f t="shared" si="26"/>
        <v>0</v>
      </c>
      <c r="T116" s="17" t="s">
        <v>38</v>
      </c>
    </row>
    <row r="117" spans="1:23" x14ac:dyDescent="0.25">
      <c r="A117">
        <v>2</v>
      </c>
      <c r="B117" s="21" t="s">
        <v>114</v>
      </c>
      <c r="E117" s="15"/>
      <c r="G117">
        <v>2</v>
      </c>
      <c r="H117" s="21" t="s">
        <v>114</v>
      </c>
      <c r="I117" s="16"/>
      <c r="L117" s="15"/>
      <c r="M117" s="15"/>
      <c r="N117">
        <v>2</v>
      </c>
      <c r="O117" s="21" t="s">
        <v>114</v>
      </c>
      <c r="P117" s="16">
        <v>25.824999999999999</v>
      </c>
      <c r="Q117">
        <v>123</v>
      </c>
      <c r="R117">
        <v>4</v>
      </c>
      <c r="S117" s="15">
        <f t="shared" si="26"/>
        <v>3.2520325203252036</v>
      </c>
      <c r="T117" s="17" t="s">
        <v>38</v>
      </c>
    </row>
    <row r="118" spans="1:23" x14ac:dyDescent="0.25">
      <c r="A118">
        <v>3</v>
      </c>
      <c r="B118" s="21" t="s">
        <v>114</v>
      </c>
      <c r="E118" s="15"/>
      <c r="G118">
        <v>3</v>
      </c>
      <c r="H118" s="21" t="s">
        <v>114</v>
      </c>
      <c r="I118" s="16"/>
      <c r="J118">
        <v>225</v>
      </c>
      <c r="K118">
        <v>0</v>
      </c>
      <c r="L118" s="15">
        <f t="shared" ref="L118:L124" si="28">(K118/J118)*100</f>
        <v>0</v>
      </c>
      <c r="M118" s="15"/>
      <c r="N118">
        <v>3</v>
      </c>
      <c r="O118" s="21" t="s">
        <v>114</v>
      </c>
      <c r="P118" s="16">
        <v>39.177</v>
      </c>
      <c r="Q118">
        <v>145</v>
      </c>
      <c r="R118">
        <v>7</v>
      </c>
      <c r="S118" s="15">
        <f t="shared" si="26"/>
        <v>4.8275862068965516</v>
      </c>
      <c r="T118" s="17" t="s">
        <v>38</v>
      </c>
    </row>
    <row r="119" spans="1:23" x14ac:dyDescent="0.25">
      <c r="A119">
        <v>4</v>
      </c>
      <c r="B119" s="21" t="s">
        <v>114</v>
      </c>
      <c r="E119" s="15"/>
      <c r="G119">
        <v>4</v>
      </c>
      <c r="H119" s="21" t="s">
        <v>114</v>
      </c>
      <c r="I119" s="16"/>
      <c r="J119">
        <v>231</v>
      </c>
      <c r="K119">
        <v>1</v>
      </c>
      <c r="L119" s="15">
        <f t="shared" si="28"/>
        <v>0.4329004329004329</v>
      </c>
      <c r="M119" s="15"/>
      <c r="N119">
        <v>4</v>
      </c>
      <c r="O119" s="21" t="s">
        <v>114</v>
      </c>
      <c r="P119" s="16">
        <v>41.048999999999999</v>
      </c>
      <c r="Q119">
        <v>117</v>
      </c>
      <c r="R119">
        <v>1</v>
      </c>
      <c r="S119" s="15">
        <f t="shared" si="26"/>
        <v>0.85470085470085477</v>
      </c>
      <c r="T119" s="17" t="s">
        <v>38</v>
      </c>
    </row>
    <row r="120" spans="1:23" x14ac:dyDescent="0.25">
      <c r="A120">
        <v>1</v>
      </c>
      <c r="B120" t="s">
        <v>115</v>
      </c>
      <c r="C120">
        <v>305</v>
      </c>
      <c r="D120">
        <v>3</v>
      </c>
      <c r="E120" s="15">
        <f t="shared" ref="E120" si="29">(D120/C120)*100</f>
        <v>0.98360655737704927</v>
      </c>
      <c r="G120">
        <v>1</v>
      </c>
      <c r="H120" t="s">
        <v>115</v>
      </c>
      <c r="I120" s="16"/>
      <c r="J120">
        <v>223</v>
      </c>
      <c r="K120">
        <v>1</v>
      </c>
      <c r="L120" s="15">
        <f t="shared" si="28"/>
        <v>0.44843049327354262</v>
      </c>
      <c r="M120" s="15"/>
      <c r="N120">
        <v>1</v>
      </c>
      <c r="O120" t="s">
        <v>115</v>
      </c>
      <c r="P120" s="16"/>
      <c r="S120" s="15"/>
      <c r="T120" s="17"/>
    </row>
    <row r="121" spans="1:23" x14ac:dyDescent="0.25">
      <c r="A121">
        <v>2</v>
      </c>
      <c r="B121" t="s">
        <v>115</v>
      </c>
      <c r="E121" s="15"/>
      <c r="G121">
        <v>2</v>
      </c>
      <c r="H121" t="s">
        <v>115</v>
      </c>
      <c r="I121" s="16"/>
      <c r="J121">
        <v>272</v>
      </c>
      <c r="K121">
        <v>2</v>
      </c>
      <c r="L121" s="15">
        <f t="shared" si="28"/>
        <v>0.73529411764705876</v>
      </c>
      <c r="M121" s="15"/>
      <c r="N121">
        <v>2</v>
      </c>
      <c r="O121" t="s">
        <v>115</v>
      </c>
      <c r="P121" s="16">
        <v>24.849</v>
      </c>
      <c r="Q121">
        <v>102</v>
      </c>
      <c r="R121">
        <v>4</v>
      </c>
      <c r="S121" s="15">
        <f t="shared" ref="S121:S123" si="30">(R121/Q121)*100</f>
        <v>3.9215686274509802</v>
      </c>
      <c r="T121" s="17" t="s">
        <v>123</v>
      </c>
    </row>
    <row r="122" spans="1:23" x14ac:dyDescent="0.25">
      <c r="A122">
        <v>3</v>
      </c>
      <c r="B122" t="s">
        <v>115</v>
      </c>
      <c r="C122">
        <v>288</v>
      </c>
      <c r="D122">
        <v>1</v>
      </c>
      <c r="E122" s="15">
        <f t="shared" ref="E122:E124" si="31">(D122/C122)*100</f>
        <v>0.34722222222222221</v>
      </c>
      <c r="G122">
        <v>3</v>
      </c>
      <c r="H122" t="s">
        <v>115</v>
      </c>
      <c r="I122" s="16"/>
      <c r="J122">
        <v>196</v>
      </c>
      <c r="K122">
        <v>4</v>
      </c>
      <c r="L122" s="15">
        <f t="shared" si="28"/>
        <v>2.0408163265306123</v>
      </c>
      <c r="M122" s="15"/>
      <c r="N122">
        <v>3</v>
      </c>
      <c r="O122" t="s">
        <v>115</v>
      </c>
      <c r="P122" s="16">
        <v>30.428000000000001</v>
      </c>
      <c r="Q122">
        <v>118</v>
      </c>
      <c r="R122">
        <v>2</v>
      </c>
      <c r="S122" s="15">
        <f t="shared" si="30"/>
        <v>1.6949152542372881</v>
      </c>
      <c r="T122" s="17" t="s">
        <v>123</v>
      </c>
    </row>
    <row r="123" spans="1:23" x14ac:dyDescent="0.25">
      <c r="A123">
        <v>4</v>
      </c>
      <c r="B123" t="s">
        <v>115</v>
      </c>
      <c r="C123">
        <v>281</v>
      </c>
      <c r="D123">
        <v>0</v>
      </c>
      <c r="E123" s="15">
        <f t="shared" si="31"/>
        <v>0</v>
      </c>
      <c r="G123">
        <v>4</v>
      </c>
      <c r="H123" t="s">
        <v>115</v>
      </c>
      <c r="I123" s="16"/>
      <c r="J123">
        <v>259</v>
      </c>
      <c r="K123">
        <v>0</v>
      </c>
      <c r="L123" s="15">
        <f t="shared" si="28"/>
        <v>0</v>
      </c>
      <c r="M123" s="15"/>
      <c r="N123">
        <v>4</v>
      </c>
      <c r="O123" t="s">
        <v>115</v>
      </c>
      <c r="P123" s="16">
        <v>28.518000000000001</v>
      </c>
      <c r="Q123">
        <v>90</v>
      </c>
      <c r="R123">
        <v>6</v>
      </c>
      <c r="S123" s="15">
        <f t="shared" si="30"/>
        <v>6.666666666666667</v>
      </c>
      <c r="T123" s="17" t="s">
        <v>123</v>
      </c>
    </row>
    <row r="124" spans="1:23" x14ac:dyDescent="0.25">
      <c r="A124">
        <v>1</v>
      </c>
      <c r="B124" t="s">
        <v>116</v>
      </c>
      <c r="C124">
        <v>242</v>
      </c>
      <c r="D124">
        <v>3</v>
      </c>
      <c r="E124" s="15">
        <f t="shared" si="31"/>
        <v>1.2396694214876034</v>
      </c>
      <c r="G124">
        <v>1</v>
      </c>
      <c r="H124" t="s">
        <v>116</v>
      </c>
      <c r="I124" s="16"/>
      <c r="J124">
        <v>283</v>
      </c>
      <c r="K124">
        <v>8</v>
      </c>
      <c r="L124" s="15">
        <f t="shared" si="28"/>
        <v>2.8268551236749118</v>
      </c>
      <c r="M124" s="15"/>
      <c r="N124">
        <v>1</v>
      </c>
      <c r="O124" t="s">
        <v>116</v>
      </c>
      <c r="P124" s="16"/>
      <c r="S124" s="15"/>
      <c r="T124" s="17"/>
    </row>
    <row r="125" spans="1:23" x14ac:dyDescent="0.25">
      <c r="A125">
        <v>2</v>
      </c>
      <c r="B125" t="s">
        <v>116</v>
      </c>
      <c r="E125" s="15"/>
      <c r="G125">
        <v>2</v>
      </c>
      <c r="H125" t="s">
        <v>116</v>
      </c>
      <c r="I125" s="16"/>
      <c r="L125" s="15"/>
      <c r="M125" s="15"/>
      <c r="N125">
        <v>2</v>
      </c>
      <c r="O125" t="s">
        <v>116</v>
      </c>
      <c r="P125" s="16">
        <v>31.161000000000001</v>
      </c>
      <c r="Q125">
        <v>107</v>
      </c>
      <c r="R125">
        <v>0</v>
      </c>
      <c r="S125" s="15">
        <f t="shared" ref="S125:S127" si="32">(R125/Q125)*100</f>
        <v>0</v>
      </c>
      <c r="T125" s="17" t="s">
        <v>123</v>
      </c>
    </row>
    <row r="126" spans="1:23" x14ac:dyDescent="0.25">
      <c r="A126">
        <v>3</v>
      </c>
      <c r="B126" t="s">
        <v>116</v>
      </c>
      <c r="E126" s="15"/>
      <c r="G126">
        <v>3</v>
      </c>
      <c r="H126" t="s">
        <v>116</v>
      </c>
      <c r="I126" s="16"/>
      <c r="J126">
        <v>286</v>
      </c>
      <c r="K126">
        <v>3</v>
      </c>
      <c r="L126" s="15">
        <f t="shared" ref="L126:L135" si="33">(K126/J126)*100</f>
        <v>1.048951048951049</v>
      </c>
      <c r="M126" s="15"/>
      <c r="N126">
        <v>3</v>
      </c>
      <c r="O126" t="s">
        <v>116</v>
      </c>
      <c r="P126" s="16">
        <v>37.976999999999997</v>
      </c>
      <c r="Q126">
        <v>85</v>
      </c>
      <c r="R126">
        <v>6</v>
      </c>
      <c r="S126" s="15">
        <f t="shared" si="32"/>
        <v>7.0588235294117645</v>
      </c>
      <c r="T126" s="17" t="s">
        <v>123</v>
      </c>
      <c r="U126" s="13"/>
    </row>
    <row r="127" spans="1:23" x14ac:dyDescent="0.25">
      <c r="A127">
        <v>4</v>
      </c>
      <c r="B127" t="s">
        <v>116</v>
      </c>
      <c r="C127">
        <v>238</v>
      </c>
      <c r="D127">
        <v>4</v>
      </c>
      <c r="E127" s="15">
        <f t="shared" ref="E127:E135" si="34">(D127/C127)*100</f>
        <v>1.680672268907563</v>
      </c>
      <c r="G127">
        <v>4</v>
      </c>
      <c r="H127" t="s">
        <v>116</v>
      </c>
      <c r="I127" s="16"/>
      <c r="J127">
        <v>248</v>
      </c>
      <c r="K127">
        <v>5</v>
      </c>
      <c r="L127" s="15">
        <f t="shared" si="33"/>
        <v>2.0161290322580645</v>
      </c>
      <c r="M127" s="15"/>
      <c r="N127">
        <v>4</v>
      </c>
      <c r="O127" t="s">
        <v>116</v>
      </c>
      <c r="P127" s="16">
        <v>38.344000000000001</v>
      </c>
      <c r="Q127">
        <v>88</v>
      </c>
      <c r="R127">
        <v>10</v>
      </c>
      <c r="S127" s="15">
        <f t="shared" si="32"/>
        <v>11.363636363636363</v>
      </c>
      <c r="T127" s="17" t="s">
        <v>123</v>
      </c>
      <c r="U127" s="13"/>
    </row>
    <row r="128" spans="1:23" x14ac:dyDescent="0.25">
      <c r="A128">
        <v>1</v>
      </c>
      <c r="B128" s="21" t="s">
        <v>117</v>
      </c>
      <c r="C128">
        <v>257</v>
      </c>
      <c r="D128">
        <v>2</v>
      </c>
      <c r="E128" s="15">
        <f t="shared" si="34"/>
        <v>0.77821011673151752</v>
      </c>
      <c r="G128">
        <v>1</v>
      </c>
      <c r="H128" s="21" t="s">
        <v>117</v>
      </c>
      <c r="I128" s="16"/>
      <c r="J128">
        <v>306</v>
      </c>
      <c r="K128">
        <v>2</v>
      </c>
      <c r="L128" s="15">
        <f t="shared" si="33"/>
        <v>0.65359477124183007</v>
      </c>
      <c r="M128" s="15"/>
      <c r="N128">
        <v>1</v>
      </c>
      <c r="O128" s="21" t="s">
        <v>117</v>
      </c>
      <c r="P128" s="16"/>
      <c r="S128" s="15"/>
      <c r="T128" s="17"/>
      <c r="U128" s="13"/>
    </row>
    <row r="129" spans="1:28" x14ac:dyDescent="0.25">
      <c r="A129">
        <v>2</v>
      </c>
      <c r="B129" s="21" t="s">
        <v>117</v>
      </c>
      <c r="C129">
        <v>330</v>
      </c>
      <c r="D129">
        <v>4</v>
      </c>
      <c r="E129" s="15">
        <f t="shared" si="34"/>
        <v>1.2121212121212122</v>
      </c>
      <c r="G129">
        <v>2</v>
      </c>
      <c r="H129" s="21" t="s">
        <v>117</v>
      </c>
      <c r="I129" s="16"/>
      <c r="J129">
        <v>321</v>
      </c>
      <c r="K129">
        <v>3</v>
      </c>
      <c r="L129" s="15">
        <f t="shared" si="33"/>
        <v>0.93457943925233633</v>
      </c>
      <c r="M129" s="15"/>
      <c r="N129">
        <v>2</v>
      </c>
      <c r="O129" s="21" t="s">
        <v>117</v>
      </c>
      <c r="P129" s="16">
        <v>33.161000000000001</v>
      </c>
      <c r="Q129">
        <v>79</v>
      </c>
      <c r="R129">
        <v>3</v>
      </c>
      <c r="S129" s="15">
        <f t="shared" ref="S129:S131" si="35">(R129/Q129)*100</f>
        <v>3.79746835443038</v>
      </c>
      <c r="T129" s="17" t="s">
        <v>38</v>
      </c>
      <c r="U129" s="13"/>
    </row>
    <row r="130" spans="1:28" x14ac:dyDescent="0.25">
      <c r="A130">
        <v>3</v>
      </c>
      <c r="B130" s="21" t="s">
        <v>117</v>
      </c>
      <c r="C130">
        <v>248</v>
      </c>
      <c r="D130">
        <v>6</v>
      </c>
      <c r="E130" s="15">
        <f t="shared" si="34"/>
        <v>2.4193548387096775</v>
      </c>
      <c r="G130">
        <v>3</v>
      </c>
      <c r="H130" s="21" t="s">
        <v>117</v>
      </c>
      <c r="I130" s="16"/>
      <c r="J130">
        <v>242</v>
      </c>
      <c r="K130">
        <v>2</v>
      </c>
      <c r="L130" s="15">
        <f t="shared" si="33"/>
        <v>0.82644628099173556</v>
      </c>
      <c r="M130" s="15"/>
      <c r="N130">
        <v>3</v>
      </c>
      <c r="O130" s="21" t="s">
        <v>117</v>
      </c>
      <c r="P130" s="16">
        <v>28.103999999999999</v>
      </c>
      <c r="Q130">
        <v>121</v>
      </c>
      <c r="R130">
        <v>13</v>
      </c>
      <c r="S130" s="15">
        <f t="shared" si="35"/>
        <v>10.743801652892563</v>
      </c>
      <c r="T130" s="17" t="s">
        <v>38</v>
      </c>
      <c r="U130" s="13"/>
    </row>
    <row r="131" spans="1:28" x14ac:dyDescent="0.25">
      <c r="A131">
        <v>4</v>
      </c>
      <c r="B131" s="21" t="s">
        <v>117</v>
      </c>
      <c r="C131">
        <v>314</v>
      </c>
      <c r="D131">
        <v>3</v>
      </c>
      <c r="E131" s="15">
        <f t="shared" si="34"/>
        <v>0.95541401273885351</v>
      </c>
      <c r="G131">
        <v>4</v>
      </c>
      <c r="H131" s="21" t="s">
        <v>117</v>
      </c>
      <c r="I131" s="16"/>
      <c r="J131">
        <v>298</v>
      </c>
      <c r="K131">
        <v>5</v>
      </c>
      <c r="L131" s="15">
        <f t="shared" si="33"/>
        <v>1.6778523489932886</v>
      </c>
      <c r="M131" s="15"/>
      <c r="N131">
        <v>4</v>
      </c>
      <c r="O131" s="21" t="s">
        <v>117</v>
      </c>
      <c r="P131" s="16">
        <v>34.466999999999999</v>
      </c>
      <c r="Q131">
        <v>220</v>
      </c>
      <c r="R131">
        <v>5</v>
      </c>
      <c r="S131" s="15">
        <f t="shared" si="35"/>
        <v>2.2727272727272729</v>
      </c>
      <c r="T131" s="17" t="s">
        <v>38</v>
      </c>
      <c r="U131" s="13"/>
    </row>
    <row r="132" spans="1:28" x14ac:dyDescent="0.25">
      <c r="A132">
        <v>1</v>
      </c>
      <c r="B132" s="21" t="s">
        <v>118</v>
      </c>
      <c r="C132">
        <v>320</v>
      </c>
      <c r="D132">
        <v>2</v>
      </c>
      <c r="E132" s="15">
        <f t="shared" si="34"/>
        <v>0.625</v>
      </c>
      <c r="G132">
        <v>1</v>
      </c>
      <c r="H132" s="21" t="s">
        <v>118</v>
      </c>
      <c r="I132" s="16"/>
      <c r="J132">
        <v>302</v>
      </c>
      <c r="K132">
        <v>3</v>
      </c>
      <c r="L132" s="15">
        <f t="shared" si="33"/>
        <v>0.99337748344370869</v>
      </c>
      <c r="M132" s="15"/>
      <c r="N132">
        <v>1</v>
      </c>
      <c r="O132" s="21" t="s">
        <v>118</v>
      </c>
      <c r="P132" s="16"/>
      <c r="S132" s="15"/>
      <c r="T132" s="17"/>
      <c r="U132" s="13"/>
    </row>
    <row r="133" spans="1:28" x14ac:dyDescent="0.25">
      <c r="A133">
        <v>2</v>
      </c>
      <c r="B133" s="21" t="s">
        <v>118</v>
      </c>
      <c r="C133">
        <v>248</v>
      </c>
      <c r="D133">
        <v>8</v>
      </c>
      <c r="E133" s="15">
        <f t="shared" si="34"/>
        <v>3.225806451612903</v>
      </c>
      <c r="G133">
        <v>2</v>
      </c>
      <c r="H133" s="21" t="s">
        <v>118</v>
      </c>
      <c r="I133" s="16"/>
      <c r="J133">
        <v>274</v>
      </c>
      <c r="K133">
        <v>9</v>
      </c>
      <c r="L133" s="15">
        <f t="shared" si="33"/>
        <v>3.2846715328467155</v>
      </c>
      <c r="M133" s="15"/>
      <c r="N133">
        <v>2</v>
      </c>
      <c r="O133" s="21" t="s">
        <v>118</v>
      </c>
      <c r="P133" s="16">
        <v>33.953000000000003</v>
      </c>
      <c r="Q133">
        <v>65</v>
      </c>
      <c r="R133">
        <v>11</v>
      </c>
      <c r="S133" s="15">
        <f t="shared" ref="S133:S135" si="36">(R133/Q133)*100</f>
        <v>16.923076923076923</v>
      </c>
      <c r="T133" s="17" t="s">
        <v>123</v>
      </c>
      <c r="U133" s="13"/>
    </row>
    <row r="134" spans="1:28" x14ac:dyDescent="0.25">
      <c r="A134">
        <v>3</v>
      </c>
      <c r="B134" s="21" t="s">
        <v>118</v>
      </c>
      <c r="C134">
        <v>290</v>
      </c>
      <c r="D134">
        <v>13</v>
      </c>
      <c r="E134" s="15">
        <f t="shared" si="34"/>
        <v>4.4827586206896548</v>
      </c>
      <c r="G134">
        <v>3</v>
      </c>
      <c r="H134" s="21" t="s">
        <v>118</v>
      </c>
      <c r="I134" s="16"/>
      <c r="J134">
        <v>267</v>
      </c>
      <c r="K134">
        <v>7</v>
      </c>
      <c r="L134" s="15">
        <f t="shared" si="33"/>
        <v>2.6217228464419478</v>
      </c>
      <c r="M134" s="15"/>
      <c r="N134">
        <v>3</v>
      </c>
      <c r="O134" s="21" t="s">
        <v>118</v>
      </c>
      <c r="P134" s="16">
        <v>27.904</v>
      </c>
      <c r="Q134">
        <v>96</v>
      </c>
      <c r="R134">
        <v>16</v>
      </c>
      <c r="S134" s="15">
        <f t="shared" si="36"/>
        <v>16.666666666666664</v>
      </c>
      <c r="T134" s="17" t="s">
        <v>38</v>
      </c>
      <c r="U134" s="13"/>
    </row>
    <row r="135" spans="1:28" x14ac:dyDescent="0.25">
      <c r="A135">
        <v>4</v>
      </c>
      <c r="B135" s="21" t="s">
        <v>118</v>
      </c>
      <c r="C135">
        <v>298</v>
      </c>
      <c r="D135">
        <v>15</v>
      </c>
      <c r="E135" s="15">
        <f t="shared" si="34"/>
        <v>5.0335570469798654</v>
      </c>
      <c r="G135">
        <v>4</v>
      </c>
      <c r="H135" s="21" t="s">
        <v>118</v>
      </c>
      <c r="I135" s="16"/>
      <c r="J135">
        <v>280</v>
      </c>
      <c r="K135">
        <v>4</v>
      </c>
      <c r="L135" s="15">
        <f t="shared" si="33"/>
        <v>1.4285714285714286</v>
      </c>
      <c r="M135" s="15"/>
      <c r="N135">
        <v>4</v>
      </c>
      <c r="O135" s="21" t="s">
        <v>118</v>
      </c>
      <c r="P135" s="16">
        <v>34.866999999999997</v>
      </c>
      <c r="Q135">
        <v>160</v>
      </c>
      <c r="R135">
        <v>15</v>
      </c>
      <c r="S135" s="15">
        <f t="shared" si="36"/>
        <v>9.375</v>
      </c>
      <c r="T135" s="17" t="s">
        <v>38</v>
      </c>
      <c r="U135" s="13"/>
    </row>
    <row r="136" spans="1:28" x14ac:dyDescent="0.25">
      <c r="A136" s="21"/>
      <c r="B136" s="21"/>
      <c r="C136" s="12">
        <f>SUM(C108:C135)</f>
        <v>4696</v>
      </c>
      <c r="D136" s="12">
        <f>SUM(D108:D135)</f>
        <v>75</v>
      </c>
      <c r="E136" s="23">
        <f>(D136/C136)*100</f>
        <v>1.5971039182282794</v>
      </c>
      <c r="G136" s="21"/>
      <c r="H136" s="21"/>
      <c r="I136" s="29"/>
      <c r="J136" s="12">
        <f>SUM(J108:J135)</f>
        <v>6754</v>
      </c>
      <c r="K136" s="12">
        <f>SUM(K108:K135)</f>
        <v>71</v>
      </c>
      <c r="L136" s="23">
        <f>(K136/J136)*100</f>
        <v>1.0512289013917679</v>
      </c>
      <c r="M136" s="18"/>
      <c r="N136" s="21"/>
      <c r="O136" s="21"/>
      <c r="P136" s="24">
        <f>AVERAGE(P108:P135)</f>
        <v>33.604347826086958</v>
      </c>
      <c r="Q136" s="12">
        <f>SUM(Q108:Q135)</f>
        <v>2888</v>
      </c>
      <c r="R136" s="12">
        <f>SUM(R108:R135)</f>
        <v>123</v>
      </c>
      <c r="S136" s="23">
        <f>(R136/Q136)*100</f>
        <v>4.2590027700831028</v>
      </c>
      <c r="T136" s="18"/>
      <c r="U136" s="13"/>
    </row>
    <row r="137" spans="1:28" x14ac:dyDescent="0.25">
      <c r="D137" s="19" t="s">
        <v>38</v>
      </c>
      <c r="E137">
        <f>COUNT(E108:E135)</f>
        <v>16</v>
      </c>
      <c r="K137" s="19" t="s">
        <v>38</v>
      </c>
      <c r="L137">
        <f>COUNT(L108:L135)</f>
        <v>25</v>
      </c>
      <c r="R137" s="19" t="s">
        <v>38</v>
      </c>
      <c r="S137">
        <f>COUNT(S108:S135)</f>
        <v>23</v>
      </c>
    </row>
    <row r="139" spans="1:28" x14ac:dyDescent="0.25">
      <c r="N139" t="s">
        <v>137</v>
      </c>
      <c r="U139" s="13"/>
    </row>
    <row r="140" spans="1:28" x14ac:dyDescent="0.25">
      <c r="U140" s="13"/>
    </row>
    <row r="141" spans="1:28" x14ac:dyDescent="0.25">
      <c r="N141" t="s">
        <v>108</v>
      </c>
      <c r="O141" t="s">
        <v>109</v>
      </c>
      <c r="P141" t="s">
        <v>202</v>
      </c>
      <c r="Q141" t="s">
        <v>110</v>
      </c>
      <c r="R141" t="s">
        <v>203</v>
      </c>
      <c r="S141" t="s">
        <v>213</v>
      </c>
      <c r="T141" s="14" t="s">
        <v>111</v>
      </c>
      <c r="U141" s="13"/>
      <c r="V141" t="s">
        <v>119</v>
      </c>
      <c r="W141" t="s">
        <v>120</v>
      </c>
      <c r="X141" s="13"/>
      <c r="Z141" s="26"/>
      <c r="AA141" s="20"/>
      <c r="AB141" s="15"/>
    </row>
    <row r="142" spans="1:28" x14ac:dyDescent="0.25">
      <c r="N142">
        <v>1</v>
      </c>
      <c r="O142" t="s">
        <v>112</v>
      </c>
      <c r="P142" s="16"/>
      <c r="S142" s="15"/>
      <c r="T142" s="17"/>
      <c r="U142" s="13" t="s">
        <v>121</v>
      </c>
      <c r="V142">
        <f>SUM(R146,R147,R148,R150,R151,R152,R153,R155,R159,R160,R161,R164,R167)</f>
        <v>48</v>
      </c>
      <c r="W142">
        <f>SUM(R143,R144,R145,R149,R156,R157,R168)</f>
        <v>38</v>
      </c>
      <c r="AA142" s="20"/>
      <c r="AB142" s="15"/>
    </row>
    <row r="143" spans="1:28" x14ac:dyDescent="0.25">
      <c r="N143">
        <v>2</v>
      </c>
      <c r="O143" t="s">
        <v>112</v>
      </c>
      <c r="P143" s="16">
        <v>44.704000000000001</v>
      </c>
      <c r="Q143">
        <v>126</v>
      </c>
      <c r="R143">
        <v>10</v>
      </c>
      <c r="S143" s="15">
        <f t="shared" ref="S143:S145" si="37">(R143/Q143)*100</f>
        <v>7.9365079365079358</v>
      </c>
      <c r="T143" s="17" t="s">
        <v>38</v>
      </c>
      <c r="U143" s="13" t="s">
        <v>122</v>
      </c>
      <c r="V143">
        <f>SUM(Q146,Q147,Q148,Q150,Q151,Q152,Q153,Q155,Q159,Q160,Q161,Q164,Q167)</f>
        <v>1183</v>
      </c>
      <c r="W143">
        <f>SUM(Q143,Q144,Q145,Q149,Q156,Q157,Q163,Q168)</f>
        <v>864</v>
      </c>
      <c r="Z143" s="21"/>
      <c r="AA143" s="21"/>
      <c r="AB143" s="15"/>
    </row>
    <row r="144" spans="1:28" x14ac:dyDescent="0.25">
      <c r="N144">
        <v>3</v>
      </c>
      <c r="O144" t="s">
        <v>112</v>
      </c>
      <c r="P144" s="16">
        <v>42.305999999999997</v>
      </c>
      <c r="Q144">
        <v>173</v>
      </c>
      <c r="R144">
        <v>5</v>
      </c>
      <c r="S144" s="15">
        <f t="shared" si="37"/>
        <v>2.8901734104046244</v>
      </c>
      <c r="T144" s="17" t="s">
        <v>38</v>
      </c>
      <c r="V144" s="23">
        <f>(V142/V143)*100</f>
        <v>4.0574809805579033</v>
      </c>
      <c r="W144" s="23">
        <f>(W142/W143)*100</f>
        <v>4.3981481481481479</v>
      </c>
      <c r="Z144" s="21"/>
      <c r="AA144" s="21"/>
      <c r="AB144" s="15"/>
    </row>
    <row r="145" spans="14:28" x14ac:dyDescent="0.25">
      <c r="N145">
        <v>4</v>
      </c>
      <c r="O145" t="s">
        <v>112</v>
      </c>
      <c r="P145" s="16">
        <v>50.793999999999997</v>
      </c>
      <c r="Q145">
        <v>82</v>
      </c>
      <c r="R145">
        <v>2</v>
      </c>
      <c r="S145" s="15">
        <f t="shared" si="37"/>
        <v>2.4390243902439024</v>
      </c>
      <c r="T145" s="17" t="s">
        <v>38</v>
      </c>
      <c r="U145" s="19" t="s">
        <v>38</v>
      </c>
      <c r="V145" s="20">
        <f>COUNT(Q146,Q147,Q148,Q150,Q151,Q152,Q153,Q155,Q159,Q160,Q161,Q164,Q167)</f>
        <v>13</v>
      </c>
      <c r="W145" s="20">
        <f>COUNT(Q143,Q144,Q145,Q149,Q156,Q157,Q163,Q168)</f>
        <v>8</v>
      </c>
      <c r="Z145" s="21"/>
      <c r="AA145" s="21"/>
      <c r="AB145" s="15"/>
    </row>
    <row r="146" spans="14:28" x14ac:dyDescent="0.25">
      <c r="N146">
        <v>1</v>
      </c>
      <c r="O146" t="s">
        <v>113</v>
      </c>
      <c r="P146" s="16">
        <v>39.118000000000002</v>
      </c>
      <c r="Q146">
        <v>90</v>
      </c>
      <c r="R146">
        <v>1</v>
      </c>
      <c r="S146" s="15">
        <f>(R146/Q146)*100</f>
        <v>1.1111111111111112</v>
      </c>
      <c r="T146" s="17" t="s">
        <v>123</v>
      </c>
      <c r="AA146" s="20"/>
      <c r="AB146" s="15"/>
    </row>
    <row r="147" spans="14:28" x14ac:dyDescent="0.25">
      <c r="N147">
        <v>2</v>
      </c>
      <c r="O147" t="s">
        <v>113</v>
      </c>
      <c r="P147" s="16">
        <v>41.408000000000001</v>
      </c>
      <c r="Q147">
        <v>95</v>
      </c>
      <c r="R147">
        <v>4</v>
      </c>
      <c r="S147" s="15">
        <f t="shared" ref="S147:S153" si="38">(R147/Q147)*100</f>
        <v>4.2105263157894735</v>
      </c>
      <c r="T147" s="17" t="s">
        <v>123</v>
      </c>
      <c r="U147" s="19"/>
      <c r="V147" s="18"/>
      <c r="W147" s="18"/>
      <c r="Z147" s="21"/>
      <c r="AA147" s="21"/>
      <c r="AB147" s="15"/>
    </row>
    <row r="148" spans="14:28" x14ac:dyDescent="0.25">
      <c r="N148">
        <v>3</v>
      </c>
      <c r="O148" t="s">
        <v>113</v>
      </c>
      <c r="P148" s="16">
        <v>42.701999999999998</v>
      </c>
      <c r="Q148">
        <v>103</v>
      </c>
      <c r="R148">
        <v>1</v>
      </c>
      <c r="S148" s="15">
        <f t="shared" si="38"/>
        <v>0.97087378640776689</v>
      </c>
      <c r="T148" s="17" t="s">
        <v>123</v>
      </c>
      <c r="Z148" s="21"/>
      <c r="AA148" s="21"/>
      <c r="AB148" s="15"/>
    </row>
    <row r="149" spans="14:28" x14ac:dyDescent="0.25">
      <c r="N149">
        <v>4</v>
      </c>
      <c r="O149" t="s">
        <v>113</v>
      </c>
      <c r="P149" s="16">
        <v>55.136000000000003</v>
      </c>
      <c r="Q149">
        <v>93</v>
      </c>
      <c r="R149">
        <v>6</v>
      </c>
      <c r="S149" s="15">
        <f t="shared" si="38"/>
        <v>6.4516129032258061</v>
      </c>
      <c r="T149" s="17" t="s">
        <v>38</v>
      </c>
      <c r="AA149" s="20"/>
      <c r="AB149" s="15"/>
    </row>
    <row r="150" spans="14:28" x14ac:dyDescent="0.25">
      <c r="N150">
        <v>1</v>
      </c>
      <c r="O150" s="21" t="s">
        <v>114</v>
      </c>
      <c r="P150" s="16">
        <v>39.767000000000003</v>
      </c>
      <c r="Q150">
        <v>90</v>
      </c>
      <c r="R150">
        <v>5</v>
      </c>
      <c r="S150" s="15">
        <f t="shared" si="38"/>
        <v>5.5555555555555554</v>
      </c>
      <c r="T150" s="17" t="s">
        <v>123</v>
      </c>
      <c r="Y150" s="21"/>
      <c r="Z150" s="26"/>
      <c r="AA150" s="20"/>
      <c r="AB150" s="15"/>
    </row>
    <row r="151" spans="14:28" x14ac:dyDescent="0.25">
      <c r="N151">
        <v>2</v>
      </c>
      <c r="O151" s="21" t="s">
        <v>114</v>
      </c>
      <c r="P151" s="16">
        <v>41.676000000000002</v>
      </c>
      <c r="Q151">
        <v>97</v>
      </c>
      <c r="R151">
        <v>6</v>
      </c>
      <c r="S151" s="15">
        <f t="shared" si="38"/>
        <v>6.1855670103092786</v>
      </c>
      <c r="T151" s="17" t="s">
        <v>123</v>
      </c>
      <c r="Y151" s="21"/>
      <c r="Z151" s="21"/>
      <c r="AA151" s="21"/>
      <c r="AB151" s="15"/>
    </row>
    <row r="152" spans="14:28" x14ac:dyDescent="0.25">
      <c r="N152">
        <v>3</v>
      </c>
      <c r="O152" s="21" t="s">
        <v>114</v>
      </c>
      <c r="P152" s="16">
        <v>42.67</v>
      </c>
      <c r="Q152">
        <v>67</v>
      </c>
      <c r="R152">
        <v>1</v>
      </c>
      <c r="S152" s="15">
        <f t="shared" si="38"/>
        <v>1.4925373134328357</v>
      </c>
      <c r="T152" s="17" t="s">
        <v>123</v>
      </c>
      <c r="Y152" s="21"/>
      <c r="Z152" s="21"/>
      <c r="AA152" s="21"/>
      <c r="AB152" s="15"/>
    </row>
    <row r="153" spans="14:28" x14ac:dyDescent="0.25">
      <c r="N153">
        <v>4</v>
      </c>
      <c r="O153" s="21" t="s">
        <v>114</v>
      </c>
      <c r="P153" s="16">
        <v>46.271999999999998</v>
      </c>
      <c r="Q153">
        <v>79</v>
      </c>
      <c r="R153">
        <v>7</v>
      </c>
      <c r="S153" s="15">
        <f t="shared" si="38"/>
        <v>8.8607594936708853</v>
      </c>
      <c r="T153" s="17" t="s">
        <v>123</v>
      </c>
      <c r="Y153" s="21"/>
      <c r="AA153" s="20"/>
      <c r="AB153" s="15"/>
    </row>
    <row r="154" spans="14:28" x14ac:dyDescent="0.25">
      <c r="N154">
        <v>1</v>
      </c>
      <c r="O154" t="s">
        <v>115</v>
      </c>
      <c r="P154" s="16"/>
      <c r="S154" s="15"/>
      <c r="T154" s="17"/>
      <c r="AA154" s="20"/>
      <c r="AB154" s="15"/>
    </row>
    <row r="155" spans="14:28" x14ac:dyDescent="0.25">
      <c r="N155">
        <v>2</v>
      </c>
      <c r="O155" t="s">
        <v>115</v>
      </c>
      <c r="P155" s="16">
        <v>26.882999999999999</v>
      </c>
      <c r="Q155">
        <v>72</v>
      </c>
      <c r="R155">
        <v>2</v>
      </c>
      <c r="S155" s="15">
        <f t="shared" ref="S155:S157" si="39">(R155/Q155)*100</f>
        <v>2.7777777777777777</v>
      </c>
      <c r="T155" s="17" t="s">
        <v>123</v>
      </c>
      <c r="Z155" s="21"/>
      <c r="AA155" s="21"/>
      <c r="AB155" s="15"/>
    </row>
    <row r="156" spans="14:28" x14ac:dyDescent="0.25">
      <c r="N156">
        <v>3</v>
      </c>
      <c r="O156" t="s">
        <v>115</v>
      </c>
      <c r="P156" s="16">
        <v>33.262</v>
      </c>
      <c r="Q156">
        <v>84</v>
      </c>
      <c r="R156">
        <v>4</v>
      </c>
      <c r="S156" s="15">
        <f t="shared" si="39"/>
        <v>4.7619047619047619</v>
      </c>
      <c r="T156" s="17" t="s">
        <v>38</v>
      </c>
      <c r="Z156" s="21"/>
      <c r="AA156" s="21"/>
      <c r="AB156" s="15"/>
    </row>
    <row r="157" spans="14:28" x14ac:dyDescent="0.25">
      <c r="N157">
        <v>4</v>
      </c>
      <c r="O157" t="s">
        <v>115</v>
      </c>
      <c r="P157" s="16">
        <v>32.718000000000004</v>
      </c>
      <c r="Q157">
        <v>55</v>
      </c>
      <c r="R157">
        <v>1</v>
      </c>
      <c r="S157" s="15">
        <f t="shared" si="39"/>
        <v>1.8181818181818181</v>
      </c>
      <c r="T157" s="17" t="s">
        <v>38</v>
      </c>
      <c r="Z157" s="26"/>
      <c r="AA157" s="20"/>
      <c r="AB157" s="15"/>
    </row>
    <row r="158" spans="14:28" x14ac:dyDescent="0.25">
      <c r="N158">
        <v>1</v>
      </c>
      <c r="O158" t="s">
        <v>116</v>
      </c>
      <c r="P158" s="16"/>
      <c r="S158" s="15"/>
      <c r="T158" s="17"/>
      <c r="Z158" s="26"/>
      <c r="AA158" s="20"/>
      <c r="AB158" s="15"/>
    </row>
    <row r="159" spans="14:28" x14ac:dyDescent="0.25">
      <c r="N159">
        <v>2</v>
      </c>
      <c r="O159" t="s">
        <v>116</v>
      </c>
      <c r="P159" s="16">
        <v>40.729999999999997</v>
      </c>
      <c r="Q159">
        <v>75</v>
      </c>
      <c r="R159">
        <v>1</v>
      </c>
      <c r="S159" s="15">
        <f t="shared" ref="S159:S161" si="40">(R159/Q159)*100</f>
        <v>1.3333333333333335</v>
      </c>
      <c r="T159" s="17" t="s">
        <v>123</v>
      </c>
      <c r="U159" s="13"/>
      <c r="Z159" s="21"/>
      <c r="AA159" s="21"/>
      <c r="AB159" s="15"/>
    </row>
    <row r="160" spans="14:28" x14ac:dyDescent="0.25">
      <c r="N160">
        <v>3</v>
      </c>
      <c r="O160" t="s">
        <v>116</v>
      </c>
      <c r="P160" s="16">
        <v>38.914000000000001</v>
      </c>
      <c r="Q160">
        <v>75</v>
      </c>
      <c r="R160">
        <v>4</v>
      </c>
      <c r="S160" s="15">
        <f t="shared" si="40"/>
        <v>5.3333333333333339</v>
      </c>
      <c r="T160" s="17" t="s">
        <v>123</v>
      </c>
      <c r="U160" s="13"/>
      <c r="Z160" s="21"/>
      <c r="AA160" s="21"/>
      <c r="AB160" s="15"/>
    </row>
    <row r="161" spans="14:28" x14ac:dyDescent="0.25">
      <c r="N161">
        <v>4</v>
      </c>
      <c r="O161" t="s">
        <v>116</v>
      </c>
      <c r="P161" s="16">
        <v>42.198</v>
      </c>
      <c r="Q161">
        <v>72</v>
      </c>
      <c r="R161">
        <v>5</v>
      </c>
      <c r="S161" s="15">
        <f t="shared" si="40"/>
        <v>6.9444444444444446</v>
      </c>
      <c r="T161" s="17" t="s">
        <v>123</v>
      </c>
      <c r="U161" s="13"/>
      <c r="Z161" s="26"/>
      <c r="AA161" s="20"/>
      <c r="AB161" s="15"/>
    </row>
    <row r="162" spans="14:28" x14ac:dyDescent="0.25">
      <c r="N162">
        <v>1</v>
      </c>
      <c r="O162" s="21" t="s">
        <v>117</v>
      </c>
      <c r="P162" s="16"/>
      <c r="S162" s="15"/>
      <c r="T162" s="17"/>
      <c r="U162" s="13"/>
      <c r="Y162" s="21"/>
      <c r="Z162" s="26"/>
      <c r="AA162" s="20"/>
      <c r="AB162" s="15"/>
    </row>
    <row r="163" spans="14:28" x14ac:dyDescent="0.25">
      <c r="N163">
        <v>2</v>
      </c>
      <c r="O163" s="21" t="s">
        <v>117</v>
      </c>
      <c r="P163" s="16">
        <v>40.018000000000001</v>
      </c>
      <c r="Q163">
        <v>114</v>
      </c>
      <c r="R163">
        <v>6</v>
      </c>
      <c r="S163" s="15">
        <f t="shared" ref="S163:S164" si="41">(R163/Q163)*100</f>
        <v>5.2631578947368416</v>
      </c>
      <c r="T163" s="17" t="s">
        <v>38</v>
      </c>
      <c r="U163" s="13"/>
      <c r="Y163" s="21"/>
      <c r="Z163" s="21"/>
      <c r="AA163" s="21"/>
      <c r="AB163" s="15"/>
    </row>
    <row r="164" spans="14:28" x14ac:dyDescent="0.25">
      <c r="N164">
        <v>3</v>
      </c>
      <c r="O164" s="21" t="s">
        <v>117</v>
      </c>
      <c r="P164" s="22">
        <v>31.532</v>
      </c>
      <c r="Q164">
        <v>116</v>
      </c>
      <c r="R164">
        <v>5</v>
      </c>
      <c r="S164" s="15">
        <f t="shared" si="41"/>
        <v>4.3103448275862073</v>
      </c>
      <c r="T164" s="17" t="s">
        <v>123</v>
      </c>
      <c r="U164" s="13"/>
      <c r="Y164" s="21"/>
      <c r="Z164" s="21"/>
      <c r="AA164" s="21"/>
      <c r="AB164" s="15"/>
    </row>
    <row r="165" spans="14:28" x14ac:dyDescent="0.25">
      <c r="N165">
        <v>4</v>
      </c>
      <c r="O165" s="21" t="s">
        <v>117</v>
      </c>
      <c r="P165" s="16"/>
      <c r="S165" s="15"/>
      <c r="T165" s="17" t="s">
        <v>38</v>
      </c>
      <c r="U165" s="13"/>
      <c r="Y165" s="21"/>
      <c r="Z165" s="21"/>
      <c r="AA165" s="21"/>
      <c r="AB165" s="15"/>
    </row>
    <row r="166" spans="14:28" x14ac:dyDescent="0.25">
      <c r="N166">
        <v>1</v>
      </c>
      <c r="O166" s="21" t="s">
        <v>118</v>
      </c>
      <c r="P166" s="16"/>
      <c r="S166" s="15"/>
      <c r="T166" s="17"/>
      <c r="U166" s="13"/>
      <c r="Y166" s="21"/>
      <c r="Z166" s="26"/>
      <c r="AA166" s="20"/>
      <c r="AB166" s="15"/>
    </row>
    <row r="167" spans="14:28" x14ac:dyDescent="0.25">
      <c r="N167">
        <v>2</v>
      </c>
      <c r="O167" s="21" t="s">
        <v>118</v>
      </c>
      <c r="P167" s="16">
        <v>42.54</v>
      </c>
      <c r="Q167">
        <v>152</v>
      </c>
      <c r="R167">
        <v>6</v>
      </c>
      <c r="S167" s="15">
        <f t="shared" ref="S167:S168" si="42">(R167/Q167)*100</f>
        <v>3.9473684210526314</v>
      </c>
      <c r="T167" s="17" t="s">
        <v>123</v>
      </c>
      <c r="U167" s="13"/>
      <c r="Y167" s="21"/>
      <c r="Z167" s="21"/>
      <c r="AA167" s="21"/>
      <c r="AB167" s="15"/>
    </row>
    <row r="168" spans="14:28" x14ac:dyDescent="0.25">
      <c r="N168">
        <v>3</v>
      </c>
      <c r="O168" s="21" t="s">
        <v>118</v>
      </c>
      <c r="P168" s="16">
        <v>32.567999999999998</v>
      </c>
      <c r="Q168">
        <v>137</v>
      </c>
      <c r="R168">
        <v>10</v>
      </c>
      <c r="S168" s="15">
        <f t="shared" si="42"/>
        <v>7.2992700729926998</v>
      </c>
      <c r="T168" s="17" t="s">
        <v>38</v>
      </c>
      <c r="U168" s="13"/>
      <c r="Y168" s="21"/>
      <c r="Z168" s="21"/>
      <c r="AA168" s="21"/>
      <c r="AB168" s="15"/>
    </row>
    <row r="169" spans="14:28" x14ac:dyDescent="0.25">
      <c r="N169">
        <v>4</v>
      </c>
      <c r="O169" s="21" t="s">
        <v>118</v>
      </c>
      <c r="P169" s="16"/>
      <c r="S169" s="15"/>
      <c r="T169" s="17"/>
      <c r="U169" s="13"/>
      <c r="Y169" s="21"/>
      <c r="Z169" s="21"/>
      <c r="AA169" s="21"/>
      <c r="AB169" s="15"/>
    </row>
    <row r="170" spans="14:28" x14ac:dyDescent="0.25">
      <c r="N170" s="21"/>
      <c r="O170" s="21"/>
      <c r="P170" s="24">
        <f>AVERAGE(P142:P169)</f>
        <v>40.376952380952382</v>
      </c>
      <c r="Q170" s="12">
        <f>SUM(Q142:Q169)</f>
        <v>2047</v>
      </c>
      <c r="R170" s="12">
        <f>SUM(R142:R169)</f>
        <v>92</v>
      </c>
      <c r="S170" s="23">
        <f>(R170/Q170)*100</f>
        <v>4.4943820224719104</v>
      </c>
      <c r="T170" s="18"/>
      <c r="U170" s="13"/>
      <c r="Z170" s="27"/>
      <c r="AA170" s="28"/>
      <c r="AB170" s="18"/>
    </row>
    <row r="171" spans="14:28" x14ac:dyDescent="0.25">
      <c r="R171" s="19" t="s">
        <v>38</v>
      </c>
      <c r="S171">
        <f>COUNT(S142:S169)</f>
        <v>21</v>
      </c>
      <c r="AA171" s="26"/>
    </row>
    <row r="173" spans="14:28" x14ac:dyDescent="0.25">
      <c r="N173" t="s">
        <v>138</v>
      </c>
      <c r="U173" s="13"/>
    </row>
    <row r="174" spans="14:28" x14ac:dyDescent="0.25">
      <c r="U174" s="13"/>
    </row>
    <row r="175" spans="14:28" x14ac:dyDescent="0.25">
      <c r="N175" t="s">
        <v>108</v>
      </c>
      <c r="O175" t="s">
        <v>109</v>
      </c>
      <c r="P175" t="s">
        <v>202</v>
      </c>
      <c r="Q175" t="s">
        <v>110</v>
      </c>
      <c r="R175" t="s">
        <v>203</v>
      </c>
      <c r="S175" t="s">
        <v>213</v>
      </c>
      <c r="T175" s="14" t="s">
        <v>111</v>
      </c>
      <c r="U175" s="13"/>
      <c r="V175" t="s">
        <v>119</v>
      </c>
      <c r="W175" t="s">
        <v>120</v>
      </c>
      <c r="X175" s="13"/>
      <c r="Z175" s="26"/>
      <c r="AA175" s="20"/>
      <c r="AB175" s="15"/>
    </row>
    <row r="176" spans="14:28" x14ac:dyDescent="0.25">
      <c r="N176">
        <v>1</v>
      </c>
      <c r="O176" t="s">
        <v>112</v>
      </c>
      <c r="P176" s="16">
        <v>28.616</v>
      </c>
      <c r="Q176">
        <v>79</v>
      </c>
      <c r="R176">
        <v>1</v>
      </c>
      <c r="S176" s="15">
        <f>(R176/Q176)*100</f>
        <v>1.2658227848101267</v>
      </c>
      <c r="T176" s="17" t="s">
        <v>38</v>
      </c>
      <c r="U176" s="13" t="s">
        <v>121</v>
      </c>
      <c r="V176">
        <f>SUM(R181,R182,R183,R185,R186,R187,R189,R192,R193,R194,R195,R197,R201,R202)</f>
        <v>62</v>
      </c>
      <c r="W176">
        <f>SUM(R176,R177,R178,R179,R190,R191,R198,R203)</f>
        <v>25</v>
      </c>
      <c r="AA176" s="20"/>
      <c r="AB176" s="15"/>
    </row>
    <row r="177" spans="14:28" x14ac:dyDescent="0.25">
      <c r="N177">
        <v>2</v>
      </c>
      <c r="O177" t="s">
        <v>112</v>
      </c>
      <c r="P177" s="16">
        <v>43.795999999999999</v>
      </c>
      <c r="Q177">
        <v>152</v>
      </c>
      <c r="R177">
        <v>1</v>
      </c>
      <c r="S177" s="15">
        <f t="shared" ref="S177:S179" si="43">(R177/Q177)*100</f>
        <v>0.6578947368421052</v>
      </c>
      <c r="T177" s="17" t="s">
        <v>38</v>
      </c>
      <c r="U177" s="13" t="s">
        <v>122</v>
      </c>
      <c r="V177">
        <f>SUM(Q181,Q182,Q183,Q185,Q186,Q187,Q189,Q192,Q193,Q194,Q195,Q197,Q201,Q202)</f>
        <v>1397</v>
      </c>
      <c r="W177">
        <f>SUM(Q176,Q177,Q178,Q179,Q190,Q191,Q198,Q203)</f>
        <v>805</v>
      </c>
      <c r="AA177" s="20"/>
      <c r="AB177" s="15"/>
    </row>
    <row r="178" spans="14:28" x14ac:dyDescent="0.25">
      <c r="N178">
        <v>3</v>
      </c>
      <c r="O178" t="s">
        <v>112</v>
      </c>
      <c r="P178" s="16">
        <v>58.962000000000003</v>
      </c>
      <c r="Q178">
        <v>109</v>
      </c>
      <c r="R178">
        <v>0</v>
      </c>
      <c r="S178" s="15">
        <f t="shared" si="43"/>
        <v>0</v>
      </c>
      <c r="T178" s="17" t="s">
        <v>38</v>
      </c>
      <c r="V178" s="23">
        <f>(V176/V177)*100</f>
        <v>4.4380816034359336</v>
      </c>
      <c r="W178" s="23">
        <f>(W176/W177)*100</f>
        <v>3.1055900621118013</v>
      </c>
      <c r="AA178" s="20"/>
      <c r="AB178" s="15"/>
    </row>
    <row r="179" spans="14:28" x14ac:dyDescent="0.25">
      <c r="N179">
        <v>4</v>
      </c>
      <c r="O179" t="s">
        <v>112</v>
      </c>
      <c r="P179" s="16">
        <v>52.491999999999997</v>
      </c>
      <c r="Q179">
        <v>102</v>
      </c>
      <c r="R179">
        <v>2</v>
      </c>
      <c r="S179" s="15">
        <f t="shared" si="43"/>
        <v>1.9607843137254901</v>
      </c>
      <c r="T179" s="17" t="s">
        <v>38</v>
      </c>
      <c r="U179" s="19" t="s">
        <v>38</v>
      </c>
      <c r="V179" s="20">
        <f>COUNT(Q181,Q182,Q183,Q185,Q186,Q187,Q189,Q192,Q193,Q194,Q195,Q197,Q201,Q202)</f>
        <v>14</v>
      </c>
      <c r="W179" s="20">
        <f>COUNT(Q176,Q177,Q178,Q179,Q190,Q191,Q198,Q203)</f>
        <v>8</v>
      </c>
      <c r="AA179" s="20"/>
      <c r="AB179" s="15"/>
    </row>
    <row r="180" spans="14:28" x14ac:dyDescent="0.25">
      <c r="N180">
        <v>1</v>
      </c>
      <c r="O180" t="s">
        <v>113</v>
      </c>
      <c r="P180" s="16"/>
      <c r="S180" s="15"/>
      <c r="T180" s="17"/>
      <c r="AA180" s="20"/>
      <c r="AB180" s="15"/>
    </row>
    <row r="181" spans="14:28" x14ac:dyDescent="0.25">
      <c r="N181">
        <v>2</v>
      </c>
      <c r="O181" t="s">
        <v>113</v>
      </c>
      <c r="P181" s="16">
        <v>23.699000000000002</v>
      </c>
      <c r="Q181">
        <v>98</v>
      </c>
      <c r="R181">
        <v>5</v>
      </c>
      <c r="S181" s="15">
        <f t="shared" ref="S181:S183" si="44">(R181/Q181)*100</f>
        <v>5.1020408163265305</v>
      </c>
      <c r="T181" s="17" t="s">
        <v>123</v>
      </c>
      <c r="U181" s="19"/>
      <c r="V181" s="18"/>
      <c r="W181" s="18"/>
      <c r="AA181" s="20"/>
      <c r="AB181" s="15"/>
    </row>
    <row r="182" spans="14:28" x14ac:dyDescent="0.25">
      <c r="N182">
        <v>3</v>
      </c>
      <c r="O182" t="s">
        <v>113</v>
      </c>
      <c r="P182" s="16">
        <v>35.917000000000002</v>
      </c>
      <c r="Q182">
        <v>92</v>
      </c>
      <c r="R182">
        <v>2</v>
      </c>
      <c r="S182" s="15">
        <f t="shared" si="44"/>
        <v>2.1739130434782608</v>
      </c>
      <c r="T182" s="17" t="s">
        <v>123</v>
      </c>
      <c r="AA182" s="20"/>
      <c r="AB182" s="15"/>
    </row>
    <row r="183" spans="14:28" x14ac:dyDescent="0.25">
      <c r="N183">
        <v>4</v>
      </c>
      <c r="O183" t="s">
        <v>113</v>
      </c>
      <c r="P183" s="16">
        <v>34.4</v>
      </c>
      <c r="Q183">
        <v>62</v>
      </c>
      <c r="R183">
        <v>1</v>
      </c>
      <c r="S183" s="15">
        <f t="shared" si="44"/>
        <v>1.6129032258064515</v>
      </c>
      <c r="T183" s="17" t="s">
        <v>123</v>
      </c>
      <c r="AA183" s="20"/>
      <c r="AB183" s="15"/>
    </row>
    <row r="184" spans="14:28" x14ac:dyDescent="0.25">
      <c r="N184">
        <v>1</v>
      </c>
      <c r="O184" s="21" t="s">
        <v>114</v>
      </c>
      <c r="P184" s="16"/>
      <c r="S184" s="15"/>
      <c r="T184" s="17"/>
      <c r="Y184" s="21"/>
      <c r="Z184" s="26"/>
      <c r="AA184" s="20"/>
      <c r="AB184" s="15"/>
    </row>
    <row r="185" spans="14:28" x14ac:dyDescent="0.25">
      <c r="N185">
        <v>2</v>
      </c>
      <c r="O185" s="21" t="s">
        <v>114</v>
      </c>
      <c r="P185" s="16">
        <v>26.326000000000001</v>
      </c>
      <c r="Q185">
        <v>118</v>
      </c>
      <c r="R185">
        <v>3</v>
      </c>
      <c r="S185" s="15">
        <f t="shared" ref="S185:S187" si="45">(R185/Q185)*100</f>
        <v>2.5423728813559325</v>
      </c>
      <c r="T185" s="17" t="s">
        <v>123</v>
      </c>
      <c r="Y185" s="21"/>
      <c r="AA185" s="20"/>
      <c r="AB185" s="15"/>
    </row>
    <row r="186" spans="14:28" x14ac:dyDescent="0.25">
      <c r="N186">
        <v>3</v>
      </c>
      <c r="O186" s="21" t="s">
        <v>114</v>
      </c>
      <c r="P186" s="16">
        <v>39.892000000000003</v>
      </c>
      <c r="Q186">
        <v>130</v>
      </c>
      <c r="R186">
        <v>1</v>
      </c>
      <c r="S186" s="15">
        <f t="shared" si="45"/>
        <v>0.76923076923076927</v>
      </c>
      <c r="T186" s="17" t="s">
        <v>123</v>
      </c>
      <c r="Y186" s="21"/>
      <c r="AA186" s="20"/>
      <c r="AB186" s="15"/>
    </row>
    <row r="187" spans="14:28" x14ac:dyDescent="0.25">
      <c r="N187">
        <v>4</v>
      </c>
      <c r="O187" s="21" t="s">
        <v>114</v>
      </c>
      <c r="P187" s="16">
        <v>40.981999999999999</v>
      </c>
      <c r="Q187">
        <v>59</v>
      </c>
      <c r="R187">
        <v>1</v>
      </c>
      <c r="S187" s="15">
        <f t="shared" si="45"/>
        <v>1.6949152542372881</v>
      </c>
      <c r="T187" s="17" t="s">
        <v>123</v>
      </c>
      <c r="Y187" s="21"/>
      <c r="AA187" s="20"/>
      <c r="AB187" s="15"/>
    </row>
    <row r="188" spans="14:28" x14ac:dyDescent="0.25">
      <c r="N188">
        <v>1</v>
      </c>
      <c r="O188" t="s">
        <v>115</v>
      </c>
      <c r="P188" s="16"/>
      <c r="S188" s="15"/>
      <c r="T188" s="17"/>
      <c r="AA188" s="20"/>
      <c r="AB188" s="15"/>
    </row>
    <row r="189" spans="14:28" x14ac:dyDescent="0.25">
      <c r="N189">
        <v>2</v>
      </c>
      <c r="O189" t="s">
        <v>115</v>
      </c>
      <c r="P189" s="16">
        <v>23.39</v>
      </c>
      <c r="Q189">
        <v>67</v>
      </c>
      <c r="R189">
        <v>6</v>
      </c>
      <c r="S189" s="15">
        <f t="shared" ref="S189:S190" si="46">(R189/Q189)*100</f>
        <v>8.9552238805970141</v>
      </c>
      <c r="T189" s="17" t="s">
        <v>123</v>
      </c>
      <c r="Z189" s="26"/>
      <c r="AA189" s="20"/>
      <c r="AB189" s="15"/>
    </row>
    <row r="190" spans="14:28" x14ac:dyDescent="0.25">
      <c r="N190">
        <v>3</v>
      </c>
      <c r="O190" t="s">
        <v>115</v>
      </c>
      <c r="P190" s="16">
        <v>28.042000000000002</v>
      </c>
      <c r="Q190">
        <v>71</v>
      </c>
      <c r="R190">
        <v>2</v>
      </c>
      <c r="S190" s="15">
        <f t="shared" si="46"/>
        <v>2.8169014084507045</v>
      </c>
      <c r="T190" s="17" t="s">
        <v>38</v>
      </c>
      <c r="Z190" s="26"/>
      <c r="AA190" s="20"/>
      <c r="AB190" s="15"/>
    </row>
    <row r="191" spans="14:28" x14ac:dyDescent="0.25">
      <c r="N191">
        <v>4</v>
      </c>
      <c r="O191" t="s">
        <v>115</v>
      </c>
      <c r="P191" s="16">
        <v>24.248999999999999</v>
      </c>
      <c r="Q191">
        <v>41</v>
      </c>
      <c r="R191">
        <v>5</v>
      </c>
      <c r="S191" s="15">
        <f>(R191/Q191)*100</f>
        <v>12.195121951219512</v>
      </c>
      <c r="T191" s="17" t="s">
        <v>38</v>
      </c>
      <c r="Z191" s="26"/>
      <c r="AA191" s="20"/>
      <c r="AB191" s="15"/>
    </row>
    <row r="192" spans="14:28" x14ac:dyDescent="0.25">
      <c r="N192">
        <v>1</v>
      </c>
      <c r="O192" t="s">
        <v>116</v>
      </c>
      <c r="P192" s="16">
        <v>20.68</v>
      </c>
      <c r="Q192">
        <v>71</v>
      </c>
      <c r="R192">
        <v>0</v>
      </c>
      <c r="S192" s="15">
        <f t="shared" ref="S192:S195" si="47">(R192/Q192)*100</f>
        <v>0</v>
      </c>
      <c r="T192" s="17" t="s">
        <v>123</v>
      </c>
      <c r="Z192" s="26"/>
      <c r="AA192" s="20"/>
      <c r="AB192" s="15"/>
    </row>
    <row r="193" spans="14:28" x14ac:dyDescent="0.25">
      <c r="N193">
        <v>2</v>
      </c>
      <c r="O193" t="s">
        <v>116</v>
      </c>
      <c r="P193" s="16">
        <v>40.347000000000001</v>
      </c>
      <c r="Q193">
        <v>143</v>
      </c>
      <c r="R193">
        <v>6</v>
      </c>
      <c r="S193" s="15">
        <f t="shared" si="47"/>
        <v>4.1958041958041958</v>
      </c>
      <c r="T193" s="17" t="s">
        <v>123</v>
      </c>
      <c r="U193" s="13"/>
      <c r="Z193" s="26"/>
      <c r="AA193" s="20"/>
      <c r="AB193" s="15"/>
    </row>
    <row r="194" spans="14:28" x14ac:dyDescent="0.25">
      <c r="N194">
        <v>3</v>
      </c>
      <c r="O194" t="s">
        <v>116</v>
      </c>
      <c r="P194" s="16">
        <v>38.234999999999999</v>
      </c>
      <c r="Q194">
        <v>142</v>
      </c>
      <c r="R194">
        <v>8</v>
      </c>
      <c r="S194" s="15">
        <f t="shared" si="47"/>
        <v>5.6338028169014089</v>
      </c>
      <c r="T194" s="17" t="s">
        <v>123</v>
      </c>
      <c r="U194" s="13"/>
      <c r="Z194" s="26"/>
      <c r="AA194" s="20"/>
      <c r="AB194" s="15"/>
    </row>
    <row r="195" spans="14:28" x14ac:dyDescent="0.25">
      <c r="N195">
        <v>4</v>
      </c>
      <c r="O195" t="s">
        <v>116</v>
      </c>
      <c r="P195" s="16">
        <v>31.114000000000001</v>
      </c>
      <c r="Q195">
        <v>90</v>
      </c>
      <c r="R195">
        <v>1</v>
      </c>
      <c r="S195" s="15">
        <f t="shared" si="47"/>
        <v>1.1111111111111112</v>
      </c>
      <c r="T195" s="17" t="s">
        <v>123</v>
      </c>
      <c r="U195" s="13"/>
      <c r="Z195" s="26"/>
      <c r="AA195" s="20"/>
      <c r="AB195" s="15"/>
    </row>
    <row r="196" spans="14:28" x14ac:dyDescent="0.25">
      <c r="N196">
        <v>1</v>
      </c>
      <c r="O196" s="21" t="s">
        <v>117</v>
      </c>
      <c r="P196" s="16"/>
      <c r="S196" s="15"/>
      <c r="T196" s="17"/>
      <c r="U196" s="13"/>
      <c r="Y196" s="21"/>
      <c r="Z196" s="26"/>
      <c r="AA196" s="20"/>
      <c r="AB196" s="15"/>
    </row>
    <row r="197" spans="14:28" x14ac:dyDescent="0.25">
      <c r="N197">
        <v>2</v>
      </c>
      <c r="O197" s="21" t="s">
        <v>117</v>
      </c>
      <c r="P197" s="16">
        <v>38.756999999999998</v>
      </c>
      <c r="Q197">
        <v>152</v>
      </c>
      <c r="R197">
        <v>6</v>
      </c>
      <c r="S197" s="15">
        <f t="shared" ref="S197:S198" si="48">(R197/Q197)*100</f>
        <v>3.9473684210526314</v>
      </c>
      <c r="T197" s="17" t="s">
        <v>123</v>
      </c>
      <c r="U197" s="13"/>
      <c r="Y197" s="21"/>
      <c r="Z197" s="26"/>
      <c r="AA197" s="20"/>
      <c r="AB197" s="15"/>
    </row>
    <row r="198" spans="14:28" x14ac:dyDescent="0.25">
      <c r="N198">
        <v>3</v>
      </c>
      <c r="O198" s="21" t="s">
        <v>117</v>
      </c>
      <c r="P198" s="16">
        <v>29.114999999999998</v>
      </c>
      <c r="Q198">
        <v>152</v>
      </c>
      <c r="R198">
        <v>8</v>
      </c>
      <c r="S198" s="15">
        <f t="shared" si="48"/>
        <v>5.2631578947368416</v>
      </c>
      <c r="T198" s="17" t="s">
        <v>38</v>
      </c>
      <c r="U198" s="13"/>
      <c r="Y198" s="21"/>
      <c r="Z198" s="26"/>
      <c r="AA198" s="20"/>
      <c r="AB198" s="15"/>
    </row>
    <row r="199" spans="14:28" x14ac:dyDescent="0.25">
      <c r="N199">
        <v>4</v>
      </c>
      <c r="O199" s="21" t="s">
        <v>117</v>
      </c>
      <c r="P199" s="16"/>
      <c r="S199" s="15"/>
      <c r="T199" s="17"/>
      <c r="U199" s="13"/>
      <c r="Y199" s="21"/>
      <c r="Z199" s="26"/>
      <c r="AA199" s="20"/>
      <c r="AB199" s="15"/>
    </row>
    <row r="200" spans="14:28" x14ac:dyDescent="0.25">
      <c r="N200">
        <v>1</v>
      </c>
      <c r="O200" s="21" t="s">
        <v>118</v>
      </c>
      <c r="P200" s="16"/>
      <c r="S200" s="15"/>
      <c r="T200" s="17"/>
      <c r="U200" s="13"/>
      <c r="Y200" s="21"/>
      <c r="Z200" s="26"/>
      <c r="AA200" s="20"/>
      <c r="AB200" s="15"/>
    </row>
    <row r="201" spans="14:28" x14ac:dyDescent="0.25">
      <c r="N201">
        <v>2</v>
      </c>
      <c r="O201" s="21" t="s">
        <v>118</v>
      </c>
      <c r="P201" s="16">
        <v>43.676000000000002</v>
      </c>
      <c r="Q201">
        <v>76</v>
      </c>
      <c r="R201">
        <v>10</v>
      </c>
      <c r="S201" s="15">
        <f t="shared" ref="S201:S203" si="49">(R201/Q201)*100</f>
        <v>13.157894736842104</v>
      </c>
      <c r="T201" s="17" t="s">
        <v>123</v>
      </c>
      <c r="U201" s="13"/>
      <c r="Y201" s="21"/>
      <c r="Z201" s="26"/>
      <c r="AA201" s="20"/>
      <c r="AB201" s="15"/>
    </row>
    <row r="202" spans="14:28" x14ac:dyDescent="0.25">
      <c r="N202">
        <v>3</v>
      </c>
      <c r="O202" s="21" t="s">
        <v>118</v>
      </c>
      <c r="P202" s="16">
        <v>32.526000000000003</v>
      </c>
      <c r="Q202">
        <v>97</v>
      </c>
      <c r="R202">
        <v>12</v>
      </c>
      <c r="S202" s="15">
        <f t="shared" si="49"/>
        <v>12.371134020618557</v>
      </c>
      <c r="T202" s="17" t="s">
        <v>123</v>
      </c>
      <c r="U202" s="13"/>
      <c r="Y202" s="21"/>
      <c r="Z202" s="26"/>
      <c r="AA202" s="20"/>
      <c r="AB202" s="15"/>
    </row>
    <row r="203" spans="14:28" x14ac:dyDescent="0.25">
      <c r="N203">
        <v>4</v>
      </c>
      <c r="O203" s="21" t="s">
        <v>118</v>
      </c>
      <c r="P203" s="16">
        <v>41.307000000000002</v>
      </c>
      <c r="Q203">
        <v>99</v>
      </c>
      <c r="R203">
        <v>6</v>
      </c>
      <c r="S203" s="15">
        <f t="shared" si="49"/>
        <v>6.0606060606060606</v>
      </c>
      <c r="T203" s="17" t="s">
        <v>38</v>
      </c>
      <c r="U203" s="13"/>
      <c r="Y203" s="21"/>
      <c r="Z203" s="26"/>
      <c r="AA203" s="20"/>
      <c r="AB203" s="15"/>
    </row>
    <row r="204" spans="14:28" x14ac:dyDescent="0.25">
      <c r="N204" s="21"/>
      <c r="O204" s="21"/>
      <c r="P204" s="24">
        <f>AVERAGE(P176:P203)</f>
        <v>35.296363636363644</v>
      </c>
      <c r="Q204" s="12">
        <f>SUM(Q176:Q203)</f>
        <v>2202</v>
      </c>
      <c r="R204" s="12">
        <f>SUM(R176:R203)</f>
        <v>87</v>
      </c>
      <c r="S204" s="23">
        <f>(R204/Q204)*100</f>
        <v>3.9509536784741144</v>
      </c>
      <c r="T204" s="18"/>
      <c r="U204" s="13"/>
      <c r="Z204" s="27"/>
      <c r="AA204" s="28"/>
      <c r="AB204" s="18"/>
    </row>
    <row r="205" spans="14:28" x14ac:dyDescent="0.25">
      <c r="R205" s="19" t="s">
        <v>38</v>
      </c>
      <c r="S205">
        <f>COUNT(S176:S203)</f>
        <v>22</v>
      </c>
      <c r="AA205" s="26"/>
    </row>
    <row r="207" spans="14:28" x14ac:dyDescent="0.25">
      <c r="N207" t="s">
        <v>139</v>
      </c>
      <c r="U207" s="13"/>
    </row>
    <row r="208" spans="14:28" x14ac:dyDescent="0.25">
      <c r="U208" s="13"/>
    </row>
    <row r="209" spans="14:23" x14ac:dyDescent="0.25">
      <c r="N209" t="s">
        <v>108</v>
      </c>
      <c r="O209" t="s">
        <v>109</v>
      </c>
      <c r="P209" t="s">
        <v>202</v>
      </c>
      <c r="Q209" t="s">
        <v>110</v>
      </c>
      <c r="R209" t="s">
        <v>203</v>
      </c>
      <c r="S209" t="s">
        <v>213</v>
      </c>
      <c r="T209" s="14" t="s">
        <v>111</v>
      </c>
      <c r="U209" s="13"/>
      <c r="V209" t="s">
        <v>119</v>
      </c>
      <c r="W209" t="s">
        <v>120</v>
      </c>
    </row>
    <row r="210" spans="14:23" x14ac:dyDescent="0.25">
      <c r="N210">
        <v>1</v>
      </c>
      <c r="O210" t="s">
        <v>112</v>
      </c>
      <c r="P210" s="16">
        <v>37.887</v>
      </c>
      <c r="Q210">
        <v>142</v>
      </c>
      <c r="R210">
        <v>7</v>
      </c>
      <c r="S210" s="15">
        <f>(R210/Q210)*100</f>
        <v>4.929577464788732</v>
      </c>
      <c r="T210" s="17" t="s">
        <v>38</v>
      </c>
      <c r="U210" s="13" t="s">
        <v>121</v>
      </c>
      <c r="V210">
        <f>SUM(R215,R216,R217,R219,R220,R222,R223,R224,R225,R228,R230,R231,R232,R233,R234,R235)</f>
        <v>173</v>
      </c>
      <c r="W210">
        <f>SUM(R210,R211,R212,R213,R221,R226,R227,R229,R236,R237)</f>
        <v>89</v>
      </c>
    </row>
    <row r="211" spans="14:23" x14ac:dyDescent="0.25">
      <c r="N211">
        <v>2</v>
      </c>
      <c r="O211" t="s">
        <v>112</v>
      </c>
      <c r="P211" s="16">
        <v>39.274999999999999</v>
      </c>
      <c r="Q211">
        <v>176</v>
      </c>
      <c r="R211">
        <v>10</v>
      </c>
      <c r="S211" s="15">
        <f t="shared" ref="S211:S213" si="50">(R211/Q211)*100</f>
        <v>5.6818181818181817</v>
      </c>
      <c r="T211" s="17" t="s">
        <v>38</v>
      </c>
      <c r="U211" s="13" t="s">
        <v>122</v>
      </c>
      <c r="V211">
        <f>SUM(Q215,Q216,Q217,Q219,Q220,Q222,Q223,Q224,Q225,Q228,Q230,Q231,Q232,Q233,Q234,Q235)</f>
        <v>1483</v>
      </c>
      <c r="W211">
        <f>SUM(Q210,Q211,Q212,Q213,Q221,Q226,Q227,Q229,Q236,Q237)</f>
        <v>1229</v>
      </c>
    </row>
    <row r="212" spans="14:23" x14ac:dyDescent="0.25">
      <c r="N212">
        <v>3</v>
      </c>
      <c r="O212" t="s">
        <v>112</v>
      </c>
      <c r="P212" s="16">
        <v>38.067</v>
      </c>
      <c r="Q212">
        <v>227</v>
      </c>
      <c r="R212">
        <v>13</v>
      </c>
      <c r="S212" s="15">
        <f t="shared" si="50"/>
        <v>5.7268722466960353</v>
      </c>
      <c r="T212" s="17" t="s">
        <v>38</v>
      </c>
      <c r="V212" s="23">
        <f>(V210/V211)*100</f>
        <v>11.665542818610925</v>
      </c>
      <c r="W212" s="23">
        <f>(W210/W211)*100</f>
        <v>7.2416598860862491</v>
      </c>
    </row>
    <row r="213" spans="14:23" x14ac:dyDescent="0.25">
      <c r="N213">
        <v>4</v>
      </c>
      <c r="O213" t="s">
        <v>112</v>
      </c>
      <c r="P213" s="16">
        <v>40.911999999999999</v>
      </c>
      <c r="Q213">
        <v>124</v>
      </c>
      <c r="R213">
        <v>7</v>
      </c>
      <c r="S213" s="15">
        <f t="shared" si="50"/>
        <v>5.6451612903225801</v>
      </c>
      <c r="T213" s="17" t="s">
        <v>38</v>
      </c>
      <c r="U213" s="19" t="s">
        <v>38</v>
      </c>
      <c r="V213" s="20">
        <f>COUNT(Q215,Q216,Q217,Q219,Q220,Q222,Q223,Q224,Q225,Q228,Q230,Q231,Q233,Q232,Q234,Q235)</f>
        <v>16</v>
      </c>
      <c r="W213" s="20">
        <f>COUNT(Q210,Q211,Q212,Q213,Q221,Q226,Q227,Q229,Q236,Q237)</f>
        <v>10</v>
      </c>
    </row>
    <row r="214" spans="14:23" x14ac:dyDescent="0.25">
      <c r="N214">
        <v>1</v>
      </c>
      <c r="O214" t="s">
        <v>113</v>
      </c>
      <c r="P214" s="16"/>
      <c r="S214" s="15"/>
      <c r="T214" s="17"/>
    </row>
    <row r="215" spans="14:23" x14ac:dyDescent="0.25">
      <c r="N215">
        <v>2</v>
      </c>
      <c r="O215" t="s">
        <v>113</v>
      </c>
      <c r="P215" s="16">
        <v>29.088999999999999</v>
      </c>
      <c r="Q215">
        <v>93</v>
      </c>
      <c r="R215">
        <v>12</v>
      </c>
      <c r="S215" s="15">
        <f t="shared" ref="S215" si="51">(R215/Q215)*100</f>
        <v>12.903225806451612</v>
      </c>
      <c r="T215" s="17" t="s">
        <v>123</v>
      </c>
      <c r="U215" s="19"/>
      <c r="V215" s="18"/>
      <c r="W215" s="18"/>
    </row>
    <row r="216" spans="14:23" x14ac:dyDescent="0.25">
      <c r="N216">
        <v>3</v>
      </c>
      <c r="O216" t="s">
        <v>113</v>
      </c>
      <c r="P216" s="16">
        <v>41.798000000000002</v>
      </c>
      <c r="Q216">
        <v>125</v>
      </c>
      <c r="R216">
        <v>7</v>
      </c>
      <c r="S216" s="15">
        <f>(R216/Q216)*100</f>
        <v>5.6000000000000005</v>
      </c>
      <c r="T216" s="17" t="s">
        <v>123</v>
      </c>
    </row>
    <row r="217" spans="14:23" x14ac:dyDescent="0.25">
      <c r="N217">
        <v>4</v>
      </c>
      <c r="O217" t="s">
        <v>113</v>
      </c>
      <c r="P217" s="16">
        <v>47.878</v>
      </c>
      <c r="Q217">
        <v>107</v>
      </c>
      <c r="R217">
        <v>14</v>
      </c>
      <c r="S217" s="15">
        <f t="shared" ref="S217" si="52">(R217/Q217)*100</f>
        <v>13.084112149532709</v>
      </c>
      <c r="T217" s="17" t="s">
        <v>123</v>
      </c>
    </row>
    <row r="218" spans="14:23" x14ac:dyDescent="0.25">
      <c r="N218">
        <v>1</v>
      </c>
      <c r="O218" s="21" t="s">
        <v>114</v>
      </c>
      <c r="P218" s="16"/>
      <c r="S218" s="15"/>
      <c r="T218" s="17"/>
    </row>
    <row r="219" spans="14:23" x14ac:dyDescent="0.25">
      <c r="N219">
        <v>2</v>
      </c>
      <c r="O219" s="21" t="s">
        <v>114</v>
      </c>
      <c r="P219" s="16">
        <v>31.341999999999999</v>
      </c>
      <c r="Q219">
        <v>68</v>
      </c>
      <c r="R219">
        <v>13</v>
      </c>
      <c r="S219" s="15">
        <f t="shared" ref="S219:S237" si="53">(R219/Q219)*100</f>
        <v>19.117647058823529</v>
      </c>
      <c r="T219" s="17" t="s">
        <v>123</v>
      </c>
    </row>
    <row r="220" spans="14:23" x14ac:dyDescent="0.25">
      <c r="N220">
        <v>3</v>
      </c>
      <c r="O220" s="21" t="s">
        <v>114</v>
      </c>
      <c r="P220" s="16">
        <v>32.475999999999999</v>
      </c>
      <c r="Q220">
        <v>65</v>
      </c>
      <c r="R220">
        <v>7</v>
      </c>
      <c r="S220" s="15">
        <f t="shared" si="53"/>
        <v>10.76923076923077</v>
      </c>
      <c r="T220" s="17" t="s">
        <v>123</v>
      </c>
    </row>
    <row r="221" spans="14:23" x14ac:dyDescent="0.25">
      <c r="N221">
        <v>4</v>
      </c>
      <c r="O221" s="21" t="s">
        <v>114</v>
      </c>
      <c r="P221" s="16">
        <v>42.902000000000001</v>
      </c>
      <c r="Q221">
        <v>135</v>
      </c>
      <c r="R221">
        <v>3</v>
      </c>
      <c r="S221" s="15">
        <f t="shared" si="53"/>
        <v>2.2222222222222223</v>
      </c>
      <c r="T221" s="17" t="s">
        <v>38</v>
      </c>
    </row>
    <row r="222" spans="14:23" x14ac:dyDescent="0.25">
      <c r="N222">
        <v>1</v>
      </c>
      <c r="O222" t="s">
        <v>115</v>
      </c>
      <c r="P222" s="16">
        <v>34.183999999999997</v>
      </c>
      <c r="Q222">
        <v>55</v>
      </c>
      <c r="R222">
        <v>0</v>
      </c>
      <c r="S222" s="15">
        <f t="shared" si="53"/>
        <v>0</v>
      </c>
      <c r="T222" s="17" t="s">
        <v>123</v>
      </c>
    </row>
    <row r="223" spans="14:23" x14ac:dyDescent="0.25">
      <c r="N223">
        <v>2</v>
      </c>
      <c r="O223" t="s">
        <v>115</v>
      </c>
      <c r="P223" s="16">
        <v>24.917000000000002</v>
      </c>
      <c r="Q223">
        <v>95</v>
      </c>
      <c r="R223">
        <v>6</v>
      </c>
      <c r="S223" s="15">
        <f t="shared" si="53"/>
        <v>6.3157894736842106</v>
      </c>
      <c r="T223" s="17" t="s">
        <v>123</v>
      </c>
    </row>
    <row r="224" spans="14:23" x14ac:dyDescent="0.25">
      <c r="N224">
        <v>3</v>
      </c>
      <c r="O224" t="s">
        <v>115</v>
      </c>
      <c r="P224" s="16">
        <v>26.567</v>
      </c>
      <c r="Q224">
        <v>97</v>
      </c>
      <c r="R224">
        <v>7</v>
      </c>
      <c r="S224" s="15">
        <f t="shared" si="53"/>
        <v>7.216494845360824</v>
      </c>
      <c r="T224" s="17" t="s">
        <v>123</v>
      </c>
    </row>
    <row r="225" spans="14:21" x14ac:dyDescent="0.25">
      <c r="N225">
        <v>4</v>
      </c>
      <c r="O225" t="s">
        <v>115</v>
      </c>
      <c r="P225" s="16">
        <v>35.286000000000001</v>
      </c>
      <c r="Q225">
        <v>85</v>
      </c>
      <c r="R225">
        <v>12</v>
      </c>
      <c r="S225" s="15">
        <f t="shared" si="53"/>
        <v>14.117647058823529</v>
      </c>
      <c r="T225" s="17" t="s">
        <v>123</v>
      </c>
    </row>
    <row r="226" spans="14:21" x14ac:dyDescent="0.25">
      <c r="N226">
        <v>1</v>
      </c>
      <c r="O226" t="s">
        <v>116</v>
      </c>
      <c r="P226" s="16">
        <v>28.995000000000001</v>
      </c>
      <c r="Q226">
        <v>100</v>
      </c>
      <c r="R226">
        <v>11</v>
      </c>
      <c r="S226" s="15">
        <f t="shared" si="53"/>
        <v>11</v>
      </c>
      <c r="T226" s="17" t="s">
        <v>38</v>
      </c>
    </row>
    <row r="227" spans="14:21" x14ac:dyDescent="0.25">
      <c r="N227">
        <v>2</v>
      </c>
      <c r="O227" t="s">
        <v>116</v>
      </c>
      <c r="P227" s="16">
        <v>33.031999999999996</v>
      </c>
      <c r="Q227">
        <v>75</v>
      </c>
      <c r="R227">
        <v>4</v>
      </c>
      <c r="S227" s="15">
        <f t="shared" si="53"/>
        <v>5.3333333333333339</v>
      </c>
      <c r="T227" s="17" t="s">
        <v>38</v>
      </c>
      <c r="U227" s="13"/>
    </row>
    <row r="228" spans="14:21" x14ac:dyDescent="0.25">
      <c r="N228">
        <v>3</v>
      </c>
      <c r="O228" t="s">
        <v>116</v>
      </c>
      <c r="P228" s="16">
        <v>32.113</v>
      </c>
      <c r="Q228">
        <v>119</v>
      </c>
      <c r="R228">
        <v>10</v>
      </c>
      <c r="S228" s="15">
        <f t="shared" si="53"/>
        <v>8.4033613445378155</v>
      </c>
      <c r="T228" s="17" t="s">
        <v>123</v>
      </c>
      <c r="U228" s="13"/>
    </row>
    <row r="229" spans="14:21" x14ac:dyDescent="0.25">
      <c r="N229">
        <v>4</v>
      </c>
      <c r="O229" t="s">
        <v>116</v>
      </c>
      <c r="P229" s="16">
        <v>30.667000000000002</v>
      </c>
      <c r="Q229">
        <v>76</v>
      </c>
      <c r="R229">
        <v>9</v>
      </c>
      <c r="S229" s="15">
        <f t="shared" si="53"/>
        <v>11.842105263157894</v>
      </c>
      <c r="T229" s="17" t="s">
        <v>38</v>
      </c>
      <c r="U229" s="13"/>
    </row>
    <row r="230" spans="14:21" x14ac:dyDescent="0.25">
      <c r="N230">
        <v>1</v>
      </c>
      <c r="O230" s="21" t="s">
        <v>117</v>
      </c>
      <c r="P230" s="16">
        <v>43.905000000000001</v>
      </c>
      <c r="Q230">
        <v>94</v>
      </c>
      <c r="R230">
        <v>11</v>
      </c>
      <c r="S230" s="15">
        <f t="shared" si="53"/>
        <v>11.702127659574469</v>
      </c>
      <c r="T230" s="17" t="s">
        <v>123</v>
      </c>
      <c r="U230" s="13"/>
    </row>
    <row r="231" spans="14:21" x14ac:dyDescent="0.25">
      <c r="N231">
        <v>2</v>
      </c>
      <c r="O231" s="21" t="s">
        <v>117</v>
      </c>
      <c r="P231" s="16">
        <v>33.289000000000001</v>
      </c>
      <c r="Q231">
        <v>91</v>
      </c>
      <c r="R231">
        <v>12</v>
      </c>
      <c r="S231" s="15">
        <f t="shared" si="53"/>
        <v>13.186813186813188</v>
      </c>
      <c r="T231" s="17" t="s">
        <v>123</v>
      </c>
      <c r="U231" s="13"/>
    </row>
    <row r="232" spans="14:21" x14ac:dyDescent="0.25">
      <c r="N232">
        <v>3</v>
      </c>
      <c r="O232" s="21" t="s">
        <v>117</v>
      </c>
      <c r="P232" s="16">
        <v>25.402999999999999</v>
      </c>
      <c r="Q232">
        <v>78</v>
      </c>
      <c r="R232">
        <v>15</v>
      </c>
      <c r="S232" s="15">
        <f t="shared" si="53"/>
        <v>19.230769230769234</v>
      </c>
      <c r="T232" s="17" t="s">
        <v>123</v>
      </c>
      <c r="U232" s="13"/>
    </row>
    <row r="233" spans="14:21" x14ac:dyDescent="0.25">
      <c r="N233">
        <v>4</v>
      </c>
      <c r="O233" s="21" t="s">
        <v>117</v>
      </c>
      <c r="P233" s="16">
        <v>32.768999999999998</v>
      </c>
      <c r="Q233">
        <v>125</v>
      </c>
      <c r="R233">
        <v>14</v>
      </c>
      <c r="S233" s="15">
        <f t="shared" si="53"/>
        <v>11.200000000000001</v>
      </c>
      <c r="T233" s="17" t="s">
        <v>123</v>
      </c>
      <c r="U233" s="13"/>
    </row>
    <row r="234" spans="14:21" x14ac:dyDescent="0.25">
      <c r="N234">
        <v>1</v>
      </c>
      <c r="O234" s="21" t="s">
        <v>118</v>
      </c>
      <c r="P234" s="16">
        <v>39.188000000000002</v>
      </c>
      <c r="Q234">
        <v>104</v>
      </c>
      <c r="R234">
        <v>22</v>
      </c>
      <c r="S234" s="15">
        <f t="shared" si="53"/>
        <v>21.153846153846153</v>
      </c>
      <c r="T234" s="17" t="s">
        <v>123</v>
      </c>
      <c r="U234" s="13"/>
    </row>
    <row r="235" spans="14:21" x14ac:dyDescent="0.25">
      <c r="N235">
        <v>2</v>
      </c>
      <c r="O235" s="21" t="s">
        <v>118</v>
      </c>
      <c r="P235" s="16">
        <v>33.374000000000002</v>
      </c>
      <c r="Q235">
        <v>82</v>
      </c>
      <c r="R235">
        <v>11</v>
      </c>
      <c r="S235" s="15">
        <f t="shared" si="53"/>
        <v>13.414634146341465</v>
      </c>
      <c r="T235" s="17" t="s">
        <v>123</v>
      </c>
      <c r="U235" s="13"/>
    </row>
    <row r="236" spans="14:21" x14ac:dyDescent="0.25">
      <c r="N236">
        <v>3</v>
      </c>
      <c r="O236" s="21" t="s">
        <v>118</v>
      </c>
      <c r="P236" s="16">
        <v>24.55</v>
      </c>
      <c r="Q236">
        <v>78</v>
      </c>
      <c r="R236">
        <v>14</v>
      </c>
      <c r="S236" s="15">
        <f t="shared" si="53"/>
        <v>17.948717948717949</v>
      </c>
      <c r="T236" s="17" t="s">
        <v>38</v>
      </c>
      <c r="U236" s="13"/>
    </row>
    <row r="237" spans="14:21" x14ac:dyDescent="0.25">
      <c r="N237">
        <v>4</v>
      </c>
      <c r="O237" s="21" t="s">
        <v>118</v>
      </c>
      <c r="P237" s="16">
        <v>33.369</v>
      </c>
      <c r="Q237">
        <v>96</v>
      </c>
      <c r="R237">
        <v>11</v>
      </c>
      <c r="S237" s="15">
        <f t="shared" si="53"/>
        <v>11.458333333333332</v>
      </c>
      <c r="T237" s="17" t="s">
        <v>38</v>
      </c>
      <c r="U237" s="13"/>
    </row>
    <row r="238" spans="14:21" x14ac:dyDescent="0.25">
      <c r="N238" s="21"/>
      <c r="O238" s="21"/>
      <c r="P238" s="24">
        <f>AVERAGE(P210:P237)</f>
        <v>34.355153846153847</v>
      </c>
      <c r="Q238" s="12">
        <f>SUM(Q210:Q237)</f>
        <v>2712</v>
      </c>
      <c r="R238" s="12">
        <f>SUM(R210:R237)</f>
        <v>262</v>
      </c>
      <c r="S238" s="23">
        <f>(R238/Q238)*100</f>
        <v>9.6607669616519178</v>
      </c>
      <c r="T238" s="18"/>
      <c r="U238" s="13"/>
    </row>
    <row r="239" spans="14:21" x14ac:dyDescent="0.25">
      <c r="R239" s="19" t="s">
        <v>38</v>
      </c>
      <c r="S239">
        <f>COUNT(S210:S237)</f>
        <v>26</v>
      </c>
    </row>
    <row r="241" spans="14:23" x14ac:dyDescent="0.25">
      <c r="N241" t="s">
        <v>140</v>
      </c>
      <c r="U241" s="13"/>
    </row>
    <row r="242" spans="14:23" x14ac:dyDescent="0.25">
      <c r="U242" s="13"/>
    </row>
    <row r="243" spans="14:23" x14ac:dyDescent="0.25">
      <c r="N243" t="s">
        <v>108</v>
      </c>
      <c r="O243" t="s">
        <v>109</v>
      </c>
      <c r="P243" t="s">
        <v>202</v>
      </c>
      <c r="Q243" t="s">
        <v>110</v>
      </c>
      <c r="R243" t="s">
        <v>203</v>
      </c>
      <c r="S243" t="s">
        <v>213</v>
      </c>
      <c r="T243" s="14" t="s">
        <v>111</v>
      </c>
      <c r="U243" s="13"/>
      <c r="V243" t="s">
        <v>119</v>
      </c>
      <c r="W243" t="s">
        <v>120</v>
      </c>
    </row>
    <row r="244" spans="14:23" x14ac:dyDescent="0.25">
      <c r="N244">
        <v>1</v>
      </c>
      <c r="O244" t="s">
        <v>112</v>
      </c>
      <c r="P244" s="16">
        <v>63.613</v>
      </c>
      <c r="Q244">
        <v>65</v>
      </c>
      <c r="R244">
        <v>14</v>
      </c>
      <c r="S244" s="15">
        <f>(R244/Q244)*100</f>
        <v>21.53846153846154</v>
      </c>
      <c r="T244" s="17" t="s">
        <v>38</v>
      </c>
      <c r="U244" s="13" t="s">
        <v>121</v>
      </c>
      <c r="V244">
        <f>SUM(R254,R249,R250,R251,R252,R253,R255,R256,R257,R258,R259,R260,R261,R262,R263,R265,R266,R267,R269,R270,R271)</f>
        <v>377</v>
      </c>
      <c r="W244">
        <f>SUM(R244,R245,R246,R247,R248,R264,R268)</f>
        <v>52</v>
      </c>
    </row>
    <row r="245" spans="14:23" x14ac:dyDescent="0.25">
      <c r="N245">
        <v>2</v>
      </c>
      <c r="O245" t="s">
        <v>112</v>
      </c>
      <c r="P245" s="16">
        <v>29.574000000000002</v>
      </c>
      <c r="Q245">
        <v>40</v>
      </c>
      <c r="R245">
        <v>0</v>
      </c>
      <c r="S245" s="15">
        <f t="shared" ref="S245:S271" si="54">(R245/Q245)*100</f>
        <v>0</v>
      </c>
      <c r="T245" s="17" t="s">
        <v>38</v>
      </c>
      <c r="U245" s="13" t="s">
        <v>122</v>
      </c>
      <c r="V245">
        <f>SUM(Q254,Q249,Q250,Q251,Q252,Q253,Q255,Q256,Q257,Q258,Q259,Q260,Q261,Q262,Q263,Q265,Q266,Q267,Q269,Q270,Q271)</f>
        <v>2035</v>
      </c>
      <c r="W245">
        <f>SUM(Q244,Q245,Q246,Q247,Q248,Q264,Q268)</f>
        <v>517</v>
      </c>
    </row>
    <row r="246" spans="14:23" x14ac:dyDescent="0.25">
      <c r="N246">
        <v>3</v>
      </c>
      <c r="O246" t="s">
        <v>112</v>
      </c>
      <c r="P246" s="16">
        <v>66.090999999999994</v>
      </c>
      <c r="Q246">
        <v>79</v>
      </c>
      <c r="R246">
        <v>6</v>
      </c>
      <c r="S246" s="15">
        <f t="shared" si="54"/>
        <v>7.59493670886076</v>
      </c>
      <c r="T246" s="17" t="s">
        <v>38</v>
      </c>
      <c r="U246" s="13" t="s">
        <v>124</v>
      </c>
      <c r="V246" s="23">
        <f>(V244/V245)*100</f>
        <v>18.525798525798525</v>
      </c>
      <c r="W246" s="23">
        <f>(W244/W245)*100</f>
        <v>10.058027079303674</v>
      </c>
    </row>
    <row r="247" spans="14:23" x14ac:dyDescent="0.25">
      <c r="N247">
        <v>4</v>
      </c>
      <c r="O247" t="s">
        <v>112</v>
      </c>
      <c r="P247" s="16">
        <v>49.88</v>
      </c>
      <c r="Q247">
        <v>63</v>
      </c>
      <c r="R247">
        <v>0</v>
      </c>
      <c r="S247" s="15">
        <f t="shared" si="54"/>
        <v>0</v>
      </c>
      <c r="T247" s="17" t="s">
        <v>38</v>
      </c>
      <c r="U247" s="19" t="s">
        <v>38</v>
      </c>
      <c r="V247" s="20">
        <f>COUNT(Q254,Q249,Q250,Q251,Q252,Q253,Q255,Q256,Q257,Q258,Q259,Q260,Q261,Q262,Q263,Q265,Q266,Q267,Q269,Q270,Q271)</f>
        <v>21</v>
      </c>
      <c r="W247" s="20">
        <f>COUNT(Q244,Q245,Q246,Q247,Q248,Q264,Q268)</f>
        <v>7</v>
      </c>
    </row>
    <row r="248" spans="14:23" x14ac:dyDescent="0.25">
      <c r="N248">
        <v>1</v>
      </c>
      <c r="O248" t="s">
        <v>113</v>
      </c>
      <c r="P248" s="16">
        <v>45.83</v>
      </c>
      <c r="Q248">
        <v>56</v>
      </c>
      <c r="R248">
        <v>12</v>
      </c>
      <c r="S248" s="15">
        <f t="shared" si="54"/>
        <v>21.428571428571427</v>
      </c>
      <c r="T248" s="17" t="s">
        <v>38</v>
      </c>
    </row>
    <row r="249" spans="14:23" x14ac:dyDescent="0.25">
      <c r="N249">
        <v>2</v>
      </c>
      <c r="O249" t="s">
        <v>113</v>
      </c>
      <c r="P249" s="16">
        <v>22.728000000000002</v>
      </c>
      <c r="Q249">
        <v>70</v>
      </c>
      <c r="R249">
        <v>14</v>
      </c>
      <c r="S249" s="15">
        <f t="shared" si="54"/>
        <v>20</v>
      </c>
      <c r="T249" s="17" t="s">
        <v>123</v>
      </c>
      <c r="U249" s="19"/>
      <c r="V249" s="18"/>
      <c r="W249" s="18"/>
    </row>
    <row r="250" spans="14:23" x14ac:dyDescent="0.25">
      <c r="N250">
        <v>3</v>
      </c>
      <c r="O250" t="s">
        <v>113</v>
      </c>
      <c r="P250" s="16">
        <v>59.177999999999997</v>
      </c>
      <c r="Q250">
        <v>79</v>
      </c>
      <c r="R250">
        <v>22</v>
      </c>
      <c r="S250" s="15">
        <f t="shared" si="54"/>
        <v>27.848101265822784</v>
      </c>
      <c r="T250" s="17" t="s">
        <v>123</v>
      </c>
    </row>
    <row r="251" spans="14:23" x14ac:dyDescent="0.25">
      <c r="N251">
        <v>4</v>
      </c>
      <c r="O251" t="s">
        <v>113</v>
      </c>
      <c r="P251" s="16">
        <v>74.378</v>
      </c>
      <c r="Q251">
        <v>72</v>
      </c>
      <c r="R251">
        <v>10</v>
      </c>
      <c r="S251" s="15">
        <f t="shared" si="54"/>
        <v>13.888888888888889</v>
      </c>
      <c r="T251" s="17" t="s">
        <v>123</v>
      </c>
    </row>
    <row r="252" spans="14:23" x14ac:dyDescent="0.25">
      <c r="N252">
        <v>1</v>
      </c>
      <c r="O252" s="21" t="s">
        <v>114</v>
      </c>
      <c r="P252" s="16">
        <v>54.712000000000003</v>
      </c>
      <c r="Q252">
        <v>92</v>
      </c>
      <c r="R252">
        <v>23</v>
      </c>
      <c r="S252" s="15">
        <f t="shared" si="54"/>
        <v>25</v>
      </c>
      <c r="T252" s="17" t="s">
        <v>123</v>
      </c>
    </row>
    <row r="253" spans="14:23" x14ac:dyDescent="0.25">
      <c r="N253">
        <v>2</v>
      </c>
      <c r="O253" s="21" t="s">
        <v>114</v>
      </c>
      <c r="P253" s="16">
        <v>19.422000000000001</v>
      </c>
      <c r="Q253">
        <v>96</v>
      </c>
      <c r="R253">
        <v>9</v>
      </c>
      <c r="S253" s="15">
        <f t="shared" si="54"/>
        <v>9.375</v>
      </c>
      <c r="T253" s="17" t="s">
        <v>123</v>
      </c>
    </row>
    <row r="254" spans="14:23" x14ac:dyDescent="0.25">
      <c r="N254">
        <v>3</v>
      </c>
      <c r="O254" s="21" t="s">
        <v>114</v>
      </c>
      <c r="P254" s="16">
        <v>56.996000000000002</v>
      </c>
      <c r="Q254">
        <v>131</v>
      </c>
      <c r="R254">
        <v>17</v>
      </c>
      <c r="S254" s="15">
        <f t="shared" si="54"/>
        <v>12.977099236641221</v>
      </c>
      <c r="T254" s="17" t="s">
        <v>123</v>
      </c>
    </row>
    <row r="255" spans="14:23" x14ac:dyDescent="0.25">
      <c r="N255">
        <v>4</v>
      </c>
      <c r="O255" s="21" t="s">
        <v>114</v>
      </c>
      <c r="P255" s="16">
        <v>65.031999999999996</v>
      </c>
      <c r="Q255">
        <v>114</v>
      </c>
      <c r="R255">
        <v>37</v>
      </c>
      <c r="S255" s="15">
        <f t="shared" si="54"/>
        <v>32.456140350877192</v>
      </c>
      <c r="T255" s="17" t="s">
        <v>123</v>
      </c>
    </row>
    <row r="256" spans="14:23" x14ac:dyDescent="0.25">
      <c r="N256">
        <v>1</v>
      </c>
      <c r="O256" t="s">
        <v>115</v>
      </c>
      <c r="P256" s="16">
        <v>56.173000000000002</v>
      </c>
      <c r="Q256">
        <v>95</v>
      </c>
      <c r="R256">
        <v>32</v>
      </c>
      <c r="S256" s="15">
        <f t="shared" si="54"/>
        <v>33.684210526315788</v>
      </c>
      <c r="T256" s="17" t="s">
        <v>123</v>
      </c>
    </row>
    <row r="257" spans="14:21" x14ac:dyDescent="0.25">
      <c r="N257">
        <v>2</v>
      </c>
      <c r="O257" t="s">
        <v>115</v>
      </c>
      <c r="P257" s="16">
        <v>17.646000000000001</v>
      </c>
      <c r="Q257">
        <v>62</v>
      </c>
      <c r="R257">
        <v>9</v>
      </c>
      <c r="S257" s="15">
        <f t="shared" si="54"/>
        <v>14.516129032258066</v>
      </c>
      <c r="T257" s="17" t="s">
        <v>123</v>
      </c>
    </row>
    <row r="258" spans="14:21" x14ac:dyDescent="0.25">
      <c r="N258">
        <v>3</v>
      </c>
      <c r="O258" t="s">
        <v>115</v>
      </c>
      <c r="P258" s="16">
        <v>34.777999999999999</v>
      </c>
      <c r="Q258">
        <v>164</v>
      </c>
      <c r="R258">
        <v>10</v>
      </c>
      <c r="S258" s="15">
        <f t="shared" si="54"/>
        <v>6.0975609756097562</v>
      </c>
      <c r="T258" s="17" t="s">
        <v>123</v>
      </c>
    </row>
    <row r="259" spans="14:21" x14ac:dyDescent="0.25">
      <c r="N259">
        <v>4</v>
      </c>
      <c r="O259" t="s">
        <v>115</v>
      </c>
      <c r="P259" s="16">
        <v>37.085000000000001</v>
      </c>
      <c r="Q259">
        <v>120</v>
      </c>
      <c r="R259">
        <v>14</v>
      </c>
      <c r="S259" s="15">
        <f t="shared" si="54"/>
        <v>11.666666666666666</v>
      </c>
      <c r="T259" s="17" t="s">
        <v>123</v>
      </c>
    </row>
    <row r="260" spans="14:21" x14ac:dyDescent="0.25">
      <c r="N260">
        <v>1</v>
      </c>
      <c r="O260" t="s">
        <v>116</v>
      </c>
      <c r="P260" s="16">
        <v>67.063000000000002</v>
      </c>
      <c r="Q260">
        <v>128</v>
      </c>
      <c r="R260">
        <v>30</v>
      </c>
      <c r="S260" s="15">
        <f t="shared" si="54"/>
        <v>23.4375</v>
      </c>
      <c r="T260" s="17" t="s">
        <v>123</v>
      </c>
    </row>
    <row r="261" spans="14:21" x14ac:dyDescent="0.25">
      <c r="N261">
        <v>2</v>
      </c>
      <c r="O261" t="s">
        <v>116</v>
      </c>
      <c r="P261" s="16">
        <v>32.901000000000003</v>
      </c>
      <c r="Q261">
        <v>93</v>
      </c>
      <c r="R261">
        <v>23</v>
      </c>
      <c r="S261" s="15">
        <f t="shared" si="54"/>
        <v>24.731182795698924</v>
      </c>
      <c r="T261" s="17" t="s">
        <v>123</v>
      </c>
      <c r="U261" s="13"/>
    </row>
    <row r="262" spans="14:21" x14ac:dyDescent="0.25">
      <c r="N262">
        <v>3</v>
      </c>
      <c r="O262" t="s">
        <v>116</v>
      </c>
      <c r="P262" s="16">
        <v>71.783000000000001</v>
      </c>
      <c r="Q262">
        <v>150</v>
      </c>
      <c r="R262">
        <v>43</v>
      </c>
      <c r="S262" s="15">
        <f t="shared" si="54"/>
        <v>28.666666666666668</v>
      </c>
      <c r="T262" s="17" t="s">
        <v>123</v>
      </c>
      <c r="U262" s="13"/>
    </row>
    <row r="263" spans="14:21" x14ac:dyDescent="0.25">
      <c r="N263">
        <v>4</v>
      </c>
      <c r="O263" t="s">
        <v>116</v>
      </c>
      <c r="P263" s="16">
        <v>48.779000000000003</v>
      </c>
      <c r="Q263">
        <v>85</v>
      </c>
      <c r="R263">
        <v>20</v>
      </c>
      <c r="S263" s="15">
        <f t="shared" si="54"/>
        <v>23.52941176470588</v>
      </c>
      <c r="T263" s="17" t="s">
        <v>123</v>
      </c>
      <c r="U263" s="13"/>
    </row>
    <row r="264" spans="14:21" x14ac:dyDescent="0.25">
      <c r="N264">
        <v>1</v>
      </c>
      <c r="O264" s="21" t="s">
        <v>117</v>
      </c>
      <c r="P264" s="16">
        <v>68.566999999999993</v>
      </c>
      <c r="Q264">
        <v>95</v>
      </c>
      <c r="R264">
        <v>11</v>
      </c>
      <c r="S264" s="15">
        <f t="shared" si="54"/>
        <v>11.578947368421053</v>
      </c>
      <c r="T264" s="17" t="s">
        <v>38</v>
      </c>
      <c r="U264" s="13"/>
    </row>
    <row r="265" spans="14:21" x14ac:dyDescent="0.25">
      <c r="N265">
        <v>2</v>
      </c>
      <c r="O265" s="21" t="s">
        <v>117</v>
      </c>
      <c r="P265" s="16">
        <v>37.408000000000001</v>
      </c>
      <c r="Q265">
        <v>69</v>
      </c>
      <c r="R265">
        <v>13</v>
      </c>
      <c r="S265" s="15">
        <f t="shared" si="54"/>
        <v>18.840579710144929</v>
      </c>
      <c r="T265" s="17" t="s">
        <v>123</v>
      </c>
      <c r="U265" s="13"/>
    </row>
    <row r="266" spans="14:21" x14ac:dyDescent="0.25">
      <c r="N266">
        <v>3</v>
      </c>
      <c r="O266" s="21" t="s">
        <v>117</v>
      </c>
      <c r="P266" s="16">
        <v>54.186999999999998</v>
      </c>
      <c r="Q266">
        <v>63</v>
      </c>
      <c r="R266">
        <v>16</v>
      </c>
      <c r="S266" s="15">
        <f t="shared" si="54"/>
        <v>25.396825396825395</v>
      </c>
      <c r="T266" s="17" t="s">
        <v>123</v>
      </c>
      <c r="U266" s="13"/>
    </row>
    <row r="267" spans="14:21" x14ac:dyDescent="0.25">
      <c r="N267">
        <v>4</v>
      </c>
      <c r="O267" s="21" t="s">
        <v>117</v>
      </c>
      <c r="P267" s="16">
        <v>39.631999999999998</v>
      </c>
      <c r="Q267">
        <v>100</v>
      </c>
      <c r="R267">
        <v>9</v>
      </c>
      <c r="S267" s="15">
        <f t="shared" si="54"/>
        <v>9</v>
      </c>
      <c r="T267" s="17" t="s">
        <v>123</v>
      </c>
      <c r="U267" s="13"/>
    </row>
    <row r="268" spans="14:21" x14ac:dyDescent="0.25">
      <c r="N268">
        <v>1</v>
      </c>
      <c r="O268" s="21" t="s">
        <v>118</v>
      </c>
      <c r="P268" s="16">
        <v>79.299000000000007</v>
      </c>
      <c r="Q268">
        <v>119</v>
      </c>
      <c r="R268">
        <v>9</v>
      </c>
      <c r="S268" s="15">
        <f t="shared" si="54"/>
        <v>7.5630252100840334</v>
      </c>
      <c r="T268" s="17" t="s">
        <v>38</v>
      </c>
      <c r="U268" s="13"/>
    </row>
    <row r="269" spans="14:21" x14ac:dyDescent="0.25">
      <c r="N269">
        <v>2</v>
      </c>
      <c r="O269" s="21" t="s">
        <v>118</v>
      </c>
      <c r="P269" s="16">
        <v>78.375</v>
      </c>
      <c r="Q269">
        <v>55</v>
      </c>
      <c r="R269">
        <v>2</v>
      </c>
      <c r="S269" s="15">
        <f t="shared" si="54"/>
        <v>3.6363636363636362</v>
      </c>
      <c r="T269" s="17" t="s">
        <v>123</v>
      </c>
      <c r="U269" s="13"/>
    </row>
    <row r="270" spans="14:21" x14ac:dyDescent="0.25">
      <c r="N270">
        <v>3</v>
      </c>
      <c r="O270" s="21" t="s">
        <v>118</v>
      </c>
      <c r="P270" s="16">
        <v>61.668999999999997</v>
      </c>
      <c r="Q270">
        <v>71</v>
      </c>
      <c r="R270">
        <v>15</v>
      </c>
      <c r="S270" s="15">
        <f t="shared" si="54"/>
        <v>21.12676056338028</v>
      </c>
      <c r="T270" s="17" t="s">
        <v>123</v>
      </c>
      <c r="U270" s="13"/>
    </row>
    <row r="271" spans="14:21" x14ac:dyDescent="0.25">
      <c r="N271">
        <v>4</v>
      </c>
      <c r="O271" s="21" t="s">
        <v>118</v>
      </c>
      <c r="P271" s="16">
        <v>44.484999999999999</v>
      </c>
      <c r="Q271">
        <v>126</v>
      </c>
      <c r="R271">
        <v>9</v>
      </c>
      <c r="S271" s="15">
        <f t="shared" si="54"/>
        <v>7.1428571428571423</v>
      </c>
      <c r="T271" s="17" t="s">
        <v>123</v>
      </c>
      <c r="U271" s="13"/>
    </row>
    <row r="272" spans="14:21" x14ac:dyDescent="0.25">
      <c r="N272" s="21"/>
      <c r="O272" s="21"/>
      <c r="P272" s="24">
        <f>AVERAGE(P244:P271)</f>
        <v>51.330857142857141</v>
      </c>
      <c r="Q272" s="12">
        <f>SUM(Q244:Q271)</f>
        <v>2552</v>
      </c>
      <c r="R272" s="12">
        <f>SUM(R244:R271)</f>
        <v>429</v>
      </c>
      <c r="S272" s="23">
        <f>(R272/Q272)*100</f>
        <v>16.810344827586206</v>
      </c>
      <c r="T272" s="18"/>
      <c r="U272" s="13"/>
    </row>
    <row r="273" spans="14:23" x14ac:dyDescent="0.25">
      <c r="R273" s="19" t="s">
        <v>38</v>
      </c>
      <c r="S273">
        <f>COUNT(S244:S271)</f>
        <v>28</v>
      </c>
    </row>
    <row r="275" spans="14:23" x14ac:dyDescent="0.25">
      <c r="N275" t="s">
        <v>141</v>
      </c>
      <c r="U275" s="13"/>
    </row>
    <row r="276" spans="14:23" x14ac:dyDescent="0.25">
      <c r="U276" s="13"/>
    </row>
    <row r="277" spans="14:23" x14ac:dyDescent="0.25">
      <c r="N277" t="s">
        <v>108</v>
      </c>
      <c r="O277" t="s">
        <v>109</v>
      </c>
      <c r="P277" t="s">
        <v>202</v>
      </c>
      <c r="Q277" t="s">
        <v>110</v>
      </c>
      <c r="R277" t="s">
        <v>203</v>
      </c>
      <c r="S277" t="s">
        <v>213</v>
      </c>
      <c r="T277" s="14" t="s">
        <v>111</v>
      </c>
      <c r="U277" s="13"/>
      <c r="V277" t="s">
        <v>119</v>
      </c>
      <c r="W277" t="s">
        <v>120</v>
      </c>
    </row>
    <row r="278" spans="14:23" x14ac:dyDescent="0.25">
      <c r="N278">
        <v>1</v>
      </c>
      <c r="O278" t="s">
        <v>112</v>
      </c>
      <c r="P278" s="16"/>
      <c r="S278" s="15"/>
      <c r="T278" s="17"/>
      <c r="U278" s="13" t="s">
        <v>121</v>
      </c>
      <c r="V278">
        <f>SUM(R283,R284,R285,R287,R289,R291,R292,R293,R295,R301,R305)</f>
        <v>147</v>
      </c>
      <c r="W278">
        <f>SUM(R279,R280,R281,R288,R296,R297,R300)</f>
        <v>101</v>
      </c>
    </row>
    <row r="279" spans="14:23" x14ac:dyDescent="0.25">
      <c r="N279">
        <v>2</v>
      </c>
      <c r="O279" t="s">
        <v>112</v>
      </c>
      <c r="P279" s="16">
        <v>37.529000000000003</v>
      </c>
      <c r="Q279">
        <v>161</v>
      </c>
      <c r="R279">
        <v>14</v>
      </c>
      <c r="S279" s="15">
        <f t="shared" ref="S279:S281" si="55">(R279/Q279)*100</f>
        <v>8.695652173913043</v>
      </c>
      <c r="T279" s="17" t="s">
        <v>38</v>
      </c>
      <c r="U279" s="13" t="s">
        <v>122</v>
      </c>
      <c r="V279">
        <f>SUM(Q283,Q284,Q285,Q287,Q289,Q291,Q292,Q293,Q295,Q301,Q305)</f>
        <v>1202</v>
      </c>
      <c r="W279">
        <f>SUM(Q279,Q280,Q281,Q288,Q296,Q297,Q300)</f>
        <v>892</v>
      </c>
    </row>
    <row r="280" spans="14:23" x14ac:dyDescent="0.25">
      <c r="N280">
        <v>3</v>
      </c>
      <c r="O280" t="s">
        <v>112</v>
      </c>
      <c r="P280" s="16">
        <v>34.877000000000002</v>
      </c>
      <c r="Q280">
        <v>116</v>
      </c>
      <c r="R280">
        <v>13</v>
      </c>
      <c r="S280" s="15">
        <f t="shared" si="55"/>
        <v>11.206896551724139</v>
      </c>
      <c r="T280" s="17" t="s">
        <v>38</v>
      </c>
      <c r="U280" s="13" t="s">
        <v>124</v>
      </c>
      <c r="V280" s="23">
        <f>(V278/V279)*100</f>
        <v>12.229617304492512</v>
      </c>
      <c r="W280" s="23">
        <f>(W278/W279)*100</f>
        <v>11.32286995515695</v>
      </c>
    </row>
    <row r="281" spans="14:23" x14ac:dyDescent="0.25">
      <c r="N281">
        <v>4</v>
      </c>
      <c r="O281" t="s">
        <v>112</v>
      </c>
      <c r="P281" s="16">
        <v>45.277000000000001</v>
      </c>
      <c r="Q281">
        <v>151</v>
      </c>
      <c r="R281">
        <v>21</v>
      </c>
      <c r="S281" s="15">
        <f t="shared" si="55"/>
        <v>13.90728476821192</v>
      </c>
      <c r="T281" s="17" t="s">
        <v>38</v>
      </c>
      <c r="U281" s="19" t="s">
        <v>38</v>
      </c>
      <c r="V281" s="20">
        <f>COUNT(Q283,Q284,Q285,Q287,Q289,Q291,Q292,Q293,Q295,Q301,Q305)</f>
        <v>11</v>
      </c>
      <c r="W281" s="20">
        <f>COUNT(Q279,Q280,Q281,Q288,Q296,Q297,Q300)</f>
        <v>7</v>
      </c>
    </row>
    <row r="282" spans="14:23" x14ac:dyDescent="0.25">
      <c r="N282">
        <v>1</v>
      </c>
      <c r="O282" t="s">
        <v>113</v>
      </c>
      <c r="P282" s="16"/>
      <c r="S282" s="15"/>
      <c r="T282" s="17"/>
    </row>
    <row r="283" spans="14:23" x14ac:dyDescent="0.25">
      <c r="N283">
        <v>2</v>
      </c>
      <c r="O283" t="s">
        <v>113</v>
      </c>
      <c r="P283" s="16">
        <v>41.634999999999998</v>
      </c>
      <c r="Q283">
        <v>77</v>
      </c>
      <c r="R283">
        <v>13</v>
      </c>
      <c r="S283" s="15">
        <f t="shared" ref="S283:S285" si="56">(R283/Q283)*100</f>
        <v>16.883116883116884</v>
      </c>
      <c r="T283" s="17" t="s">
        <v>123</v>
      </c>
      <c r="U283" s="19"/>
      <c r="V283" s="18"/>
      <c r="W283" s="18"/>
    </row>
    <row r="284" spans="14:23" x14ac:dyDescent="0.25">
      <c r="N284">
        <v>3</v>
      </c>
      <c r="O284" t="s">
        <v>113</v>
      </c>
      <c r="P284" s="16">
        <v>54.091999999999999</v>
      </c>
      <c r="Q284">
        <v>88</v>
      </c>
      <c r="R284">
        <v>12</v>
      </c>
      <c r="S284" s="15">
        <f t="shared" si="56"/>
        <v>13.636363636363635</v>
      </c>
      <c r="T284" s="17" t="s">
        <v>123</v>
      </c>
    </row>
    <row r="285" spans="14:23" x14ac:dyDescent="0.25">
      <c r="N285">
        <v>4</v>
      </c>
      <c r="O285" t="s">
        <v>113</v>
      </c>
      <c r="P285" s="16">
        <v>79.144999999999996</v>
      </c>
      <c r="Q285">
        <v>146</v>
      </c>
      <c r="R285">
        <v>21</v>
      </c>
      <c r="S285" s="15">
        <f t="shared" si="56"/>
        <v>14.383561643835616</v>
      </c>
      <c r="T285" s="17" t="s">
        <v>123</v>
      </c>
    </row>
    <row r="286" spans="14:23" x14ac:dyDescent="0.25">
      <c r="N286">
        <v>1</v>
      </c>
      <c r="O286" s="21" t="s">
        <v>114</v>
      </c>
      <c r="P286" s="16"/>
      <c r="S286" s="15"/>
      <c r="T286" s="17"/>
    </row>
    <row r="287" spans="14:23" x14ac:dyDescent="0.25">
      <c r="N287">
        <v>2</v>
      </c>
      <c r="O287" s="21" t="s">
        <v>114</v>
      </c>
      <c r="P287" s="16">
        <v>36.494999999999997</v>
      </c>
      <c r="Q287">
        <v>110</v>
      </c>
      <c r="R287">
        <v>7</v>
      </c>
      <c r="S287" s="15">
        <f t="shared" ref="S287:S289" si="57">(R287/Q287)*100</f>
        <v>6.3636363636363633</v>
      </c>
      <c r="T287" s="17" t="s">
        <v>123</v>
      </c>
    </row>
    <row r="288" spans="14:23" x14ac:dyDescent="0.25">
      <c r="N288">
        <v>3</v>
      </c>
      <c r="O288" s="21" t="s">
        <v>114</v>
      </c>
      <c r="P288" s="16">
        <v>48.011000000000003</v>
      </c>
      <c r="Q288">
        <v>130</v>
      </c>
      <c r="R288">
        <v>10</v>
      </c>
      <c r="S288" s="15">
        <f t="shared" si="57"/>
        <v>7.6923076923076925</v>
      </c>
      <c r="T288" s="17" t="s">
        <v>38</v>
      </c>
    </row>
    <row r="289" spans="14:21" x14ac:dyDescent="0.25">
      <c r="N289">
        <v>4</v>
      </c>
      <c r="O289" s="21" t="s">
        <v>114</v>
      </c>
      <c r="P289" s="16">
        <v>71.75</v>
      </c>
      <c r="Q289">
        <v>124</v>
      </c>
      <c r="R289">
        <v>5</v>
      </c>
      <c r="S289" s="15">
        <f t="shared" si="57"/>
        <v>4.032258064516129</v>
      </c>
      <c r="T289" s="17" t="s">
        <v>123</v>
      </c>
    </row>
    <row r="290" spans="14:21" x14ac:dyDescent="0.25">
      <c r="N290">
        <v>1</v>
      </c>
      <c r="O290" t="s">
        <v>115</v>
      </c>
      <c r="P290" s="16"/>
      <c r="S290" s="15"/>
      <c r="T290" s="17"/>
    </row>
    <row r="291" spans="14:21" x14ac:dyDescent="0.25">
      <c r="N291">
        <v>2</v>
      </c>
      <c r="O291" t="s">
        <v>115</v>
      </c>
      <c r="P291" s="16">
        <v>32.957999999999998</v>
      </c>
      <c r="Q291">
        <v>108</v>
      </c>
      <c r="R291">
        <v>9</v>
      </c>
      <c r="S291" s="15">
        <f t="shared" ref="S291:S293" si="58">(R291/Q291)*100</f>
        <v>8.3333333333333321</v>
      </c>
      <c r="T291" s="17" t="s">
        <v>123</v>
      </c>
    </row>
    <row r="292" spans="14:21" x14ac:dyDescent="0.25">
      <c r="N292">
        <v>3</v>
      </c>
      <c r="O292" t="s">
        <v>115</v>
      </c>
      <c r="P292" s="16">
        <v>23.966999999999999</v>
      </c>
      <c r="Q292">
        <v>74</v>
      </c>
      <c r="R292">
        <v>11</v>
      </c>
      <c r="S292" s="15">
        <f t="shared" si="58"/>
        <v>14.864864864864865</v>
      </c>
      <c r="T292" s="17" t="s">
        <v>123</v>
      </c>
    </row>
    <row r="293" spans="14:21" x14ac:dyDescent="0.25">
      <c r="N293">
        <v>4</v>
      </c>
      <c r="O293" t="s">
        <v>115</v>
      </c>
      <c r="P293" s="16">
        <v>48.113999999999997</v>
      </c>
      <c r="Q293">
        <v>133</v>
      </c>
      <c r="R293">
        <v>19</v>
      </c>
      <c r="S293" s="15">
        <f t="shared" si="58"/>
        <v>14.285714285714285</v>
      </c>
      <c r="T293" s="17" t="s">
        <v>123</v>
      </c>
    </row>
    <row r="294" spans="14:21" x14ac:dyDescent="0.25">
      <c r="N294">
        <v>1</v>
      </c>
      <c r="O294" t="s">
        <v>116</v>
      </c>
      <c r="P294" s="16"/>
      <c r="S294" s="15"/>
      <c r="T294" s="17"/>
    </row>
    <row r="295" spans="14:21" x14ac:dyDescent="0.25">
      <c r="N295">
        <v>2</v>
      </c>
      <c r="O295" t="s">
        <v>116</v>
      </c>
      <c r="P295" s="16">
        <v>25.529</v>
      </c>
      <c r="Q295">
        <v>128</v>
      </c>
      <c r="R295">
        <v>12</v>
      </c>
      <c r="S295" s="15">
        <f t="shared" ref="S295:S297" si="59">(R295/Q295)*100</f>
        <v>9.375</v>
      </c>
      <c r="T295" s="17" t="s">
        <v>123</v>
      </c>
      <c r="U295" s="13"/>
    </row>
    <row r="296" spans="14:21" x14ac:dyDescent="0.25">
      <c r="N296">
        <v>3</v>
      </c>
      <c r="O296" t="s">
        <v>116</v>
      </c>
      <c r="P296" s="16">
        <v>24.257999999999999</v>
      </c>
      <c r="Q296">
        <v>118</v>
      </c>
      <c r="R296">
        <v>17</v>
      </c>
      <c r="S296" s="15">
        <f t="shared" si="59"/>
        <v>14.40677966101695</v>
      </c>
      <c r="T296" s="17" t="s">
        <v>38</v>
      </c>
      <c r="U296" s="13"/>
    </row>
    <row r="297" spans="14:21" x14ac:dyDescent="0.25">
      <c r="N297">
        <v>4</v>
      </c>
      <c r="O297" t="s">
        <v>116</v>
      </c>
      <c r="P297" s="16">
        <v>24.657</v>
      </c>
      <c r="Q297">
        <v>118</v>
      </c>
      <c r="R297">
        <v>7</v>
      </c>
      <c r="S297" s="15">
        <f t="shared" si="59"/>
        <v>5.9322033898305087</v>
      </c>
      <c r="T297" s="17" t="s">
        <v>38</v>
      </c>
      <c r="U297" s="13"/>
    </row>
    <row r="298" spans="14:21" x14ac:dyDescent="0.25">
      <c r="N298">
        <v>1</v>
      </c>
      <c r="O298" s="21" t="s">
        <v>117</v>
      </c>
      <c r="P298" s="16"/>
      <c r="S298" s="15"/>
      <c r="T298" s="17"/>
      <c r="U298" s="13"/>
    </row>
    <row r="299" spans="14:21" x14ac:dyDescent="0.25">
      <c r="N299">
        <v>2</v>
      </c>
      <c r="O299" s="21" t="s">
        <v>117</v>
      </c>
      <c r="P299" s="16"/>
      <c r="S299" s="15"/>
      <c r="T299" s="17"/>
      <c r="U299" s="13"/>
    </row>
    <row r="300" spans="14:21" x14ac:dyDescent="0.25">
      <c r="N300">
        <v>3</v>
      </c>
      <c r="O300" s="21" t="s">
        <v>117</v>
      </c>
      <c r="P300" s="16">
        <v>21.132000000000001</v>
      </c>
      <c r="Q300">
        <v>98</v>
      </c>
      <c r="R300">
        <v>19</v>
      </c>
      <c r="S300" s="15">
        <f t="shared" ref="S300:S301" si="60">(R300/Q300)*100</f>
        <v>19.387755102040817</v>
      </c>
      <c r="T300" s="17" t="s">
        <v>38</v>
      </c>
      <c r="U300" s="13"/>
    </row>
    <row r="301" spans="14:21" x14ac:dyDescent="0.25">
      <c r="N301">
        <v>4</v>
      </c>
      <c r="O301" s="21" t="s">
        <v>117</v>
      </c>
      <c r="P301" s="16">
        <v>32.046999999999997</v>
      </c>
      <c r="Q301">
        <v>127</v>
      </c>
      <c r="R301">
        <v>32</v>
      </c>
      <c r="S301" s="15">
        <f t="shared" si="60"/>
        <v>25.196850393700785</v>
      </c>
      <c r="T301" s="17" t="s">
        <v>123</v>
      </c>
      <c r="U301" s="13"/>
    </row>
    <row r="302" spans="14:21" x14ac:dyDescent="0.25">
      <c r="N302">
        <v>1</v>
      </c>
      <c r="O302" s="21" t="s">
        <v>118</v>
      </c>
      <c r="P302" s="16"/>
      <c r="S302" s="15"/>
      <c r="T302" s="17"/>
      <c r="U302" s="13"/>
    </row>
    <row r="303" spans="14:21" x14ac:dyDescent="0.25">
      <c r="N303">
        <v>2</v>
      </c>
      <c r="O303" s="21" t="s">
        <v>118</v>
      </c>
      <c r="P303" s="16"/>
      <c r="S303" s="15"/>
      <c r="T303" s="17"/>
      <c r="U303" s="13"/>
    </row>
    <row r="304" spans="14:21" x14ac:dyDescent="0.25">
      <c r="N304">
        <v>3</v>
      </c>
      <c r="O304" s="21" t="s">
        <v>118</v>
      </c>
      <c r="P304" s="16"/>
      <c r="S304" s="15"/>
      <c r="T304" s="17"/>
      <c r="U304" s="13"/>
    </row>
    <row r="305" spans="14:21" x14ac:dyDescent="0.25">
      <c r="N305">
        <v>4</v>
      </c>
      <c r="O305" s="21" t="s">
        <v>118</v>
      </c>
      <c r="P305" s="16">
        <v>27.797000000000001</v>
      </c>
      <c r="Q305">
        <v>87</v>
      </c>
      <c r="R305">
        <v>6</v>
      </c>
      <c r="S305" s="15">
        <f t="shared" ref="S305" si="61">(R305/Q305)*100</f>
        <v>6.8965517241379306</v>
      </c>
      <c r="T305" s="17" t="s">
        <v>123</v>
      </c>
      <c r="U305" s="13"/>
    </row>
    <row r="306" spans="14:21" x14ac:dyDescent="0.25">
      <c r="N306" s="21"/>
      <c r="O306" s="21"/>
      <c r="P306" s="24">
        <f>AVERAGE(P278:P305)</f>
        <v>39.403888888888893</v>
      </c>
      <c r="Q306" s="12">
        <f>SUM(Q278:Q305)</f>
        <v>2094</v>
      </c>
      <c r="R306" s="12">
        <f>SUM(R278:R305)</f>
        <v>248</v>
      </c>
      <c r="S306" s="23">
        <f>(R306/Q306)*100</f>
        <v>11.843361986628462</v>
      </c>
      <c r="T306" s="18"/>
      <c r="U306" s="13"/>
    </row>
    <row r="307" spans="14:21" x14ac:dyDescent="0.25">
      <c r="R307" s="19" t="s">
        <v>38</v>
      </c>
      <c r="S307">
        <f>COUNT(S278:S305)</f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C215-307D-864B-891D-927DB9E352E8}">
  <dimension ref="A1:Z341"/>
  <sheetViews>
    <sheetView zoomScale="99" workbookViewId="0">
      <selection activeCell="J5" sqref="J5:M5"/>
    </sheetView>
  </sheetViews>
  <sheetFormatPr defaultColWidth="11" defaultRowHeight="15.75" x14ac:dyDescent="0.25"/>
  <cols>
    <col min="10" max="10" width="11" style="16"/>
    <col min="19" max="19" width="11" style="19"/>
    <col min="20" max="20" width="11" style="17"/>
    <col min="21" max="24" width="11" style="15"/>
  </cols>
  <sheetData>
    <row r="1" spans="1:26" x14ac:dyDescent="0.25">
      <c r="A1" s="12" t="s">
        <v>199</v>
      </c>
      <c r="H1" s="12" t="s">
        <v>142</v>
      </c>
      <c r="J1"/>
      <c r="O1" s="13"/>
    </row>
    <row r="2" spans="1:26" x14ac:dyDescent="0.25">
      <c r="A2" s="12"/>
      <c r="H2" s="12"/>
      <c r="J2"/>
      <c r="O2" s="13"/>
    </row>
    <row r="3" spans="1:26" x14ac:dyDescent="0.25">
      <c r="A3" t="s">
        <v>200</v>
      </c>
      <c r="H3" t="s">
        <v>201</v>
      </c>
      <c r="J3"/>
      <c r="O3" s="13"/>
    </row>
    <row r="4" spans="1:26" x14ac:dyDescent="0.25">
      <c r="J4"/>
      <c r="O4" s="13"/>
    </row>
    <row r="5" spans="1:26" x14ac:dyDescent="0.25">
      <c r="A5" t="s">
        <v>108</v>
      </c>
      <c r="B5" t="s">
        <v>109</v>
      </c>
      <c r="C5" t="s">
        <v>202</v>
      </c>
      <c r="D5" t="s">
        <v>110</v>
      </c>
      <c r="E5" t="s">
        <v>203</v>
      </c>
      <c r="F5" t="s">
        <v>213</v>
      </c>
      <c r="H5" t="s">
        <v>108</v>
      </c>
      <c r="I5" t="s">
        <v>109</v>
      </c>
      <c r="J5" t="s">
        <v>202</v>
      </c>
      <c r="K5" t="s">
        <v>110</v>
      </c>
      <c r="L5" t="s">
        <v>203</v>
      </c>
      <c r="M5" t="s">
        <v>213</v>
      </c>
      <c r="N5" s="14" t="s">
        <v>111</v>
      </c>
      <c r="O5" s="13"/>
      <c r="P5" t="s">
        <v>119</v>
      </c>
      <c r="Q5" t="s">
        <v>120</v>
      </c>
      <c r="T5" s="14"/>
      <c r="Y5" s="15"/>
    </row>
    <row r="6" spans="1:26" x14ac:dyDescent="0.25">
      <c r="A6">
        <v>1</v>
      </c>
      <c r="B6" t="s">
        <v>112</v>
      </c>
      <c r="C6" s="16">
        <v>8.1850000000000005</v>
      </c>
      <c r="D6">
        <v>276</v>
      </c>
      <c r="E6">
        <v>0</v>
      </c>
      <c r="F6" s="19">
        <f t="shared" ref="F6:F33" si="0">(E6/D6)*100</f>
        <v>0</v>
      </c>
      <c r="H6">
        <v>1</v>
      </c>
      <c r="I6" t="s">
        <v>112</v>
      </c>
      <c r="J6" s="16">
        <v>12.564</v>
      </c>
      <c r="K6">
        <v>182</v>
      </c>
      <c r="L6">
        <v>3</v>
      </c>
      <c r="M6" s="19">
        <f>(L6/K6)*100</f>
        <v>1.6483516483516485</v>
      </c>
      <c r="N6" s="17" t="s">
        <v>38</v>
      </c>
      <c r="O6" s="13" t="s">
        <v>121</v>
      </c>
      <c r="P6">
        <f>SUM(L8,L10,L11,L12,L13,L14,L15,L16,L17,L21,L22,L23,L24,L26,L27,L28,L29)</f>
        <v>9</v>
      </c>
      <c r="Q6">
        <f>SUM(L6,L7,L9,L18,L19,L20,L25,L30,L31,L32,L33)</f>
        <v>6</v>
      </c>
      <c r="W6" s="20"/>
      <c r="X6" s="20"/>
      <c r="Y6" s="20"/>
      <c r="Z6" s="20"/>
    </row>
    <row r="7" spans="1:26" x14ac:dyDescent="0.25">
      <c r="A7">
        <v>2</v>
      </c>
      <c r="B7" t="s">
        <v>112</v>
      </c>
      <c r="C7" s="16">
        <v>7.2169999999999996</v>
      </c>
      <c r="D7">
        <v>136</v>
      </c>
      <c r="E7">
        <v>0</v>
      </c>
      <c r="F7" s="19">
        <f t="shared" si="0"/>
        <v>0</v>
      </c>
      <c r="H7">
        <v>2</v>
      </c>
      <c r="I7" t="s">
        <v>112</v>
      </c>
      <c r="J7" s="16">
        <v>14.39</v>
      </c>
      <c r="K7">
        <v>216</v>
      </c>
      <c r="L7">
        <v>0</v>
      </c>
      <c r="M7" s="19">
        <f t="shared" ref="M7:M33" si="1">(L7/K7)*100</f>
        <v>0</v>
      </c>
      <c r="N7" s="17" t="s">
        <v>38</v>
      </c>
      <c r="O7" s="13" t="s">
        <v>122</v>
      </c>
      <c r="P7">
        <f>SUM(K8,K10,K11,K12,K13,K14,K15,K16,K17,K21,K22,K23,K24,K26,K27,K28,K29)</f>
        <v>1684</v>
      </c>
      <c r="Q7">
        <f>SUM(K6,K7,K9,K18,K19,K20,K25,K30,K31,K32,K33)</f>
        <v>1535</v>
      </c>
      <c r="W7" s="20"/>
      <c r="X7" s="20"/>
      <c r="Y7" s="20"/>
      <c r="Z7" s="20"/>
    </row>
    <row r="8" spans="1:26" x14ac:dyDescent="0.25">
      <c r="A8">
        <v>3</v>
      </c>
      <c r="B8" t="s">
        <v>112</v>
      </c>
      <c r="C8" s="16">
        <v>8.2780000000000005</v>
      </c>
      <c r="D8">
        <v>117</v>
      </c>
      <c r="E8">
        <v>0</v>
      </c>
      <c r="F8" s="19">
        <f t="shared" si="0"/>
        <v>0</v>
      </c>
      <c r="H8">
        <v>3</v>
      </c>
      <c r="I8" t="s">
        <v>112</v>
      </c>
      <c r="J8" s="16">
        <v>15.56</v>
      </c>
      <c r="K8">
        <v>199</v>
      </c>
      <c r="L8">
        <v>1</v>
      </c>
      <c r="M8" s="19">
        <f t="shared" si="1"/>
        <v>0.50251256281407031</v>
      </c>
      <c r="N8" s="17" t="s">
        <v>123</v>
      </c>
      <c r="P8" s="23">
        <f>(P6/P7)*100</f>
        <v>0.53444180522565321</v>
      </c>
      <c r="Q8" s="23">
        <f>(Q6/Q7)*100</f>
        <v>0.39087947882736157</v>
      </c>
      <c r="W8" s="18"/>
      <c r="X8" s="18"/>
      <c r="Y8" s="18"/>
      <c r="Z8" s="18"/>
    </row>
    <row r="9" spans="1:26" x14ac:dyDescent="0.25">
      <c r="A9">
        <v>4</v>
      </c>
      <c r="B9" t="s">
        <v>112</v>
      </c>
      <c r="C9" s="16">
        <v>8.75</v>
      </c>
      <c r="D9">
        <v>281</v>
      </c>
      <c r="E9">
        <v>0</v>
      </c>
      <c r="F9" s="19">
        <f t="shared" si="0"/>
        <v>0</v>
      </c>
      <c r="H9">
        <v>4</v>
      </c>
      <c r="I9" t="s">
        <v>112</v>
      </c>
      <c r="J9" s="16">
        <v>20.309000000000001</v>
      </c>
      <c r="K9">
        <v>104</v>
      </c>
      <c r="L9">
        <v>0</v>
      </c>
      <c r="M9" s="19">
        <f t="shared" si="1"/>
        <v>0</v>
      </c>
      <c r="N9" s="17" t="s">
        <v>38</v>
      </c>
      <c r="O9" s="19" t="s">
        <v>38</v>
      </c>
      <c r="P9" s="20">
        <f>COUNT(K8,K10,K11,K12,K13,K14,K15,K16,K17,K21,K22,K23,K24,K26,K27,K28,K29)</f>
        <v>17</v>
      </c>
      <c r="Q9" s="20">
        <f>COUNT(K6,K7,K9,K18,K19,K20,K25,K30,K31,K32,K33)</f>
        <v>11</v>
      </c>
      <c r="Y9" s="15"/>
      <c r="Z9" s="15"/>
    </row>
    <row r="10" spans="1:26" x14ac:dyDescent="0.25">
      <c r="A10">
        <v>1</v>
      </c>
      <c r="B10" t="s">
        <v>113</v>
      </c>
      <c r="C10" s="16">
        <v>6.59</v>
      </c>
      <c r="D10">
        <v>143</v>
      </c>
      <c r="E10">
        <v>0</v>
      </c>
      <c r="F10" s="19">
        <f t="shared" si="0"/>
        <v>0</v>
      </c>
      <c r="H10">
        <v>1</v>
      </c>
      <c r="I10" t="s">
        <v>113</v>
      </c>
      <c r="J10" s="16">
        <v>11.06</v>
      </c>
      <c r="K10">
        <v>85</v>
      </c>
      <c r="L10">
        <v>0</v>
      </c>
      <c r="M10" s="19">
        <f t="shared" si="1"/>
        <v>0</v>
      </c>
      <c r="N10" s="17" t="s">
        <v>123</v>
      </c>
    </row>
    <row r="11" spans="1:26" x14ac:dyDescent="0.25">
      <c r="A11">
        <v>2</v>
      </c>
      <c r="B11" t="s">
        <v>113</v>
      </c>
      <c r="C11" s="16">
        <v>6.0090000000000003</v>
      </c>
      <c r="D11">
        <v>81</v>
      </c>
      <c r="E11">
        <v>0</v>
      </c>
      <c r="F11" s="19">
        <f t="shared" si="0"/>
        <v>0</v>
      </c>
      <c r="H11">
        <v>2</v>
      </c>
      <c r="I11" t="s">
        <v>113</v>
      </c>
      <c r="J11" s="16">
        <v>13.324999999999999</v>
      </c>
      <c r="K11">
        <v>86</v>
      </c>
      <c r="L11">
        <v>1</v>
      </c>
      <c r="M11" s="19">
        <f t="shared" si="1"/>
        <v>1.1627906976744187</v>
      </c>
      <c r="N11" s="17" t="s">
        <v>123</v>
      </c>
    </row>
    <row r="12" spans="1:26" x14ac:dyDescent="0.25">
      <c r="A12">
        <v>3</v>
      </c>
      <c r="B12" t="s">
        <v>113</v>
      </c>
      <c r="C12" s="16">
        <v>7.5629999999999997</v>
      </c>
      <c r="D12">
        <v>113</v>
      </c>
      <c r="E12">
        <v>0</v>
      </c>
      <c r="F12" s="19">
        <f t="shared" si="0"/>
        <v>0</v>
      </c>
      <c r="H12">
        <v>3</v>
      </c>
      <c r="I12" t="s">
        <v>113</v>
      </c>
      <c r="J12" s="16">
        <v>15.468</v>
      </c>
      <c r="K12">
        <v>96</v>
      </c>
      <c r="L12">
        <v>1</v>
      </c>
      <c r="M12" s="19">
        <f t="shared" si="1"/>
        <v>1.0416666666666665</v>
      </c>
      <c r="N12" s="17" t="s">
        <v>123</v>
      </c>
    </row>
    <row r="13" spans="1:26" x14ac:dyDescent="0.25">
      <c r="A13">
        <v>4</v>
      </c>
      <c r="B13" t="s">
        <v>113</v>
      </c>
      <c r="C13" s="16">
        <v>7.5590000000000002</v>
      </c>
      <c r="D13">
        <v>171</v>
      </c>
      <c r="E13">
        <v>0</v>
      </c>
      <c r="F13" s="19">
        <f t="shared" si="0"/>
        <v>0</v>
      </c>
      <c r="H13">
        <v>4</v>
      </c>
      <c r="I13" t="s">
        <v>113</v>
      </c>
      <c r="J13" s="16">
        <v>19.994</v>
      </c>
      <c r="K13">
        <v>72</v>
      </c>
      <c r="L13">
        <v>0</v>
      </c>
      <c r="M13" s="19">
        <f t="shared" si="1"/>
        <v>0</v>
      </c>
      <c r="N13" s="17" t="s">
        <v>123</v>
      </c>
      <c r="V13"/>
      <c r="W13" s="20"/>
      <c r="X13" s="20"/>
    </row>
    <row r="14" spans="1:26" x14ac:dyDescent="0.25">
      <c r="A14">
        <v>1</v>
      </c>
      <c r="B14" s="21" t="s">
        <v>114</v>
      </c>
      <c r="C14" s="16">
        <v>6.9859999999999998</v>
      </c>
      <c r="D14">
        <f>182+55</f>
        <v>237</v>
      </c>
      <c r="E14">
        <v>0</v>
      </c>
      <c r="F14" s="19">
        <f t="shared" si="0"/>
        <v>0</v>
      </c>
      <c r="H14">
        <v>1</v>
      </c>
      <c r="I14" s="21" t="s">
        <v>114</v>
      </c>
      <c r="J14" s="16">
        <v>11.784000000000001</v>
      </c>
      <c r="K14">
        <v>67</v>
      </c>
      <c r="L14">
        <v>1</v>
      </c>
      <c r="M14" s="19">
        <f t="shared" si="1"/>
        <v>1.4925373134328357</v>
      </c>
      <c r="N14" s="17" t="s">
        <v>123</v>
      </c>
      <c r="U14" s="18"/>
      <c r="V14"/>
      <c r="W14" s="20"/>
      <c r="X14" s="20"/>
      <c r="Y14" s="18"/>
      <c r="Z14" s="18"/>
    </row>
    <row r="15" spans="1:26" x14ac:dyDescent="0.25">
      <c r="A15">
        <v>2</v>
      </c>
      <c r="B15" s="21" t="s">
        <v>114</v>
      </c>
      <c r="C15" s="16">
        <v>6.133</v>
      </c>
      <c r="D15">
        <v>105</v>
      </c>
      <c r="E15">
        <v>0</v>
      </c>
      <c r="F15" s="19">
        <f t="shared" si="0"/>
        <v>0</v>
      </c>
      <c r="H15">
        <v>2</v>
      </c>
      <c r="I15" s="21" t="s">
        <v>114</v>
      </c>
      <c r="J15" s="16">
        <v>11.297000000000001</v>
      </c>
      <c r="K15">
        <v>104</v>
      </c>
      <c r="L15">
        <v>0</v>
      </c>
      <c r="M15" s="19">
        <f t="shared" si="1"/>
        <v>0</v>
      </c>
      <c r="N15" s="17" t="s">
        <v>123</v>
      </c>
      <c r="V15"/>
      <c r="W15" s="18"/>
      <c r="X15" s="18"/>
    </row>
    <row r="16" spans="1:26" x14ac:dyDescent="0.25">
      <c r="A16">
        <v>3</v>
      </c>
      <c r="B16" s="21" t="s">
        <v>114</v>
      </c>
      <c r="C16" s="16">
        <v>7.5359999999999996</v>
      </c>
      <c r="D16">
        <v>118</v>
      </c>
      <c r="E16">
        <v>0</v>
      </c>
      <c r="F16" s="19">
        <f t="shared" si="0"/>
        <v>0</v>
      </c>
      <c r="H16">
        <v>3</v>
      </c>
      <c r="I16" s="21" t="s">
        <v>114</v>
      </c>
      <c r="J16" s="16">
        <v>14.493</v>
      </c>
      <c r="K16">
        <v>97</v>
      </c>
      <c r="L16">
        <v>0</v>
      </c>
      <c r="M16" s="19">
        <f t="shared" si="1"/>
        <v>0</v>
      </c>
      <c r="N16" s="17" t="s">
        <v>123</v>
      </c>
    </row>
    <row r="17" spans="1:15" x14ac:dyDescent="0.25">
      <c r="A17">
        <v>4</v>
      </c>
      <c r="B17" s="21" t="s">
        <v>114</v>
      </c>
      <c r="C17" s="16">
        <v>7.4589999999999996</v>
      </c>
      <c r="D17">
        <v>208</v>
      </c>
      <c r="E17">
        <v>0</v>
      </c>
      <c r="F17" s="19">
        <f t="shared" si="0"/>
        <v>0</v>
      </c>
      <c r="H17">
        <v>4</v>
      </c>
      <c r="I17" s="21" t="s">
        <v>114</v>
      </c>
      <c r="J17" s="16">
        <v>17.885999999999999</v>
      </c>
      <c r="K17">
        <v>58</v>
      </c>
      <c r="L17">
        <v>2</v>
      </c>
      <c r="M17" s="19">
        <f t="shared" si="1"/>
        <v>3.4482758620689653</v>
      </c>
      <c r="N17" s="17" t="s">
        <v>123</v>
      </c>
    </row>
    <row r="18" spans="1:15" x14ac:dyDescent="0.25">
      <c r="A18">
        <v>1</v>
      </c>
      <c r="B18" t="s">
        <v>115</v>
      </c>
      <c r="C18" s="16">
        <v>7.702</v>
      </c>
      <c r="D18">
        <v>171</v>
      </c>
      <c r="E18">
        <v>0</v>
      </c>
      <c r="F18" s="19">
        <f t="shared" si="0"/>
        <v>0</v>
      </c>
      <c r="H18">
        <v>1</v>
      </c>
      <c r="I18" t="s">
        <v>115</v>
      </c>
      <c r="J18" s="16">
        <v>10.534000000000001</v>
      </c>
      <c r="K18">
        <v>111</v>
      </c>
      <c r="L18">
        <v>1</v>
      </c>
      <c r="M18" s="19">
        <f t="shared" si="1"/>
        <v>0.90090090090090091</v>
      </c>
      <c r="N18" s="17" t="s">
        <v>38</v>
      </c>
    </row>
    <row r="19" spans="1:15" x14ac:dyDescent="0.25">
      <c r="A19">
        <v>2</v>
      </c>
      <c r="B19" t="s">
        <v>115</v>
      </c>
      <c r="C19" s="16">
        <v>6.8630000000000004</v>
      </c>
      <c r="D19">
        <v>114</v>
      </c>
      <c r="E19">
        <v>0</v>
      </c>
      <c r="F19" s="19">
        <f t="shared" si="0"/>
        <v>0</v>
      </c>
      <c r="H19">
        <v>2</v>
      </c>
      <c r="I19" t="s">
        <v>115</v>
      </c>
      <c r="J19" s="16">
        <v>12.619</v>
      </c>
      <c r="K19">
        <v>189</v>
      </c>
      <c r="L19">
        <v>0</v>
      </c>
      <c r="M19" s="19">
        <f t="shared" si="1"/>
        <v>0</v>
      </c>
      <c r="N19" s="17" t="s">
        <v>38</v>
      </c>
    </row>
    <row r="20" spans="1:15" x14ac:dyDescent="0.25">
      <c r="A20">
        <v>3</v>
      </c>
      <c r="B20" t="s">
        <v>115</v>
      </c>
      <c r="C20" s="16">
        <v>7.859</v>
      </c>
      <c r="D20">
        <v>104</v>
      </c>
      <c r="E20">
        <v>0</v>
      </c>
      <c r="F20" s="19">
        <f t="shared" si="0"/>
        <v>0</v>
      </c>
      <c r="H20">
        <v>3</v>
      </c>
      <c r="I20" t="s">
        <v>115</v>
      </c>
      <c r="J20" s="16">
        <v>12.057</v>
      </c>
      <c r="K20">
        <v>142</v>
      </c>
      <c r="L20">
        <v>2</v>
      </c>
      <c r="M20" s="19">
        <f t="shared" si="1"/>
        <v>1.4084507042253522</v>
      </c>
      <c r="N20" s="17" t="s">
        <v>38</v>
      </c>
    </row>
    <row r="21" spans="1:15" x14ac:dyDescent="0.25">
      <c r="A21">
        <v>4</v>
      </c>
      <c r="B21" t="s">
        <v>115</v>
      </c>
      <c r="C21" s="16">
        <v>7.5590000000000002</v>
      </c>
      <c r="D21">
        <v>238</v>
      </c>
      <c r="E21">
        <v>0</v>
      </c>
      <c r="F21" s="19">
        <f t="shared" si="0"/>
        <v>0</v>
      </c>
      <c r="H21">
        <v>4</v>
      </c>
      <c r="I21" t="s">
        <v>115</v>
      </c>
      <c r="J21" s="16">
        <v>15.597</v>
      </c>
      <c r="K21">
        <v>79</v>
      </c>
      <c r="L21">
        <v>0</v>
      </c>
      <c r="M21" s="19">
        <f t="shared" si="1"/>
        <v>0</v>
      </c>
      <c r="N21" s="17" t="s">
        <v>123</v>
      </c>
    </row>
    <row r="22" spans="1:15" x14ac:dyDescent="0.25">
      <c r="A22">
        <v>1</v>
      </c>
      <c r="B22" t="s">
        <v>116</v>
      </c>
      <c r="C22" s="16">
        <v>8.07</v>
      </c>
      <c r="D22">
        <v>285</v>
      </c>
      <c r="E22">
        <v>0</v>
      </c>
      <c r="F22" s="19">
        <f t="shared" si="0"/>
        <v>0</v>
      </c>
      <c r="H22">
        <v>1</v>
      </c>
      <c r="I22" t="s">
        <v>116</v>
      </c>
      <c r="J22" s="16">
        <v>11.503</v>
      </c>
      <c r="K22">
        <v>72</v>
      </c>
      <c r="L22">
        <v>0</v>
      </c>
      <c r="M22" s="19">
        <f t="shared" si="1"/>
        <v>0</v>
      </c>
      <c r="N22" s="17" t="s">
        <v>123</v>
      </c>
    </row>
    <row r="23" spans="1:15" x14ac:dyDescent="0.25">
      <c r="A23">
        <v>2</v>
      </c>
      <c r="B23" t="s">
        <v>116</v>
      </c>
      <c r="C23" s="16">
        <v>6.96</v>
      </c>
      <c r="D23">
        <v>209</v>
      </c>
      <c r="E23">
        <v>0</v>
      </c>
      <c r="F23" s="19">
        <f t="shared" si="0"/>
        <v>0</v>
      </c>
      <c r="H23">
        <v>2</v>
      </c>
      <c r="I23" t="s">
        <v>116</v>
      </c>
      <c r="J23" s="16">
        <v>14.772</v>
      </c>
      <c r="K23">
        <v>119</v>
      </c>
      <c r="L23">
        <v>1</v>
      </c>
      <c r="M23" s="19">
        <f t="shared" si="1"/>
        <v>0.84033613445378152</v>
      </c>
      <c r="N23" s="17" t="s">
        <v>123</v>
      </c>
      <c r="O23" s="13"/>
    </row>
    <row r="24" spans="1:15" x14ac:dyDescent="0.25">
      <c r="A24">
        <v>3</v>
      </c>
      <c r="B24" t="s">
        <v>116</v>
      </c>
      <c r="C24" s="16">
        <v>7.798</v>
      </c>
      <c r="D24">
        <v>85</v>
      </c>
      <c r="E24">
        <v>0</v>
      </c>
      <c r="F24" s="19">
        <f t="shared" si="0"/>
        <v>0</v>
      </c>
      <c r="H24">
        <v>3</v>
      </c>
      <c r="I24" t="s">
        <v>116</v>
      </c>
      <c r="J24" s="16">
        <v>16.370999999999999</v>
      </c>
      <c r="K24">
        <v>131</v>
      </c>
      <c r="L24">
        <v>1</v>
      </c>
      <c r="M24" s="19">
        <f t="shared" si="1"/>
        <v>0.76335877862595414</v>
      </c>
      <c r="N24" s="17" t="s">
        <v>123</v>
      </c>
      <c r="O24" s="13"/>
    </row>
    <row r="25" spans="1:15" x14ac:dyDescent="0.25">
      <c r="A25">
        <v>4</v>
      </c>
      <c r="B25" t="s">
        <v>116</v>
      </c>
      <c r="C25" s="16">
        <v>8.1470000000000002</v>
      </c>
      <c r="D25">
        <v>254</v>
      </c>
      <c r="E25">
        <v>0</v>
      </c>
      <c r="F25" s="19">
        <f t="shared" si="0"/>
        <v>0</v>
      </c>
      <c r="H25">
        <v>4</v>
      </c>
      <c r="I25" t="s">
        <v>116</v>
      </c>
      <c r="J25" s="16">
        <v>14.593</v>
      </c>
      <c r="K25">
        <v>99</v>
      </c>
      <c r="L25">
        <v>0</v>
      </c>
      <c r="M25" s="19">
        <f t="shared" si="1"/>
        <v>0</v>
      </c>
      <c r="N25" s="17" t="s">
        <v>38</v>
      </c>
      <c r="O25" s="13"/>
    </row>
    <row r="26" spans="1:15" x14ac:dyDescent="0.25">
      <c r="A26">
        <v>1</v>
      </c>
      <c r="B26" s="21" t="s">
        <v>117</v>
      </c>
      <c r="C26" s="16">
        <v>8.3290000000000006</v>
      </c>
      <c r="D26">
        <v>84</v>
      </c>
      <c r="E26">
        <v>0</v>
      </c>
      <c r="F26" s="19">
        <f t="shared" si="0"/>
        <v>0</v>
      </c>
      <c r="H26">
        <v>1</v>
      </c>
      <c r="I26" s="21" t="s">
        <v>117</v>
      </c>
      <c r="J26" s="16">
        <v>16.495999999999999</v>
      </c>
      <c r="K26">
        <v>99</v>
      </c>
      <c r="L26">
        <v>1</v>
      </c>
      <c r="M26" s="19">
        <f t="shared" si="1"/>
        <v>1.0101010101010102</v>
      </c>
      <c r="N26" s="17" t="s">
        <v>123</v>
      </c>
      <c r="O26" s="13"/>
    </row>
    <row r="27" spans="1:15" x14ac:dyDescent="0.25">
      <c r="A27">
        <v>2</v>
      </c>
      <c r="B27" s="21" t="s">
        <v>117</v>
      </c>
      <c r="C27" s="16">
        <v>7.1130000000000004</v>
      </c>
      <c r="D27">
        <v>85</v>
      </c>
      <c r="E27">
        <v>0</v>
      </c>
      <c r="F27" s="19">
        <f t="shared" si="0"/>
        <v>0</v>
      </c>
      <c r="H27">
        <v>2</v>
      </c>
      <c r="I27" s="21" t="s">
        <v>117</v>
      </c>
      <c r="J27" s="16">
        <v>16.338999999999999</v>
      </c>
      <c r="K27">
        <v>136</v>
      </c>
      <c r="L27">
        <v>0</v>
      </c>
      <c r="M27" s="19">
        <f t="shared" si="1"/>
        <v>0</v>
      </c>
      <c r="N27" s="17" t="s">
        <v>123</v>
      </c>
      <c r="O27" s="13"/>
    </row>
    <row r="28" spans="1:15" x14ac:dyDescent="0.25">
      <c r="A28">
        <v>3</v>
      </c>
      <c r="B28" s="21" t="s">
        <v>117</v>
      </c>
      <c r="C28" s="16">
        <v>7.859</v>
      </c>
      <c r="D28">
        <v>48</v>
      </c>
      <c r="E28">
        <v>0</v>
      </c>
      <c r="F28" s="19">
        <f t="shared" si="0"/>
        <v>0</v>
      </c>
      <c r="H28">
        <v>3</v>
      </c>
      <c r="I28" s="21" t="s">
        <v>117</v>
      </c>
      <c r="J28" s="16">
        <v>15.968</v>
      </c>
      <c r="K28">
        <v>114</v>
      </c>
      <c r="L28">
        <v>0</v>
      </c>
      <c r="M28" s="19">
        <f t="shared" si="1"/>
        <v>0</v>
      </c>
      <c r="N28" s="17" t="s">
        <v>123</v>
      </c>
      <c r="O28" s="13"/>
    </row>
    <row r="29" spans="1:15" x14ac:dyDescent="0.25">
      <c r="A29">
        <v>4</v>
      </c>
      <c r="B29" s="21" t="s">
        <v>117</v>
      </c>
      <c r="C29" s="16">
        <v>8.0960000000000001</v>
      </c>
      <c r="D29">
        <v>145</v>
      </c>
      <c r="E29">
        <v>0</v>
      </c>
      <c r="F29" s="19">
        <f t="shared" si="0"/>
        <v>0</v>
      </c>
      <c r="H29">
        <v>4</v>
      </c>
      <c r="I29" s="21" t="s">
        <v>117</v>
      </c>
      <c r="J29" s="16">
        <v>20.417999999999999</v>
      </c>
      <c r="K29">
        <v>70</v>
      </c>
      <c r="L29">
        <v>0</v>
      </c>
      <c r="M29" s="19">
        <f t="shared" si="1"/>
        <v>0</v>
      </c>
      <c r="N29" s="17" t="s">
        <v>123</v>
      </c>
      <c r="O29" s="13"/>
    </row>
    <row r="30" spans="1:15" x14ac:dyDescent="0.25">
      <c r="A30">
        <v>1</v>
      </c>
      <c r="B30" s="21" t="s">
        <v>118</v>
      </c>
      <c r="C30" s="16">
        <v>8.6560000000000006</v>
      </c>
      <c r="D30">
        <v>138</v>
      </c>
      <c r="E30">
        <v>0</v>
      </c>
      <c r="F30" s="19">
        <f t="shared" si="0"/>
        <v>0</v>
      </c>
      <c r="H30">
        <v>1</v>
      </c>
      <c r="I30" s="21" t="s">
        <v>118</v>
      </c>
      <c r="J30" s="16">
        <v>13.843</v>
      </c>
      <c r="K30">
        <v>139</v>
      </c>
      <c r="L30">
        <v>0</v>
      </c>
      <c r="M30" s="19">
        <f t="shared" si="1"/>
        <v>0</v>
      </c>
      <c r="N30" s="17" t="s">
        <v>38</v>
      </c>
      <c r="O30" s="13"/>
    </row>
    <row r="31" spans="1:15" x14ac:dyDescent="0.25">
      <c r="A31">
        <v>2</v>
      </c>
      <c r="B31" s="21" t="s">
        <v>118</v>
      </c>
      <c r="C31" s="16">
        <v>7.4889999999999999</v>
      </c>
      <c r="D31">
        <v>95</v>
      </c>
      <c r="E31">
        <v>0</v>
      </c>
      <c r="F31" s="19">
        <f t="shared" si="0"/>
        <v>0</v>
      </c>
      <c r="H31">
        <v>2</v>
      </c>
      <c r="I31" s="21" t="s">
        <v>118</v>
      </c>
      <c r="J31" s="16">
        <v>13.789</v>
      </c>
      <c r="K31">
        <v>132</v>
      </c>
      <c r="L31">
        <v>0</v>
      </c>
      <c r="M31" s="19">
        <f t="shared" si="1"/>
        <v>0</v>
      </c>
      <c r="N31" s="17" t="s">
        <v>38</v>
      </c>
      <c r="O31" s="13"/>
    </row>
    <row r="32" spans="1:15" x14ac:dyDescent="0.25">
      <c r="A32">
        <v>3</v>
      </c>
      <c r="B32" s="21" t="s">
        <v>118</v>
      </c>
      <c r="C32" s="22">
        <v>7.4889999999999999</v>
      </c>
      <c r="D32">
        <v>62</v>
      </c>
      <c r="E32">
        <v>0</v>
      </c>
      <c r="F32" s="19">
        <f t="shared" si="0"/>
        <v>0</v>
      </c>
      <c r="H32">
        <v>3</v>
      </c>
      <c r="I32" s="21" t="s">
        <v>118</v>
      </c>
      <c r="J32" s="16">
        <v>13.726000000000001</v>
      </c>
      <c r="K32">
        <v>133</v>
      </c>
      <c r="L32">
        <v>0</v>
      </c>
      <c r="M32" s="19">
        <f t="shared" si="1"/>
        <v>0</v>
      </c>
      <c r="N32" s="17" t="s">
        <v>38</v>
      </c>
      <c r="O32" s="13"/>
    </row>
    <row r="33" spans="1:26" x14ac:dyDescent="0.25">
      <c r="A33">
        <v>4</v>
      </c>
      <c r="B33" s="21" t="s">
        <v>118</v>
      </c>
      <c r="C33" s="16">
        <v>8.5359999999999996</v>
      </c>
      <c r="D33">
        <v>82</v>
      </c>
      <c r="E33">
        <v>1</v>
      </c>
      <c r="F33" s="19">
        <f t="shared" si="0"/>
        <v>1.2195121951219512</v>
      </c>
      <c r="H33">
        <v>4</v>
      </c>
      <c r="I33" s="21" t="s">
        <v>118</v>
      </c>
      <c r="J33" s="16">
        <v>17.042999999999999</v>
      </c>
      <c r="K33">
        <v>88</v>
      </c>
      <c r="L33">
        <v>0</v>
      </c>
      <c r="M33" s="19">
        <f t="shared" si="1"/>
        <v>0</v>
      </c>
      <c r="N33" s="17" t="s">
        <v>38</v>
      </c>
      <c r="O33" s="13"/>
    </row>
    <row r="34" spans="1:26" x14ac:dyDescent="0.25">
      <c r="A34" s="21"/>
      <c r="B34" s="21"/>
      <c r="C34" s="24">
        <f>AVERAGE(C6:C33)</f>
        <v>7.5996428571428583</v>
      </c>
      <c r="D34" s="12">
        <f>SUM(D6:D33)</f>
        <v>4185</v>
      </c>
      <c r="E34" s="12">
        <f>SUM(E6:E33)</f>
        <v>1</v>
      </c>
      <c r="F34" s="23">
        <f>(E34/D34)*100</f>
        <v>2.3894862604540022E-2</v>
      </c>
      <c r="H34" s="21"/>
      <c r="I34" s="21"/>
      <c r="J34" s="24">
        <f>AVERAGE(J6:J33)</f>
        <v>14.778499999999999</v>
      </c>
      <c r="K34" s="12">
        <f>SUM(K6:K33)</f>
        <v>3219</v>
      </c>
      <c r="L34" s="12">
        <f>SUM(L6:L33)</f>
        <v>15</v>
      </c>
      <c r="M34" s="23">
        <f>(L34/K34)*100</f>
        <v>0.46598322460391423</v>
      </c>
      <c r="N34" s="18"/>
      <c r="O34" s="13"/>
      <c r="R34" s="12"/>
      <c r="S34" s="25"/>
    </row>
    <row r="35" spans="1:26" x14ac:dyDescent="0.25">
      <c r="E35" s="19" t="s">
        <v>38</v>
      </c>
      <c r="F35">
        <f>COUNT(F6:F33)</f>
        <v>28</v>
      </c>
      <c r="L35" s="19" t="s">
        <v>38</v>
      </c>
      <c r="M35">
        <f>COUNT(M6:M33)</f>
        <v>28</v>
      </c>
    </row>
    <row r="36" spans="1:26" x14ac:dyDescent="0.25">
      <c r="J36"/>
      <c r="O36" s="13"/>
    </row>
    <row r="37" spans="1:26" x14ac:dyDescent="0.25">
      <c r="A37" t="s">
        <v>204</v>
      </c>
      <c r="E37" s="19"/>
      <c r="H37" t="s">
        <v>205</v>
      </c>
      <c r="J37"/>
      <c r="L37" s="19"/>
      <c r="O37" s="13"/>
    </row>
    <row r="38" spans="1:26" x14ac:dyDescent="0.25">
      <c r="J38"/>
      <c r="O38" s="13"/>
    </row>
    <row r="39" spans="1:26" x14ac:dyDescent="0.25">
      <c r="A39" t="s">
        <v>108</v>
      </c>
      <c r="B39" t="s">
        <v>109</v>
      </c>
      <c r="C39" t="s">
        <v>202</v>
      </c>
      <c r="D39" t="s">
        <v>110</v>
      </c>
      <c r="E39" t="s">
        <v>203</v>
      </c>
      <c r="F39" t="s">
        <v>213</v>
      </c>
      <c r="H39" t="s">
        <v>108</v>
      </c>
      <c r="I39" t="s">
        <v>109</v>
      </c>
      <c r="J39" t="s">
        <v>202</v>
      </c>
      <c r="K39" t="s">
        <v>110</v>
      </c>
      <c r="L39" t="s">
        <v>203</v>
      </c>
      <c r="M39" t="s">
        <v>213</v>
      </c>
      <c r="N39" s="14" t="s">
        <v>111</v>
      </c>
      <c r="O39" s="13"/>
      <c r="T39" s="14"/>
      <c r="Y39" s="15"/>
    </row>
    <row r="40" spans="1:26" x14ac:dyDescent="0.25">
      <c r="A40">
        <v>1</v>
      </c>
      <c r="B40" t="s">
        <v>112</v>
      </c>
      <c r="C40" s="16">
        <v>11.367000000000001</v>
      </c>
      <c r="D40">
        <v>316</v>
      </c>
      <c r="E40">
        <v>0</v>
      </c>
      <c r="F40" s="19">
        <f t="shared" ref="F40:F67" si="2">(E40/D40)*100</f>
        <v>0</v>
      </c>
      <c r="H40">
        <v>1</v>
      </c>
      <c r="I40" t="s">
        <v>112</v>
      </c>
      <c r="J40" s="16">
        <v>26.279</v>
      </c>
      <c r="K40">
        <v>151</v>
      </c>
      <c r="L40">
        <v>0</v>
      </c>
      <c r="M40" s="19">
        <f>(L40/K40)*100</f>
        <v>0</v>
      </c>
      <c r="N40" s="17" t="s">
        <v>38</v>
      </c>
      <c r="O40" s="13"/>
      <c r="W40" s="20"/>
      <c r="X40" s="20"/>
      <c r="Y40" s="20"/>
      <c r="Z40" s="20"/>
    </row>
    <row r="41" spans="1:26" x14ac:dyDescent="0.25">
      <c r="A41">
        <v>2</v>
      </c>
      <c r="B41" t="s">
        <v>112</v>
      </c>
      <c r="C41" s="16">
        <v>9.8559999999999999</v>
      </c>
      <c r="D41">
        <v>233</v>
      </c>
      <c r="E41">
        <v>0</v>
      </c>
      <c r="F41" s="19">
        <f t="shared" si="2"/>
        <v>0</v>
      </c>
      <c r="H41">
        <v>2</v>
      </c>
      <c r="I41" t="s">
        <v>112</v>
      </c>
      <c r="J41" s="16">
        <v>20.911000000000001</v>
      </c>
      <c r="K41">
        <v>89</v>
      </c>
      <c r="L41">
        <v>0</v>
      </c>
      <c r="M41" s="19">
        <f t="shared" ref="M41" si="3">(L41/K41)*100</f>
        <v>0</v>
      </c>
      <c r="N41" s="17" t="s">
        <v>38</v>
      </c>
      <c r="O41" s="13"/>
      <c r="W41" s="20"/>
      <c r="X41" s="20"/>
      <c r="Y41" s="20"/>
      <c r="Z41" s="20"/>
    </row>
    <row r="42" spans="1:26" x14ac:dyDescent="0.25">
      <c r="A42">
        <v>3</v>
      </c>
      <c r="B42" t="s">
        <v>112</v>
      </c>
      <c r="C42" s="16">
        <v>9.3979999999999997</v>
      </c>
      <c r="D42">
        <v>265</v>
      </c>
      <c r="E42">
        <v>0</v>
      </c>
      <c r="F42" s="19">
        <f t="shared" si="2"/>
        <v>0</v>
      </c>
      <c r="H42">
        <v>3</v>
      </c>
      <c r="I42" t="s">
        <v>112</v>
      </c>
      <c r="M42" s="19"/>
      <c r="N42" s="17"/>
      <c r="P42" s="18"/>
      <c r="Q42" s="18"/>
      <c r="W42" s="18"/>
      <c r="X42" s="18"/>
      <c r="Y42" s="18"/>
      <c r="Z42" s="18"/>
    </row>
    <row r="43" spans="1:26" x14ac:dyDescent="0.25">
      <c r="A43">
        <v>4</v>
      </c>
      <c r="B43" t="s">
        <v>112</v>
      </c>
      <c r="C43" s="16">
        <v>9.5609999999999999</v>
      </c>
      <c r="D43">
        <v>293</v>
      </c>
      <c r="E43">
        <v>0</v>
      </c>
      <c r="F43" s="19">
        <f t="shared" si="2"/>
        <v>0</v>
      </c>
      <c r="H43">
        <v>4</v>
      </c>
      <c r="I43" t="s">
        <v>112</v>
      </c>
      <c r="J43" s="16">
        <v>25.937000000000001</v>
      </c>
      <c r="K43">
        <v>105</v>
      </c>
      <c r="L43">
        <v>0</v>
      </c>
      <c r="M43" s="19">
        <f t="shared" ref="M43:M45" si="4">(L43/K43)*100</f>
        <v>0</v>
      </c>
      <c r="N43" s="17" t="s">
        <v>38</v>
      </c>
      <c r="O43" s="19"/>
      <c r="P43" s="20"/>
      <c r="Q43" s="20"/>
      <c r="Y43" s="15"/>
      <c r="Z43" s="15"/>
    </row>
    <row r="44" spans="1:26" x14ac:dyDescent="0.25">
      <c r="A44">
        <v>1</v>
      </c>
      <c r="B44" t="s">
        <v>113</v>
      </c>
      <c r="C44" s="16">
        <v>10.295999999999999</v>
      </c>
      <c r="D44">
        <v>239</v>
      </c>
      <c r="E44">
        <v>0</v>
      </c>
      <c r="F44" s="19">
        <f t="shared" si="2"/>
        <v>0</v>
      </c>
      <c r="H44">
        <v>1</v>
      </c>
      <c r="I44" t="s">
        <v>113</v>
      </c>
      <c r="J44" s="16">
        <v>19.391999999999999</v>
      </c>
      <c r="K44">
        <v>80</v>
      </c>
      <c r="L44">
        <v>0</v>
      </c>
      <c r="M44" s="19">
        <f t="shared" si="4"/>
        <v>0</v>
      </c>
      <c r="N44" s="17" t="s">
        <v>38</v>
      </c>
    </row>
    <row r="45" spans="1:26" x14ac:dyDescent="0.25">
      <c r="A45">
        <v>2</v>
      </c>
      <c r="B45" t="s">
        <v>113</v>
      </c>
      <c r="C45" s="16">
        <v>8.5500000000000007</v>
      </c>
      <c r="D45">
        <v>252</v>
      </c>
      <c r="E45">
        <v>0</v>
      </c>
      <c r="F45" s="19">
        <f t="shared" si="2"/>
        <v>0</v>
      </c>
      <c r="H45">
        <v>2</v>
      </c>
      <c r="I45" t="s">
        <v>113</v>
      </c>
      <c r="J45" s="16">
        <v>32.430999999999997</v>
      </c>
      <c r="K45">
        <v>50</v>
      </c>
      <c r="L45">
        <v>2</v>
      </c>
      <c r="M45" s="19">
        <f t="shared" si="4"/>
        <v>4</v>
      </c>
      <c r="N45" s="17" t="s">
        <v>38</v>
      </c>
      <c r="O45" s="19"/>
      <c r="P45" s="18"/>
      <c r="Q45" s="18"/>
    </row>
    <row r="46" spans="1:26" x14ac:dyDescent="0.25">
      <c r="A46">
        <v>3</v>
      </c>
      <c r="B46" t="s">
        <v>113</v>
      </c>
      <c r="C46" s="16">
        <v>8.9280000000000008</v>
      </c>
      <c r="D46">
        <v>259</v>
      </c>
      <c r="E46">
        <v>0</v>
      </c>
      <c r="F46" s="19">
        <f t="shared" si="2"/>
        <v>0</v>
      </c>
      <c r="H46">
        <v>3</v>
      </c>
      <c r="I46" t="s">
        <v>113</v>
      </c>
      <c r="M46" s="19"/>
      <c r="N46" s="17"/>
      <c r="U46" s="18"/>
      <c r="Y46" s="18"/>
      <c r="Z46" s="18"/>
    </row>
    <row r="47" spans="1:26" x14ac:dyDescent="0.25">
      <c r="A47">
        <v>4</v>
      </c>
      <c r="B47" t="s">
        <v>113</v>
      </c>
      <c r="C47" s="16">
        <v>9.3360000000000003</v>
      </c>
      <c r="D47">
        <v>275</v>
      </c>
      <c r="E47">
        <v>0</v>
      </c>
      <c r="F47" s="19">
        <f t="shared" si="2"/>
        <v>0</v>
      </c>
      <c r="H47">
        <v>4</v>
      </c>
      <c r="I47" t="s">
        <v>113</v>
      </c>
      <c r="J47" s="16">
        <v>22.452999999999999</v>
      </c>
      <c r="K47">
        <v>95</v>
      </c>
      <c r="L47">
        <v>0</v>
      </c>
      <c r="M47" s="19">
        <f t="shared" ref="M47:M49" si="5">(L47/K47)*100</f>
        <v>0</v>
      </c>
      <c r="N47" s="17" t="s">
        <v>38</v>
      </c>
      <c r="V47"/>
      <c r="W47" s="20"/>
      <c r="X47" s="20"/>
    </row>
    <row r="48" spans="1:26" x14ac:dyDescent="0.25">
      <c r="A48">
        <v>1</v>
      </c>
      <c r="B48" s="21" t="s">
        <v>114</v>
      </c>
      <c r="C48" s="16">
        <v>9.843</v>
      </c>
      <c r="D48">
        <v>225</v>
      </c>
      <c r="E48">
        <v>0</v>
      </c>
      <c r="F48" s="19">
        <f t="shared" si="2"/>
        <v>0</v>
      </c>
      <c r="H48">
        <v>1</v>
      </c>
      <c r="I48" s="21" t="s">
        <v>114</v>
      </c>
      <c r="J48" s="16">
        <v>18.242000000000001</v>
      </c>
      <c r="K48">
        <v>109</v>
      </c>
      <c r="L48">
        <v>0</v>
      </c>
      <c r="M48" s="19">
        <f t="shared" si="5"/>
        <v>0</v>
      </c>
      <c r="N48" s="17" t="s">
        <v>38</v>
      </c>
      <c r="V48"/>
      <c r="W48" s="20"/>
      <c r="X48" s="20"/>
    </row>
    <row r="49" spans="1:24" x14ac:dyDescent="0.25">
      <c r="A49">
        <v>2</v>
      </c>
      <c r="B49" s="21" t="s">
        <v>114</v>
      </c>
      <c r="C49" s="16">
        <v>8.8729999999999993</v>
      </c>
      <c r="D49">
        <v>225</v>
      </c>
      <c r="E49">
        <v>0</v>
      </c>
      <c r="F49" s="19">
        <f t="shared" si="2"/>
        <v>0</v>
      </c>
      <c r="H49">
        <v>2</v>
      </c>
      <c r="I49" s="21" t="s">
        <v>114</v>
      </c>
      <c r="J49" s="16">
        <v>26.312000000000001</v>
      </c>
      <c r="K49">
        <v>86</v>
      </c>
      <c r="L49">
        <v>7</v>
      </c>
      <c r="M49" s="19">
        <f t="shared" si="5"/>
        <v>8.1395348837209305</v>
      </c>
      <c r="N49" s="17" t="s">
        <v>38</v>
      </c>
      <c r="V49"/>
      <c r="W49" s="18"/>
      <c r="X49" s="18"/>
    </row>
    <row r="50" spans="1:24" x14ac:dyDescent="0.25">
      <c r="A50">
        <v>3</v>
      </c>
      <c r="B50" s="21" t="s">
        <v>114</v>
      </c>
      <c r="C50" s="16">
        <v>8.9659999999999993</v>
      </c>
      <c r="D50">
        <v>250</v>
      </c>
      <c r="E50">
        <v>0</v>
      </c>
      <c r="F50" s="19">
        <f t="shared" si="2"/>
        <v>0</v>
      </c>
      <c r="H50">
        <v>3</v>
      </c>
      <c r="I50" s="21" t="s">
        <v>114</v>
      </c>
      <c r="M50" s="19"/>
      <c r="N50" s="17"/>
    </row>
    <row r="51" spans="1:24" x14ac:dyDescent="0.25">
      <c r="A51">
        <v>4</v>
      </c>
      <c r="B51" s="21" t="s">
        <v>114</v>
      </c>
      <c r="C51" s="16">
        <v>9.5370000000000008</v>
      </c>
      <c r="D51">
        <v>277</v>
      </c>
      <c r="E51">
        <v>0</v>
      </c>
      <c r="F51" s="19">
        <f t="shared" si="2"/>
        <v>0</v>
      </c>
      <c r="H51">
        <v>4</v>
      </c>
      <c r="I51" s="21" t="s">
        <v>114</v>
      </c>
      <c r="J51" s="16">
        <v>24.468</v>
      </c>
      <c r="K51">
        <v>30</v>
      </c>
      <c r="L51">
        <v>1</v>
      </c>
      <c r="M51" s="19">
        <f t="shared" ref="M51:M52" si="6">(L51/K51)*100</f>
        <v>3.3333333333333335</v>
      </c>
      <c r="N51" s="17" t="s">
        <v>38</v>
      </c>
    </row>
    <row r="52" spans="1:24" x14ac:dyDescent="0.25">
      <c r="A52">
        <v>1</v>
      </c>
      <c r="B52" t="s">
        <v>115</v>
      </c>
      <c r="C52" s="16">
        <v>10.992000000000001</v>
      </c>
      <c r="D52">
        <v>269</v>
      </c>
      <c r="E52">
        <v>0</v>
      </c>
      <c r="F52" s="19">
        <f t="shared" si="2"/>
        <v>0</v>
      </c>
      <c r="H52">
        <v>1</v>
      </c>
      <c r="I52" t="s">
        <v>115</v>
      </c>
      <c r="J52" s="16">
        <v>19.710999999999999</v>
      </c>
      <c r="K52">
        <v>61</v>
      </c>
      <c r="L52">
        <v>0</v>
      </c>
      <c r="M52" s="19">
        <f t="shared" si="6"/>
        <v>0</v>
      </c>
      <c r="N52" s="30" t="s">
        <v>38</v>
      </c>
    </row>
    <row r="53" spans="1:24" x14ac:dyDescent="0.25">
      <c r="A53">
        <v>2</v>
      </c>
      <c r="B53" t="s">
        <v>115</v>
      </c>
      <c r="C53" s="22">
        <v>10.992000000000001</v>
      </c>
      <c r="D53">
        <v>219</v>
      </c>
      <c r="E53">
        <v>0</v>
      </c>
      <c r="F53" s="19">
        <f t="shared" si="2"/>
        <v>0</v>
      </c>
      <c r="H53">
        <v>2</v>
      </c>
      <c r="I53" t="s">
        <v>115</v>
      </c>
      <c r="M53" s="19"/>
      <c r="N53" s="17"/>
    </row>
    <row r="54" spans="1:24" x14ac:dyDescent="0.25">
      <c r="A54">
        <v>3</v>
      </c>
      <c r="B54" t="s">
        <v>115</v>
      </c>
      <c r="C54" s="16">
        <v>9.5109999999999992</v>
      </c>
      <c r="D54">
        <f>171+109</f>
        <v>280</v>
      </c>
      <c r="E54">
        <v>0</v>
      </c>
      <c r="F54" s="19">
        <f t="shared" si="2"/>
        <v>0</v>
      </c>
      <c r="H54">
        <v>3</v>
      </c>
      <c r="I54" t="s">
        <v>115</v>
      </c>
      <c r="J54" s="16">
        <v>15.757999999999999</v>
      </c>
      <c r="K54">
        <v>63</v>
      </c>
      <c r="L54">
        <v>1</v>
      </c>
      <c r="M54" s="19">
        <f>(L54/K54)*100</f>
        <v>1.5873015873015872</v>
      </c>
      <c r="N54" s="17" t="s">
        <v>38</v>
      </c>
    </row>
    <row r="55" spans="1:24" x14ac:dyDescent="0.25">
      <c r="A55">
        <v>4</v>
      </c>
      <c r="B55" t="s">
        <v>115</v>
      </c>
      <c r="C55" s="16">
        <v>10.137</v>
      </c>
      <c r="D55">
        <v>282</v>
      </c>
      <c r="E55">
        <v>0</v>
      </c>
      <c r="F55" s="19">
        <f t="shared" si="2"/>
        <v>0</v>
      </c>
      <c r="H55">
        <v>4</v>
      </c>
      <c r="I55" t="s">
        <v>115</v>
      </c>
      <c r="J55" s="16">
        <v>18.617999999999999</v>
      </c>
      <c r="K55">
        <v>51</v>
      </c>
      <c r="L55">
        <v>1</v>
      </c>
      <c r="M55" s="19">
        <f t="shared" ref="M55:M56" si="7">(L55/K55)*100</f>
        <v>1.9607843137254901</v>
      </c>
      <c r="N55" s="17" t="s">
        <v>123</v>
      </c>
    </row>
    <row r="56" spans="1:24" x14ac:dyDescent="0.25">
      <c r="A56">
        <v>1</v>
      </c>
      <c r="B56" t="s">
        <v>116</v>
      </c>
      <c r="C56" s="16">
        <v>10.827</v>
      </c>
      <c r="D56">
        <v>253</v>
      </c>
      <c r="E56">
        <v>0</v>
      </c>
      <c r="F56" s="19">
        <f t="shared" si="2"/>
        <v>0</v>
      </c>
      <c r="H56">
        <v>1</v>
      </c>
      <c r="I56" t="s">
        <v>116</v>
      </c>
      <c r="J56" s="16">
        <v>19.247</v>
      </c>
      <c r="K56">
        <v>64</v>
      </c>
      <c r="L56">
        <v>1</v>
      </c>
      <c r="M56" s="19">
        <f t="shared" si="7"/>
        <v>1.5625</v>
      </c>
      <c r="N56" s="17" t="s">
        <v>38</v>
      </c>
    </row>
    <row r="57" spans="1:24" x14ac:dyDescent="0.25">
      <c r="A57">
        <v>2</v>
      </c>
      <c r="B57" t="s">
        <v>116</v>
      </c>
      <c r="C57" s="16">
        <v>10.247</v>
      </c>
      <c r="D57">
        <v>269</v>
      </c>
      <c r="E57">
        <v>0</v>
      </c>
      <c r="F57" s="19">
        <f t="shared" si="2"/>
        <v>0</v>
      </c>
      <c r="H57">
        <v>2</v>
      </c>
      <c r="I57" t="s">
        <v>116</v>
      </c>
      <c r="M57" s="19"/>
      <c r="N57" s="17"/>
      <c r="O57" s="13"/>
    </row>
    <row r="58" spans="1:24" x14ac:dyDescent="0.25">
      <c r="A58">
        <v>3</v>
      </c>
      <c r="B58" t="s">
        <v>116</v>
      </c>
      <c r="C58" s="16">
        <v>9.452</v>
      </c>
      <c r="D58">
        <v>219</v>
      </c>
      <c r="E58">
        <v>0</v>
      </c>
      <c r="F58" s="19">
        <f t="shared" si="2"/>
        <v>0</v>
      </c>
      <c r="H58">
        <v>3</v>
      </c>
      <c r="I58" t="s">
        <v>116</v>
      </c>
      <c r="M58" s="19"/>
      <c r="N58" s="17"/>
      <c r="O58" s="13"/>
    </row>
    <row r="59" spans="1:24" x14ac:dyDescent="0.25">
      <c r="A59">
        <v>4</v>
      </c>
      <c r="B59" t="s">
        <v>116</v>
      </c>
      <c r="C59" s="16">
        <v>9.7609999999999992</v>
      </c>
      <c r="D59">
        <v>255</v>
      </c>
      <c r="E59">
        <v>0</v>
      </c>
      <c r="F59" s="19">
        <f t="shared" si="2"/>
        <v>0</v>
      </c>
      <c r="H59">
        <v>4</v>
      </c>
      <c r="I59" t="s">
        <v>116</v>
      </c>
      <c r="J59" s="16">
        <v>17.658000000000001</v>
      </c>
      <c r="K59">
        <v>44</v>
      </c>
      <c r="L59">
        <v>0</v>
      </c>
      <c r="M59" s="19">
        <f t="shared" ref="M59:M60" si="8">(L59/K59)*100</f>
        <v>0</v>
      </c>
      <c r="N59" s="17" t="s">
        <v>38</v>
      </c>
      <c r="O59" s="13"/>
    </row>
    <row r="60" spans="1:24" x14ac:dyDescent="0.25">
      <c r="A60">
        <v>1</v>
      </c>
      <c r="B60" s="21" t="s">
        <v>117</v>
      </c>
      <c r="C60" s="16">
        <v>11.728999999999999</v>
      </c>
      <c r="D60">
        <v>153</v>
      </c>
      <c r="E60">
        <v>0</v>
      </c>
      <c r="F60" s="19">
        <f t="shared" si="2"/>
        <v>0</v>
      </c>
      <c r="H60">
        <v>1</v>
      </c>
      <c r="I60" s="21" t="s">
        <v>117</v>
      </c>
      <c r="J60" s="16">
        <v>18.777000000000001</v>
      </c>
      <c r="K60">
        <v>63</v>
      </c>
      <c r="L60">
        <v>1</v>
      </c>
      <c r="M60" s="19">
        <f t="shared" si="8"/>
        <v>1.5873015873015872</v>
      </c>
      <c r="N60" s="17" t="s">
        <v>38</v>
      </c>
      <c r="O60" s="13"/>
    </row>
    <row r="61" spans="1:24" x14ac:dyDescent="0.25">
      <c r="A61">
        <v>2</v>
      </c>
      <c r="B61" s="21" t="s">
        <v>117</v>
      </c>
      <c r="C61" s="16">
        <v>10.448</v>
      </c>
      <c r="D61">
        <v>112</v>
      </c>
      <c r="E61">
        <v>0</v>
      </c>
      <c r="F61" s="19">
        <f t="shared" si="2"/>
        <v>0</v>
      </c>
      <c r="H61">
        <v>2</v>
      </c>
      <c r="I61" s="21" t="s">
        <v>117</v>
      </c>
      <c r="M61" s="19"/>
      <c r="N61" s="17"/>
      <c r="O61" s="13"/>
    </row>
    <row r="62" spans="1:24" x14ac:dyDescent="0.25">
      <c r="A62">
        <v>3</v>
      </c>
      <c r="B62" s="21" t="s">
        <v>117</v>
      </c>
      <c r="C62" s="16">
        <v>9.5489999999999995</v>
      </c>
      <c r="D62">
        <v>155</v>
      </c>
      <c r="E62">
        <v>0</v>
      </c>
      <c r="F62" s="19">
        <f t="shared" si="2"/>
        <v>0</v>
      </c>
      <c r="H62">
        <v>3</v>
      </c>
      <c r="I62" s="21" t="s">
        <v>117</v>
      </c>
      <c r="J62" s="16">
        <v>17.103000000000002</v>
      </c>
      <c r="K62">
        <v>98</v>
      </c>
      <c r="L62">
        <v>1</v>
      </c>
      <c r="M62" s="19">
        <f>(L62/K62)*100</f>
        <v>1.0204081632653061</v>
      </c>
      <c r="N62" s="17" t="s">
        <v>38</v>
      </c>
      <c r="O62" s="13"/>
    </row>
    <row r="63" spans="1:24" x14ac:dyDescent="0.25">
      <c r="A63">
        <v>4</v>
      </c>
      <c r="B63" s="21" t="s">
        <v>117</v>
      </c>
      <c r="C63" s="16">
        <v>10.196</v>
      </c>
      <c r="D63">
        <v>158</v>
      </c>
      <c r="E63">
        <v>0</v>
      </c>
      <c r="F63" s="19">
        <f t="shared" si="2"/>
        <v>0</v>
      </c>
      <c r="H63">
        <v>4</v>
      </c>
      <c r="I63" s="21" t="s">
        <v>117</v>
      </c>
      <c r="J63" s="16">
        <v>15.592000000000001</v>
      </c>
      <c r="K63">
        <v>84</v>
      </c>
      <c r="L63">
        <v>2</v>
      </c>
      <c r="M63" s="19">
        <f t="shared" ref="M63:M64" si="9">(L63/K63)*100</f>
        <v>2.3809523809523809</v>
      </c>
      <c r="N63" s="17" t="s">
        <v>38</v>
      </c>
      <c r="O63" s="13"/>
    </row>
    <row r="64" spans="1:24" x14ac:dyDescent="0.25">
      <c r="A64">
        <v>1</v>
      </c>
      <c r="B64" s="21" t="s">
        <v>118</v>
      </c>
      <c r="C64" s="16">
        <v>11.773</v>
      </c>
      <c r="D64">
        <v>145</v>
      </c>
      <c r="E64">
        <v>0</v>
      </c>
      <c r="F64" s="19">
        <f t="shared" si="2"/>
        <v>0</v>
      </c>
      <c r="H64">
        <v>1</v>
      </c>
      <c r="I64" s="21" t="s">
        <v>118</v>
      </c>
      <c r="J64" s="16">
        <v>19.352</v>
      </c>
      <c r="K64">
        <v>70</v>
      </c>
      <c r="L64">
        <v>1</v>
      </c>
      <c r="M64" s="19">
        <f t="shared" si="9"/>
        <v>1.4285714285714286</v>
      </c>
      <c r="N64" s="17" t="s">
        <v>38</v>
      </c>
      <c r="O64" s="13"/>
    </row>
    <row r="65" spans="1:26" x14ac:dyDescent="0.25">
      <c r="A65">
        <v>2</v>
      </c>
      <c r="B65" s="21" t="s">
        <v>118</v>
      </c>
      <c r="C65" s="16">
        <v>10.007999999999999</v>
      </c>
      <c r="D65">
        <v>139</v>
      </c>
      <c r="E65">
        <v>0</v>
      </c>
      <c r="F65" s="19">
        <f t="shared" si="2"/>
        <v>0</v>
      </c>
      <c r="H65">
        <v>2</v>
      </c>
      <c r="I65" s="21" t="s">
        <v>118</v>
      </c>
      <c r="M65" s="19"/>
      <c r="N65" s="17"/>
      <c r="O65" s="13"/>
    </row>
    <row r="66" spans="1:26" x14ac:dyDescent="0.25">
      <c r="A66">
        <v>3</v>
      </c>
      <c r="B66" s="21" t="s">
        <v>118</v>
      </c>
      <c r="C66" s="16">
        <v>8.9809999999999999</v>
      </c>
      <c r="D66">
        <v>109</v>
      </c>
      <c r="E66">
        <v>0</v>
      </c>
      <c r="F66" s="19">
        <f t="shared" si="2"/>
        <v>0</v>
      </c>
      <c r="H66">
        <v>3</v>
      </c>
      <c r="I66" s="21" t="s">
        <v>118</v>
      </c>
      <c r="J66" s="16">
        <v>19.103999999999999</v>
      </c>
      <c r="K66">
        <v>93</v>
      </c>
      <c r="L66">
        <v>3</v>
      </c>
      <c r="M66" s="19">
        <f>(L66/K66)*100</f>
        <v>3.225806451612903</v>
      </c>
      <c r="N66" s="17" t="s">
        <v>38</v>
      </c>
      <c r="O66" s="13"/>
    </row>
    <row r="67" spans="1:26" x14ac:dyDescent="0.25">
      <c r="A67">
        <v>4</v>
      </c>
      <c r="B67" s="21" t="s">
        <v>118</v>
      </c>
      <c r="C67" s="16">
        <v>9.532</v>
      </c>
      <c r="D67">
        <v>166</v>
      </c>
      <c r="E67">
        <v>0</v>
      </c>
      <c r="F67" s="19">
        <f t="shared" si="2"/>
        <v>0</v>
      </c>
      <c r="H67">
        <v>4</v>
      </c>
      <c r="I67" s="21" t="s">
        <v>118</v>
      </c>
      <c r="J67" s="16">
        <v>13.988</v>
      </c>
      <c r="K67">
        <v>31</v>
      </c>
      <c r="L67">
        <v>0</v>
      </c>
      <c r="M67" s="19">
        <f t="shared" ref="M67" si="10">(L67/K67)*100</f>
        <v>0</v>
      </c>
      <c r="N67" s="17" t="s">
        <v>38</v>
      </c>
      <c r="O67" s="13"/>
    </row>
    <row r="68" spans="1:26" x14ac:dyDescent="0.25">
      <c r="A68" s="21"/>
      <c r="B68" s="21"/>
      <c r="C68" s="24">
        <f>AVERAGE(C40:C67)</f>
        <v>9.9516428571428559</v>
      </c>
      <c r="D68" s="12">
        <f>SUM(D40:D67)</f>
        <v>6292</v>
      </c>
      <c r="E68" s="12">
        <f>SUM(E40:E67)</f>
        <v>0</v>
      </c>
      <c r="F68" s="23">
        <f>(E68/D68)*100</f>
        <v>0</v>
      </c>
      <c r="H68" s="21"/>
      <c r="I68" s="21"/>
      <c r="J68" s="24">
        <f>AVERAGE(J40:J67)</f>
        <v>20.566649999999999</v>
      </c>
      <c r="K68" s="12">
        <f>SUM(K40:K67)</f>
        <v>1517</v>
      </c>
      <c r="L68" s="12">
        <f>SUM(L40:L67)</f>
        <v>21</v>
      </c>
      <c r="M68" s="23">
        <f>(L68/K68)*100</f>
        <v>1.3843111404087014</v>
      </c>
      <c r="N68" s="18"/>
      <c r="O68" s="13"/>
      <c r="R68" s="12"/>
      <c r="S68" s="25"/>
    </row>
    <row r="69" spans="1:26" x14ac:dyDescent="0.25">
      <c r="E69" s="19" t="s">
        <v>38</v>
      </c>
      <c r="F69">
        <f>COUNT(F40:F67)</f>
        <v>28</v>
      </c>
      <c r="L69" s="19" t="s">
        <v>38</v>
      </c>
      <c r="M69">
        <f>COUNT(M40:M67)</f>
        <v>20</v>
      </c>
      <c r="S69" s="25"/>
    </row>
    <row r="71" spans="1:26" x14ac:dyDescent="0.25">
      <c r="A71" t="s">
        <v>206</v>
      </c>
      <c r="H71" t="s">
        <v>207</v>
      </c>
      <c r="J71"/>
      <c r="O71" s="13"/>
    </row>
    <row r="72" spans="1:26" x14ac:dyDescent="0.25">
      <c r="J72"/>
      <c r="O72" s="13"/>
    </row>
    <row r="73" spans="1:26" x14ac:dyDescent="0.25">
      <c r="A73" t="s">
        <v>108</v>
      </c>
      <c r="B73" t="s">
        <v>109</v>
      </c>
      <c r="C73" t="s">
        <v>202</v>
      </c>
      <c r="D73" t="s">
        <v>110</v>
      </c>
      <c r="E73" t="s">
        <v>203</v>
      </c>
      <c r="F73" t="s">
        <v>213</v>
      </c>
      <c r="H73" t="s">
        <v>108</v>
      </c>
      <c r="I73" t="s">
        <v>109</v>
      </c>
      <c r="J73" t="s">
        <v>202</v>
      </c>
      <c r="K73" t="s">
        <v>110</v>
      </c>
      <c r="L73" t="s">
        <v>203</v>
      </c>
      <c r="M73" t="s">
        <v>213</v>
      </c>
      <c r="N73" s="14" t="s">
        <v>111</v>
      </c>
      <c r="O73" s="13"/>
      <c r="P73" t="s">
        <v>119</v>
      </c>
      <c r="Q73" t="s">
        <v>120</v>
      </c>
      <c r="T73" s="14"/>
      <c r="U73" s="31"/>
      <c r="Y73" s="15"/>
    </row>
    <row r="74" spans="1:26" x14ac:dyDescent="0.25">
      <c r="A74">
        <v>1</v>
      </c>
      <c r="B74" t="s">
        <v>112</v>
      </c>
      <c r="C74" s="16">
        <v>11.276999999999999</v>
      </c>
      <c r="D74">
        <v>334</v>
      </c>
      <c r="E74">
        <v>0</v>
      </c>
      <c r="F74" s="19">
        <f t="shared" ref="F74:F101" si="11">(E74/D74)*100</f>
        <v>0</v>
      </c>
      <c r="H74">
        <v>1</v>
      </c>
      <c r="I74" t="s">
        <v>112</v>
      </c>
      <c r="J74" s="16">
        <v>10.499000000000001</v>
      </c>
      <c r="K74">
        <v>165</v>
      </c>
      <c r="L74">
        <v>1</v>
      </c>
      <c r="M74" s="19">
        <f>(L74/K74)*100</f>
        <v>0.60606060606060608</v>
      </c>
      <c r="N74" s="17" t="s">
        <v>38</v>
      </c>
      <c r="O74" s="13" t="s">
        <v>121</v>
      </c>
      <c r="P74">
        <f>SUM(L78,L79,L80,L81,L82,L83,L84,L85,L87,L89,L90,L96,L97,L98,L101)</f>
        <v>3</v>
      </c>
      <c r="Q74">
        <f>SUM(L74,L75,L76,L77,L88,L91,L92,L93,L94,L95,L99,L100,L86)</f>
        <v>7</v>
      </c>
      <c r="W74" s="20"/>
      <c r="X74" s="20"/>
      <c r="Y74" s="20"/>
      <c r="Z74" s="20"/>
    </row>
    <row r="75" spans="1:26" x14ac:dyDescent="0.25">
      <c r="A75">
        <v>2</v>
      </c>
      <c r="B75" t="s">
        <v>112</v>
      </c>
      <c r="C75" s="16">
        <v>10.192</v>
      </c>
      <c r="D75">
        <v>373</v>
      </c>
      <c r="E75">
        <v>0</v>
      </c>
      <c r="F75" s="19">
        <f t="shared" si="11"/>
        <v>0</v>
      </c>
      <c r="H75">
        <v>2</v>
      </c>
      <c r="I75" t="s">
        <v>112</v>
      </c>
      <c r="J75" s="16">
        <v>10.712999999999999</v>
      </c>
      <c r="K75">
        <v>126</v>
      </c>
      <c r="L75">
        <v>2</v>
      </c>
      <c r="M75" s="19">
        <f t="shared" ref="M75:M101" si="12">(L75/K75)*100</f>
        <v>1.5873015873015872</v>
      </c>
      <c r="N75" s="17" t="s">
        <v>38</v>
      </c>
      <c r="O75" s="13" t="s">
        <v>122</v>
      </c>
      <c r="P75">
        <f>SUM(K78,K79,K80,K81,K82,K83,K84,K85,K87,K89,K90,K96,K97,K98,K101)</f>
        <v>1655</v>
      </c>
      <c r="Q75">
        <f>SUM(K74,K75,K76,K77,K88,K91,K92,K93,K94,K95,K99,K100,K86)</f>
        <v>1590</v>
      </c>
      <c r="W75" s="20"/>
      <c r="X75" s="20"/>
      <c r="Y75" s="20"/>
      <c r="Z75" s="20"/>
    </row>
    <row r="76" spans="1:26" x14ac:dyDescent="0.25">
      <c r="A76">
        <v>3</v>
      </c>
      <c r="B76" t="s">
        <v>112</v>
      </c>
      <c r="C76" s="16">
        <v>11.259</v>
      </c>
      <c r="D76">
        <f>77+255</f>
        <v>332</v>
      </c>
      <c r="E76">
        <v>0</v>
      </c>
      <c r="F76" s="19">
        <f t="shared" si="11"/>
        <v>0</v>
      </c>
      <c r="H76">
        <v>3</v>
      </c>
      <c r="I76" t="s">
        <v>112</v>
      </c>
      <c r="J76" s="16">
        <v>9.6150000000000002</v>
      </c>
      <c r="K76">
        <v>129</v>
      </c>
      <c r="L76">
        <v>1</v>
      </c>
      <c r="M76" s="19">
        <f t="shared" si="12"/>
        <v>0.77519379844961245</v>
      </c>
      <c r="N76" s="17" t="s">
        <v>38</v>
      </c>
      <c r="P76" s="23">
        <f>(P74/P75)*100</f>
        <v>0.18126888217522658</v>
      </c>
      <c r="Q76" s="23">
        <f>(Q74/Q75)*100</f>
        <v>0.44025157232704404</v>
      </c>
      <c r="W76" s="18"/>
      <c r="X76" s="18"/>
      <c r="Y76" s="18"/>
      <c r="Z76" s="18"/>
    </row>
    <row r="77" spans="1:26" x14ac:dyDescent="0.25">
      <c r="A77">
        <v>4</v>
      </c>
      <c r="B77" t="s">
        <v>112</v>
      </c>
      <c r="C77" s="16">
        <v>13.176</v>
      </c>
      <c r="D77">
        <f>165+165+55</f>
        <v>385</v>
      </c>
      <c r="E77">
        <v>0</v>
      </c>
      <c r="F77" s="19">
        <f t="shared" si="11"/>
        <v>0</v>
      </c>
      <c r="H77">
        <v>4</v>
      </c>
      <c r="I77" t="s">
        <v>112</v>
      </c>
      <c r="J77" s="16">
        <v>8.6430000000000007</v>
      </c>
      <c r="K77">
        <v>142</v>
      </c>
      <c r="L77">
        <v>1</v>
      </c>
      <c r="M77" s="19">
        <f t="shared" si="12"/>
        <v>0.70422535211267612</v>
      </c>
      <c r="N77" s="17" t="s">
        <v>38</v>
      </c>
      <c r="O77" s="19" t="s">
        <v>38</v>
      </c>
      <c r="P77" s="20">
        <f>COUNT(K78,K79,K80,K81,K82,K83,K84,K85,K87,K89,K90,K96,K97,K98,K101)</f>
        <v>15</v>
      </c>
      <c r="Q77" s="20">
        <f>COUNT(K74,K75,K76,K77,K88,K91,K92,K93,K94,K95,K99,K100,K86)</f>
        <v>13</v>
      </c>
      <c r="Y77" s="15"/>
      <c r="Z77" s="15"/>
    </row>
    <row r="78" spans="1:26" x14ac:dyDescent="0.25">
      <c r="A78">
        <v>1</v>
      </c>
      <c r="B78" t="s">
        <v>113</v>
      </c>
      <c r="C78" s="16"/>
      <c r="F78" s="19"/>
      <c r="H78">
        <v>1</v>
      </c>
      <c r="I78" t="s">
        <v>113</v>
      </c>
      <c r="J78" s="16">
        <v>11.843</v>
      </c>
      <c r="K78">
        <v>146</v>
      </c>
      <c r="L78">
        <v>0</v>
      </c>
      <c r="M78" s="19">
        <f t="shared" si="12"/>
        <v>0</v>
      </c>
      <c r="N78" s="17" t="s">
        <v>123</v>
      </c>
    </row>
    <row r="79" spans="1:26" x14ac:dyDescent="0.25">
      <c r="A79">
        <v>2</v>
      </c>
      <c r="B79" t="s">
        <v>113</v>
      </c>
      <c r="C79" s="16">
        <v>8.4250000000000007</v>
      </c>
      <c r="D79">
        <v>251</v>
      </c>
      <c r="E79">
        <v>0</v>
      </c>
      <c r="F79" s="19">
        <f t="shared" si="11"/>
        <v>0</v>
      </c>
      <c r="H79">
        <v>2</v>
      </c>
      <c r="I79" t="s">
        <v>113</v>
      </c>
      <c r="J79" s="16">
        <v>12.134</v>
      </c>
      <c r="K79">
        <v>61</v>
      </c>
      <c r="L79">
        <v>0</v>
      </c>
      <c r="M79" s="19">
        <f t="shared" si="12"/>
        <v>0</v>
      </c>
      <c r="N79" s="17" t="s">
        <v>123</v>
      </c>
      <c r="O79" s="19"/>
      <c r="P79" s="18"/>
      <c r="Q79" s="18"/>
    </row>
    <row r="80" spans="1:26" x14ac:dyDescent="0.25">
      <c r="A80">
        <v>3</v>
      </c>
      <c r="B80" t="s">
        <v>113</v>
      </c>
      <c r="C80" s="16">
        <v>11.029</v>
      </c>
      <c r="D80">
        <v>256</v>
      </c>
      <c r="E80">
        <v>0</v>
      </c>
      <c r="F80" s="19">
        <f t="shared" si="11"/>
        <v>0</v>
      </c>
      <c r="H80">
        <v>3</v>
      </c>
      <c r="I80" t="s">
        <v>113</v>
      </c>
      <c r="J80" s="16">
        <v>13.763</v>
      </c>
      <c r="K80">
        <v>71</v>
      </c>
      <c r="L80">
        <v>0</v>
      </c>
      <c r="M80" s="19">
        <f t="shared" si="12"/>
        <v>0</v>
      </c>
      <c r="N80" s="17" t="s">
        <v>123</v>
      </c>
      <c r="U80" s="18"/>
      <c r="V80"/>
      <c r="W80" s="20"/>
      <c r="X80" s="20"/>
      <c r="Y80" s="18"/>
      <c r="Z80" s="18"/>
    </row>
    <row r="81" spans="1:24" x14ac:dyDescent="0.25">
      <c r="A81">
        <v>4</v>
      </c>
      <c r="B81" t="s">
        <v>113</v>
      </c>
      <c r="C81" s="16">
        <v>13.106999999999999</v>
      </c>
      <c r="D81">
        <v>242</v>
      </c>
      <c r="E81">
        <v>0</v>
      </c>
      <c r="F81" s="19">
        <f t="shared" si="11"/>
        <v>0</v>
      </c>
      <c r="H81">
        <v>4</v>
      </c>
      <c r="I81" t="s">
        <v>113</v>
      </c>
      <c r="J81" s="16">
        <v>11.372999999999999</v>
      </c>
      <c r="K81">
        <v>114</v>
      </c>
      <c r="L81">
        <v>1</v>
      </c>
      <c r="M81" s="19">
        <f t="shared" si="12"/>
        <v>0.8771929824561403</v>
      </c>
      <c r="N81" s="17" t="s">
        <v>123</v>
      </c>
      <c r="V81"/>
      <c r="W81" s="20"/>
      <c r="X81" s="20"/>
    </row>
    <row r="82" spans="1:24" x14ac:dyDescent="0.25">
      <c r="A82">
        <v>1</v>
      </c>
      <c r="B82" s="21" t="s">
        <v>114</v>
      </c>
      <c r="C82" s="16">
        <v>9.6210000000000004</v>
      </c>
      <c r="D82">
        <v>244</v>
      </c>
      <c r="E82">
        <v>1</v>
      </c>
      <c r="F82" s="19">
        <f>(E82/D82)*100</f>
        <v>0.4098360655737705</v>
      </c>
      <c r="H82">
        <v>1</v>
      </c>
      <c r="I82" s="21" t="s">
        <v>114</v>
      </c>
      <c r="J82" s="16">
        <v>14.395</v>
      </c>
      <c r="K82">
        <v>169</v>
      </c>
      <c r="L82">
        <v>0</v>
      </c>
      <c r="M82" s="19">
        <f t="shared" si="12"/>
        <v>0</v>
      </c>
      <c r="N82" s="17" t="s">
        <v>123</v>
      </c>
      <c r="V82"/>
      <c r="W82" s="18"/>
      <c r="X82" s="18"/>
    </row>
    <row r="83" spans="1:24" x14ac:dyDescent="0.25">
      <c r="A83">
        <v>2</v>
      </c>
      <c r="B83" s="21" t="s">
        <v>114</v>
      </c>
      <c r="C83" s="16">
        <v>9.1639999999999997</v>
      </c>
      <c r="D83">
        <v>257</v>
      </c>
      <c r="E83">
        <v>0</v>
      </c>
      <c r="F83" s="19">
        <f t="shared" si="11"/>
        <v>0</v>
      </c>
      <c r="H83">
        <v>2</v>
      </c>
      <c r="I83" s="21" t="s">
        <v>114</v>
      </c>
      <c r="J83" s="16">
        <v>12.409000000000001</v>
      </c>
      <c r="K83">
        <v>51</v>
      </c>
      <c r="L83">
        <v>0</v>
      </c>
      <c r="M83" s="19">
        <f t="shared" si="12"/>
        <v>0</v>
      </c>
      <c r="N83" s="17" t="s">
        <v>123</v>
      </c>
    </row>
    <row r="84" spans="1:24" x14ac:dyDescent="0.25">
      <c r="A84">
        <v>3</v>
      </c>
      <c r="B84" s="21" t="s">
        <v>114</v>
      </c>
      <c r="C84" s="16">
        <v>11.843999999999999</v>
      </c>
      <c r="D84">
        <v>328</v>
      </c>
      <c r="E84">
        <v>0</v>
      </c>
      <c r="F84" s="19">
        <f t="shared" si="11"/>
        <v>0</v>
      </c>
      <c r="H84">
        <v>3</v>
      </c>
      <c r="I84" s="21" t="s">
        <v>114</v>
      </c>
      <c r="J84" s="16">
        <v>11.603999999999999</v>
      </c>
      <c r="K84">
        <v>93</v>
      </c>
      <c r="L84">
        <v>0</v>
      </c>
      <c r="M84" s="19">
        <f t="shared" si="12"/>
        <v>0</v>
      </c>
      <c r="N84" s="17" t="s">
        <v>123</v>
      </c>
    </row>
    <row r="85" spans="1:24" x14ac:dyDescent="0.25">
      <c r="A85">
        <v>4</v>
      </c>
      <c r="B85" s="21" t="s">
        <v>114</v>
      </c>
      <c r="C85" s="16">
        <v>11.162000000000001</v>
      </c>
      <c r="D85">
        <v>209</v>
      </c>
      <c r="E85">
        <v>0</v>
      </c>
      <c r="F85" s="19">
        <f t="shared" si="11"/>
        <v>0</v>
      </c>
      <c r="H85">
        <v>4</v>
      </c>
      <c r="I85" s="21" t="s">
        <v>114</v>
      </c>
      <c r="J85" s="16">
        <v>14.24</v>
      </c>
      <c r="K85">
        <v>152</v>
      </c>
      <c r="L85">
        <v>0</v>
      </c>
      <c r="M85" s="19">
        <f t="shared" si="12"/>
        <v>0</v>
      </c>
      <c r="N85" s="17" t="s">
        <v>123</v>
      </c>
    </row>
    <row r="86" spans="1:24" x14ac:dyDescent="0.25">
      <c r="A86">
        <v>1</v>
      </c>
      <c r="B86" t="s">
        <v>115</v>
      </c>
      <c r="C86" s="16"/>
      <c r="F86" s="19"/>
      <c r="H86">
        <v>1</v>
      </c>
      <c r="I86" t="s">
        <v>115</v>
      </c>
      <c r="J86" s="16">
        <v>9.3780000000000001</v>
      </c>
      <c r="K86">
        <v>156</v>
      </c>
      <c r="L86">
        <v>0</v>
      </c>
      <c r="M86" s="19">
        <f t="shared" si="12"/>
        <v>0</v>
      </c>
      <c r="N86" s="17" t="s">
        <v>38</v>
      </c>
    </row>
    <row r="87" spans="1:24" x14ac:dyDescent="0.25">
      <c r="A87">
        <v>2</v>
      </c>
      <c r="B87" t="s">
        <v>115</v>
      </c>
      <c r="C87" s="16">
        <v>9.468</v>
      </c>
      <c r="D87">
        <v>288</v>
      </c>
      <c r="E87">
        <v>0</v>
      </c>
      <c r="F87" s="19">
        <f t="shared" si="11"/>
        <v>0</v>
      </c>
      <c r="H87">
        <v>2</v>
      </c>
      <c r="I87" t="s">
        <v>115</v>
      </c>
      <c r="J87" s="16">
        <v>12.348000000000001</v>
      </c>
      <c r="K87">
        <v>79</v>
      </c>
      <c r="L87">
        <v>0</v>
      </c>
      <c r="M87" s="19">
        <f t="shared" si="12"/>
        <v>0</v>
      </c>
      <c r="N87" s="17" t="s">
        <v>123</v>
      </c>
    </row>
    <row r="88" spans="1:24" x14ac:dyDescent="0.25">
      <c r="A88">
        <v>3</v>
      </c>
      <c r="B88" t="s">
        <v>115</v>
      </c>
      <c r="C88" s="16">
        <v>10.063000000000001</v>
      </c>
      <c r="D88">
        <v>294</v>
      </c>
      <c r="E88">
        <v>0</v>
      </c>
      <c r="F88" s="19">
        <f t="shared" si="11"/>
        <v>0</v>
      </c>
      <c r="H88">
        <v>3</v>
      </c>
      <c r="I88" t="s">
        <v>115</v>
      </c>
      <c r="J88" s="16">
        <v>9.5660000000000007</v>
      </c>
      <c r="K88">
        <v>108</v>
      </c>
      <c r="L88">
        <v>0</v>
      </c>
      <c r="M88" s="19">
        <f t="shared" si="12"/>
        <v>0</v>
      </c>
      <c r="N88" s="17" t="s">
        <v>38</v>
      </c>
    </row>
    <row r="89" spans="1:24" x14ac:dyDescent="0.25">
      <c r="A89">
        <v>4</v>
      </c>
      <c r="B89" t="s">
        <v>115</v>
      </c>
      <c r="C89" s="16">
        <v>11.225</v>
      </c>
      <c r="D89">
        <v>272</v>
      </c>
      <c r="E89">
        <v>0</v>
      </c>
      <c r="F89" s="19">
        <f t="shared" si="11"/>
        <v>0</v>
      </c>
      <c r="H89">
        <v>4</v>
      </c>
      <c r="I89" t="s">
        <v>115</v>
      </c>
      <c r="J89" s="16">
        <v>8.6460000000000008</v>
      </c>
      <c r="K89">
        <v>153</v>
      </c>
      <c r="L89">
        <v>0</v>
      </c>
      <c r="M89" s="19">
        <f t="shared" si="12"/>
        <v>0</v>
      </c>
      <c r="N89" s="17" t="s">
        <v>123</v>
      </c>
    </row>
    <row r="90" spans="1:24" x14ac:dyDescent="0.25">
      <c r="A90">
        <v>1</v>
      </c>
      <c r="B90" t="s">
        <v>116</v>
      </c>
      <c r="C90" s="16">
        <v>10.029</v>
      </c>
      <c r="D90">
        <v>294</v>
      </c>
      <c r="E90">
        <v>0</v>
      </c>
      <c r="F90" s="19">
        <f t="shared" si="11"/>
        <v>0</v>
      </c>
      <c r="H90">
        <v>1</v>
      </c>
      <c r="I90" t="s">
        <v>116</v>
      </c>
      <c r="J90" s="16">
        <v>9.7129999999999992</v>
      </c>
      <c r="K90">
        <v>199</v>
      </c>
      <c r="L90">
        <v>0</v>
      </c>
      <c r="M90" s="19">
        <f t="shared" si="12"/>
        <v>0</v>
      </c>
      <c r="N90" s="17" t="s">
        <v>123</v>
      </c>
    </row>
    <row r="91" spans="1:24" x14ac:dyDescent="0.25">
      <c r="A91">
        <v>2</v>
      </c>
      <c r="B91" t="s">
        <v>116</v>
      </c>
      <c r="C91" s="16">
        <v>10.417</v>
      </c>
      <c r="D91">
        <v>263</v>
      </c>
      <c r="E91">
        <v>0</v>
      </c>
      <c r="F91" s="19">
        <f t="shared" si="11"/>
        <v>0</v>
      </c>
      <c r="H91">
        <v>2</v>
      </c>
      <c r="I91" t="s">
        <v>116</v>
      </c>
      <c r="J91" s="16">
        <v>10.367000000000001</v>
      </c>
      <c r="K91">
        <v>132</v>
      </c>
      <c r="L91">
        <v>0</v>
      </c>
      <c r="M91" s="19">
        <f t="shared" si="12"/>
        <v>0</v>
      </c>
      <c r="N91" s="17" t="s">
        <v>38</v>
      </c>
      <c r="O91" s="13"/>
    </row>
    <row r="92" spans="1:24" x14ac:dyDescent="0.25">
      <c r="A92">
        <v>3</v>
      </c>
      <c r="B92" t="s">
        <v>116</v>
      </c>
      <c r="C92" s="16">
        <v>11.483000000000001</v>
      </c>
      <c r="D92">
        <v>252</v>
      </c>
      <c r="E92">
        <v>1</v>
      </c>
      <c r="F92" s="19">
        <f t="shared" si="11"/>
        <v>0.3968253968253968</v>
      </c>
      <c r="H92">
        <v>3</v>
      </c>
      <c r="I92" t="s">
        <v>116</v>
      </c>
      <c r="J92" s="16">
        <v>9.1750000000000007</v>
      </c>
      <c r="K92">
        <v>118</v>
      </c>
      <c r="L92">
        <v>0</v>
      </c>
      <c r="M92" s="19">
        <f t="shared" si="12"/>
        <v>0</v>
      </c>
      <c r="N92" s="17" t="s">
        <v>38</v>
      </c>
      <c r="O92" s="13"/>
    </row>
    <row r="93" spans="1:24" x14ac:dyDescent="0.25">
      <c r="A93">
        <v>4</v>
      </c>
      <c r="B93" t="s">
        <v>116</v>
      </c>
      <c r="C93" s="16">
        <v>10.199999999999999</v>
      </c>
      <c r="D93">
        <v>237</v>
      </c>
      <c r="E93">
        <v>0</v>
      </c>
      <c r="F93" s="19">
        <f t="shared" si="11"/>
        <v>0</v>
      </c>
      <c r="H93">
        <v>4</v>
      </c>
      <c r="I93" t="s">
        <v>116</v>
      </c>
      <c r="J93" s="16">
        <v>7.6059999999999999</v>
      </c>
      <c r="K93">
        <v>171</v>
      </c>
      <c r="L93">
        <v>0</v>
      </c>
      <c r="M93" s="19">
        <f t="shared" si="12"/>
        <v>0</v>
      </c>
      <c r="N93" s="17" t="s">
        <v>38</v>
      </c>
      <c r="O93" s="13"/>
    </row>
    <row r="94" spans="1:24" x14ac:dyDescent="0.25">
      <c r="A94">
        <v>1</v>
      </c>
      <c r="B94" s="21" t="s">
        <v>117</v>
      </c>
      <c r="C94" s="16"/>
      <c r="F94" s="19"/>
      <c r="H94">
        <v>1</v>
      </c>
      <c r="I94" s="21" t="s">
        <v>117</v>
      </c>
      <c r="J94" s="16">
        <v>10.819000000000001</v>
      </c>
      <c r="K94">
        <v>94</v>
      </c>
      <c r="L94">
        <v>1</v>
      </c>
      <c r="M94" s="19">
        <f t="shared" si="12"/>
        <v>1.0638297872340425</v>
      </c>
      <c r="N94" s="17" t="s">
        <v>38</v>
      </c>
      <c r="O94" s="13"/>
    </row>
    <row r="95" spans="1:24" x14ac:dyDescent="0.25">
      <c r="A95">
        <v>2</v>
      </c>
      <c r="B95" s="21" t="s">
        <v>117</v>
      </c>
      <c r="C95" s="16">
        <v>10.084</v>
      </c>
      <c r="D95">
        <v>216</v>
      </c>
      <c r="E95">
        <v>0</v>
      </c>
      <c r="F95" s="19">
        <f t="shared" si="11"/>
        <v>0</v>
      </c>
      <c r="H95">
        <v>2</v>
      </c>
      <c r="I95" s="21" t="s">
        <v>117</v>
      </c>
      <c r="J95" s="16">
        <v>12.621</v>
      </c>
      <c r="K95">
        <v>90</v>
      </c>
      <c r="L95">
        <v>0</v>
      </c>
      <c r="M95" s="19">
        <f t="shared" si="12"/>
        <v>0</v>
      </c>
      <c r="N95" s="17" t="s">
        <v>38</v>
      </c>
      <c r="O95" s="13"/>
    </row>
    <row r="96" spans="1:24" x14ac:dyDescent="0.25">
      <c r="A96">
        <v>3</v>
      </c>
      <c r="B96" s="21" t="s">
        <v>117</v>
      </c>
      <c r="C96" s="16">
        <v>10.066000000000001</v>
      </c>
      <c r="D96">
        <f>128+185</f>
        <v>313</v>
      </c>
      <c r="E96">
        <v>0</v>
      </c>
      <c r="F96" s="19">
        <f t="shared" si="11"/>
        <v>0</v>
      </c>
      <c r="H96">
        <v>3</v>
      </c>
      <c r="I96" s="21" t="s">
        <v>117</v>
      </c>
      <c r="J96" s="16">
        <v>9.7850000000000001</v>
      </c>
      <c r="K96">
        <v>66</v>
      </c>
      <c r="L96">
        <v>0</v>
      </c>
      <c r="M96" s="19">
        <f t="shared" si="12"/>
        <v>0</v>
      </c>
      <c r="N96" s="17" t="s">
        <v>123</v>
      </c>
      <c r="O96" s="13"/>
    </row>
    <row r="97" spans="1:26" x14ac:dyDescent="0.25">
      <c r="A97">
        <v>4</v>
      </c>
      <c r="B97" s="21" t="s">
        <v>117</v>
      </c>
      <c r="C97" s="16">
        <v>10.391999999999999</v>
      </c>
      <c r="D97">
        <v>276</v>
      </c>
      <c r="E97">
        <v>0</v>
      </c>
      <c r="F97" s="19">
        <f t="shared" si="11"/>
        <v>0</v>
      </c>
      <c r="H97">
        <v>4</v>
      </c>
      <c r="I97" s="21" t="s">
        <v>117</v>
      </c>
      <c r="J97" s="16">
        <v>8.4789999999999992</v>
      </c>
      <c r="K97">
        <v>92</v>
      </c>
      <c r="L97">
        <v>1</v>
      </c>
      <c r="M97" s="19">
        <f t="shared" si="12"/>
        <v>1.0869565217391304</v>
      </c>
      <c r="N97" s="17" t="s">
        <v>123</v>
      </c>
      <c r="O97" s="13"/>
    </row>
    <row r="98" spans="1:26" x14ac:dyDescent="0.25">
      <c r="A98">
        <v>1</v>
      </c>
      <c r="B98" s="21" t="s">
        <v>118</v>
      </c>
      <c r="C98" s="16">
        <v>8.9960000000000004</v>
      </c>
      <c r="D98">
        <v>232</v>
      </c>
      <c r="E98">
        <v>0</v>
      </c>
      <c r="F98" s="19">
        <f t="shared" si="11"/>
        <v>0</v>
      </c>
      <c r="H98">
        <v>1</v>
      </c>
      <c r="I98" s="21" t="s">
        <v>118</v>
      </c>
      <c r="J98" s="16">
        <v>12.132999999999999</v>
      </c>
      <c r="K98">
        <v>130</v>
      </c>
      <c r="L98">
        <v>0</v>
      </c>
      <c r="M98" s="19">
        <f t="shared" si="12"/>
        <v>0</v>
      </c>
      <c r="N98" s="17" t="s">
        <v>123</v>
      </c>
      <c r="O98" s="13"/>
    </row>
    <row r="99" spans="1:26" x14ac:dyDescent="0.25">
      <c r="A99">
        <v>2</v>
      </c>
      <c r="B99" s="21" t="s">
        <v>118</v>
      </c>
      <c r="C99" s="16">
        <v>11.286</v>
      </c>
      <c r="D99">
        <v>306</v>
      </c>
      <c r="E99">
        <v>0</v>
      </c>
      <c r="F99" s="19">
        <f t="shared" si="11"/>
        <v>0</v>
      </c>
      <c r="H99">
        <v>2</v>
      </c>
      <c r="I99" s="21" t="s">
        <v>118</v>
      </c>
      <c r="J99" s="16">
        <v>11.996</v>
      </c>
      <c r="K99">
        <v>71</v>
      </c>
      <c r="L99">
        <v>0</v>
      </c>
      <c r="M99" s="19">
        <f t="shared" si="12"/>
        <v>0</v>
      </c>
      <c r="N99" s="17" t="s">
        <v>38</v>
      </c>
      <c r="O99" s="13"/>
    </row>
    <row r="100" spans="1:26" x14ac:dyDescent="0.25">
      <c r="A100">
        <v>3</v>
      </c>
      <c r="B100" s="21" t="s">
        <v>118</v>
      </c>
      <c r="C100" s="16">
        <v>10.042</v>
      </c>
      <c r="D100">
        <v>198</v>
      </c>
      <c r="E100">
        <v>0</v>
      </c>
      <c r="F100" s="19">
        <f t="shared" si="11"/>
        <v>0</v>
      </c>
      <c r="H100">
        <v>3</v>
      </c>
      <c r="I100" s="21" t="s">
        <v>118</v>
      </c>
      <c r="J100" s="16">
        <v>8.7370000000000001</v>
      </c>
      <c r="K100">
        <v>88</v>
      </c>
      <c r="L100">
        <v>1</v>
      </c>
      <c r="M100" s="19">
        <f t="shared" si="12"/>
        <v>1.1363636363636365</v>
      </c>
      <c r="N100" s="17" t="s">
        <v>38</v>
      </c>
      <c r="O100" s="13"/>
    </row>
    <row r="101" spans="1:26" x14ac:dyDescent="0.25">
      <c r="A101">
        <v>4</v>
      </c>
      <c r="B101" s="21" t="s">
        <v>118</v>
      </c>
      <c r="C101" s="16">
        <v>10.443</v>
      </c>
      <c r="D101">
        <f>134+165</f>
        <v>299</v>
      </c>
      <c r="E101">
        <v>0</v>
      </c>
      <c r="F101" s="19">
        <f t="shared" si="11"/>
        <v>0</v>
      </c>
      <c r="H101">
        <v>4</v>
      </c>
      <c r="I101" s="21" t="s">
        <v>118</v>
      </c>
      <c r="J101" s="16">
        <v>9.4510000000000005</v>
      </c>
      <c r="K101">
        <v>79</v>
      </c>
      <c r="L101">
        <v>1</v>
      </c>
      <c r="M101" s="19">
        <f t="shared" si="12"/>
        <v>1.2658227848101267</v>
      </c>
      <c r="N101" s="17" t="s">
        <v>123</v>
      </c>
      <c r="O101" s="13"/>
    </row>
    <row r="102" spans="1:26" x14ac:dyDescent="0.25">
      <c r="A102" s="21"/>
      <c r="B102" s="21"/>
      <c r="C102" s="24">
        <f>AVERAGE(C74:C101)</f>
        <v>10.577999999999999</v>
      </c>
      <c r="D102" s="12">
        <f>SUM(D74:D101)</f>
        <v>6951</v>
      </c>
      <c r="E102" s="12">
        <f>SUM(E74:E101)</f>
        <v>2</v>
      </c>
      <c r="F102" s="23">
        <f>(E102/D102)*100</f>
        <v>2.8772838440512156E-2</v>
      </c>
      <c r="H102" s="21"/>
      <c r="I102" s="21"/>
      <c r="J102" s="24">
        <f>AVERAGE(J74:J101)</f>
        <v>10.787535714285715</v>
      </c>
      <c r="K102" s="12">
        <f>SUM(K74:K101)</f>
        <v>3245</v>
      </c>
      <c r="L102" s="12">
        <f>SUM(L74:L101)</f>
        <v>10</v>
      </c>
      <c r="M102" s="23">
        <f>(L102/K102)*100</f>
        <v>0.30816640986132515</v>
      </c>
      <c r="N102" s="18"/>
      <c r="O102" s="13"/>
      <c r="R102" s="12"/>
      <c r="S102" s="25"/>
    </row>
    <row r="103" spans="1:26" x14ac:dyDescent="0.25">
      <c r="E103" s="19" t="s">
        <v>38</v>
      </c>
      <c r="F103">
        <f>COUNT(F74:F101)</f>
        <v>25</v>
      </c>
      <c r="L103" s="19" t="s">
        <v>38</v>
      </c>
      <c r="M103">
        <f>COUNT(M74:M101)</f>
        <v>28</v>
      </c>
    </row>
    <row r="105" spans="1:26" x14ac:dyDescent="0.25">
      <c r="H105" t="s">
        <v>208</v>
      </c>
      <c r="J105"/>
      <c r="O105" s="13"/>
    </row>
    <row r="106" spans="1:26" x14ac:dyDescent="0.25">
      <c r="J106"/>
      <c r="O106" s="13"/>
      <c r="T106" s="14"/>
      <c r="Y106" s="15"/>
    </row>
    <row r="107" spans="1:26" x14ac:dyDescent="0.25">
      <c r="H107" t="s">
        <v>108</v>
      </c>
      <c r="I107" t="s">
        <v>109</v>
      </c>
      <c r="J107" t="s">
        <v>202</v>
      </c>
      <c r="K107" t="s">
        <v>110</v>
      </c>
      <c r="L107" t="s">
        <v>203</v>
      </c>
      <c r="M107" t="s">
        <v>213</v>
      </c>
      <c r="N107" s="14" t="s">
        <v>111</v>
      </c>
      <c r="O107" s="13"/>
      <c r="P107" t="s">
        <v>119</v>
      </c>
      <c r="Q107" t="s">
        <v>120</v>
      </c>
      <c r="W107" s="20"/>
      <c r="X107" s="20"/>
      <c r="Y107" s="20"/>
      <c r="Z107" s="20"/>
    </row>
    <row r="108" spans="1:26" x14ac:dyDescent="0.25">
      <c r="H108">
        <v>1</v>
      </c>
      <c r="I108" t="s">
        <v>112</v>
      </c>
      <c r="M108" s="19"/>
      <c r="N108" s="17"/>
      <c r="O108" s="13" t="s">
        <v>121</v>
      </c>
      <c r="P108">
        <f>SUM(L112,L113,L115,L116,L117,L118,L119,L121,L123,L124,L127,L131,L135)</f>
        <v>7</v>
      </c>
      <c r="Q108">
        <f>SUM(L109,L111,L126,L129,L133,L134)</f>
        <v>2</v>
      </c>
      <c r="W108" s="20"/>
      <c r="X108" s="20"/>
      <c r="Y108" s="20"/>
      <c r="Z108" s="20"/>
    </row>
    <row r="109" spans="1:26" x14ac:dyDescent="0.25">
      <c r="H109">
        <v>2</v>
      </c>
      <c r="I109" t="s">
        <v>112</v>
      </c>
      <c r="J109" s="16">
        <v>7.1920000000000002</v>
      </c>
      <c r="K109">
        <v>80</v>
      </c>
      <c r="L109">
        <v>0</v>
      </c>
      <c r="M109" s="19">
        <f t="shared" ref="M109" si="13">(L109/K109)*100</f>
        <v>0</v>
      </c>
      <c r="N109" s="17" t="s">
        <v>38</v>
      </c>
      <c r="O109" s="13" t="s">
        <v>122</v>
      </c>
      <c r="P109">
        <f>SUM(K112,K113,K115,K116,K117,K118,K119,K121,K123,K124,K127,K131,K135)</f>
        <v>912</v>
      </c>
      <c r="Q109">
        <f>SUM(K109,K111,K126,K129,K133,K134)</f>
        <v>511</v>
      </c>
      <c r="W109" s="18"/>
      <c r="X109" s="18"/>
      <c r="Y109" s="18"/>
      <c r="Z109" s="18"/>
    </row>
    <row r="110" spans="1:26" x14ac:dyDescent="0.25">
      <c r="H110">
        <v>3</v>
      </c>
      <c r="I110" t="s">
        <v>112</v>
      </c>
      <c r="M110" s="19"/>
      <c r="N110" s="17"/>
      <c r="P110" s="23">
        <f>(P108/P109)*100</f>
        <v>0.76754385964912275</v>
      </c>
      <c r="Q110" s="23">
        <f>(Q108/Q109)*100</f>
        <v>0.39138943248532287</v>
      </c>
      <c r="Y110" s="15"/>
      <c r="Z110" s="15"/>
    </row>
    <row r="111" spans="1:26" x14ac:dyDescent="0.25">
      <c r="H111">
        <v>4</v>
      </c>
      <c r="I111" t="s">
        <v>112</v>
      </c>
      <c r="J111" s="16">
        <v>9.85</v>
      </c>
      <c r="K111">
        <v>72</v>
      </c>
      <c r="L111">
        <v>0</v>
      </c>
      <c r="M111" s="19">
        <f t="shared" ref="M111:M113" si="14">(L111/K111)*100</f>
        <v>0</v>
      </c>
      <c r="N111" s="17" t="s">
        <v>38</v>
      </c>
      <c r="O111" s="19" t="s">
        <v>38</v>
      </c>
      <c r="P111" s="20">
        <f>COUNT(K112,K113,K115,K116,K117,K118,K119,K121,K123,K124,K127,K131,K135)</f>
        <v>13</v>
      </c>
      <c r="Q111" s="20">
        <f>COUNT(K109,K111,K126,K129,K133,K134)</f>
        <v>6</v>
      </c>
    </row>
    <row r="112" spans="1:26" x14ac:dyDescent="0.25">
      <c r="H112">
        <v>1</v>
      </c>
      <c r="I112" t="s">
        <v>113</v>
      </c>
      <c r="J112" s="16">
        <v>7.8550000000000004</v>
      </c>
      <c r="K112">
        <v>41</v>
      </c>
      <c r="L112">
        <v>0</v>
      </c>
      <c r="M112" s="19">
        <f t="shared" si="14"/>
        <v>0</v>
      </c>
      <c r="N112" s="17" t="s">
        <v>123</v>
      </c>
    </row>
    <row r="113" spans="8:26" x14ac:dyDescent="0.25">
      <c r="H113">
        <v>2</v>
      </c>
      <c r="I113" t="s">
        <v>113</v>
      </c>
      <c r="J113" s="16">
        <v>9.11</v>
      </c>
      <c r="K113">
        <v>55</v>
      </c>
      <c r="L113">
        <v>1</v>
      </c>
      <c r="M113" s="19">
        <f t="shared" si="14"/>
        <v>1.8181818181818181</v>
      </c>
      <c r="N113" s="17" t="s">
        <v>123</v>
      </c>
      <c r="O113" s="19"/>
      <c r="P113" s="18"/>
      <c r="Q113" s="18"/>
    </row>
    <row r="114" spans="8:26" x14ac:dyDescent="0.25">
      <c r="H114">
        <v>3</v>
      </c>
      <c r="I114" t="s">
        <v>113</v>
      </c>
      <c r="M114" s="19"/>
      <c r="N114" s="17"/>
      <c r="U114" s="18"/>
      <c r="V114"/>
      <c r="W114" s="20"/>
      <c r="X114" s="20"/>
      <c r="Y114" s="18"/>
      <c r="Z114" s="18"/>
    </row>
    <row r="115" spans="8:26" x14ac:dyDescent="0.25">
      <c r="H115">
        <v>4</v>
      </c>
      <c r="I115" t="s">
        <v>113</v>
      </c>
      <c r="J115" s="16">
        <v>17.564</v>
      </c>
      <c r="K115">
        <v>68</v>
      </c>
      <c r="L115">
        <v>0</v>
      </c>
      <c r="M115" s="19">
        <f t="shared" ref="M115:M121" si="15">(L115/K115)*100</f>
        <v>0</v>
      </c>
      <c r="N115" s="17" t="s">
        <v>123</v>
      </c>
      <c r="V115"/>
      <c r="W115" s="20"/>
      <c r="X115" s="20"/>
    </row>
    <row r="116" spans="8:26" x14ac:dyDescent="0.25">
      <c r="H116">
        <v>1</v>
      </c>
      <c r="I116" s="21" t="s">
        <v>114</v>
      </c>
      <c r="J116" s="16">
        <v>7.7770000000000001</v>
      </c>
      <c r="K116">
        <v>61</v>
      </c>
      <c r="L116">
        <v>0</v>
      </c>
      <c r="M116" s="19">
        <f t="shared" si="15"/>
        <v>0</v>
      </c>
      <c r="N116" s="17" t="s">
        <v>123</v>
      </c>
      <c r="V116"/>
      <c r="W116" s="18"/>
      <c r="X116" s="18"/>
    </row>
    <row r="117" spans="8:26" x14ac:dyDescent="0.25">
      <c r="H117">
        <v>2</v>
      </c>
      <c r="I117" s="21" t="s">
        <v>114</v>
      </c>
      <c r="J117" s="16">
        <v>8.9079999999999995</v>
      </c>
      <c r="K117">
        <v>64</v>
      </c>
      <c r="L117">
        <v>1</v>
      </c>
      <c r="M117" s="19">
        <f t="shared" si="15"/>
        <v>1.5625</v>
      </c>
      <c r="N117" s="17" t="s">
        <v>123</v>
      </c>
    </row>
    <row r="118" spans="8:26" x14ac:dyDescent="0.25">
      <c r="H118">
        <v>3</v>
      </c>
      <c r="I118" s="21" t="s">
        <v>114</v>
      </c>
      <c r="J118" s="16">
        <v>12.846</v>
      </c>
      <c r="K118">
        <v>65</v>
      </c>
      <c r="L118">
        <v>2</v>
      </c>
      <c r="M118" s="19">
        <f t="shared" si="15"/>
        <v>3.0769230769230771</v>
      </c>
      <c r="N118" s="17" t="s">
        <v>123</v>
      </c>
    </row>
    <row r="119" spans="8:26" x14ac:dyDescent="0.25">
      <c r="H119">
        <v>4</v>
      </c>
      <c r="I119" s="21" t="s">
        <v>114</v>
      </c>
      <c r="J119" s="16">
        <v>11.509</v>
      </c>
      <c r="K119">
        <v>60</v>
      </c>
      <c r="L119">
        <v>0</v>
      </c>
      <c r="M119" s="19">
        <f t="shared" si="15"/>
        <v>0</v>
      </c>
      <c r="N119" s="17" t="s">
        <v>123</v>
      </c>
    </row>
    <row r="120" spans="8:26" x14ac:dyDescent="0.25">
      <c r="H120">
        <v>1</v>
      </c>
      <c r="I120" t="s">
        <v>115</v>
      </c>
      <c r="K120">
        <v>79</v>
      </c>
      <c r="L120">
        <v>1</v>
      </c>
      <c r="M120" s="19">
        <f t="shared" si="15"/>
        <v>1.2658227848101267</v>
      </c>
      <c r="N120" s="17"/>
    </row>
    <row r="121" spans="8:26" x14ac:dyDescent="0.25">
      <c r="H121">
        <v>2</v>
      </c>
      <c r="I121" t="s">
        <v>115</v>
      </c>
      <c r="J121" s="16">
        <v>11.56</v>
      </c>
      <c r="K121">
        <v>66</v>
      </c>
      <c r="L121">
        <v>1</v>
      </c>
      <c r="M121" s="19">
        <f t="shared" si="15"/>
        <v>1.5151515151515151</v>
      </c>
      <c r="N121" s="17" t="s">
        <v>123</v>
      </c>
    </row>
    <row r="122" spans="8:26" x14ac:dyDescent="0.25">
      <c r="H122">
        <v>3</v>
      </c>
      <c r="I122" t="s">
        <v>115</v>
      </c>
      <c r="M122" s="19"/>
      <c r="N122" s="17"/>
    </row>
    <row r="123" spans="8:26" x14ac:dyDescent="0.25">
      <c r="H123">
        <v>4</v>
      </c>
      <c r="I123" t="s">
        <v>115</v>
      </c>
      <c r="J123" s="16">
        <v>13.167</v>
      </c>
      <c r="K123">
        <v>74</v>
      </c>
      <c r="L123">
        <v>0</v>
      </c>
      <c r="M123" s="19">
        <f t="shared" ref="M123:M124" si="16">(L123/K123)*100</f>
        <v>0</v>
      </c>
      <c r="N123" s="17" t="s">
        <v>123</v>
      </c>
    </row>
    <row r="124" spans="8:26" x14ac:dyDescent="0.25">
      <c r="H124">
        <v>1</v>
      </c>
      <c r="I124" t="s">
        <v>116</v>
      </c>
      <c r="J124" s="16">
        <v>7.9610000000000003</v>
      </c>
      <c r="K124">
        <v>78</v>
      </c>
      <c r="L124">
        <v>2</v>
      </c>
      <c r="M124" s="19">
        <f t="shared" si="16"/>
        <v>2.5641025641025639</v>
      </c>
      <c r="N124" s="17" t="s">
        <v>123</v>
      </c>
    </row>
    <row r="125" spans="8:26" x14ac:dyDescent="0.25">
      <c r="H125">
        <v>2</v>
      </c>
      <c r="I125" t="s">
        <v>116</v>
      </c>
      <c r="M125" s="19"/>
      <c r="N125" s="17"/>
      <c r="O125" s="13"/>
    </row>
    <row r="126" spans="8:26" x14ac:dyDescent="0.25">
      <c r="H126">
        <v>3</v>
      </c>
      <c r="I126" t="s">
        <v>116</v>
      </c>
      <c r="J126" s="16">
        <v>8.6989999999999998</v>
      </c>
      <c r="K126">
        <v>87</v>
      </c>
      <c r="L126">
        <v>2</v>
      </c>
      <c r="M126" s="19">
        <f t="shared" ref="M126:M127" si="17">(L126/K126)*100</f>
        <v>2.2988505747126435</v>
      </c>
      <c r="N126" s="17" t="s">
        <v>38</v>
      </c>
      <c r="O126" s="13"/>
    </row>
    <row r="127" spans="8:26" x14ac:dyDescent="0.25">
      <c r="H127">
        <v>4</v>
      </c>
      <c r="I127" t="s">
        <v>116</v>
      </c>
      <c r="J127" s="16">
        <v>10.929</v>
      </c>
      <c r="K127">
        <v>88</v>
      </c>
      <c r="L127">
        <v>0</v>
      </c>
      <c r="M127" s="19">
        <f t="shared" si="17"/>
        <v>0</v>
      </c>
      <c r="N127" s="17" t="s">
        <v>123</v>
      </c>
      <c r="O127" s="13"/>
    </row>
    <row r="128" spans="8:26" x14ac:dyDescent="0.25">
      <c r="H128">
        <v>1</v>
      </c>
      <c r="I128" s="21" t="s">
        <v>117</v>
      </c>
      <c r="M128" s="19"/>
      <c r="N128" s="17"/>
      <c r="O128" s="13"/>
    </row>
    <row r="129" spans="8:26" x14ac:dyDescent="0.25">
      <c r="H129">
        <v>2</v>
      </c>
      <c r="I129" s="21" t="s">
        <v>117</v>
      </c>
      <c r="J129" s="16">
        <v>8.5120000000000005</v>
      </c>
      <c r="K129">
        <v>66</v>
      </c>
      <c r="L129">
        <v>0</v>
      </c>
      <c r="M129" s="19">
        <f t="shared" ref="M129" si="18">(L129/K129)*100</f>
        <v>0</v>
      </c>
      <c r="N129" s="17" t="s">
        <v>38</v>
      </c>
      <c r="O129" s="13"/>
    </row>
    <row r="130" spans="8:26" x14ac:dyDescent="0.25">
      <c r="H130">
        <v>3</v>
      </c>
      <c r="I130" s="21" t="s">
        <v>117</v>
      </c>
      <c r="M130" s="19"/>
      <c r="N130" s="17"/>
      <c r="O130" s="13"/>
    </row>
    <row r="131" spans="8:26" x14ac:dyDescent="0.25">
      <c r="H131">
        <v>4</v>
      </c>
      <c r="I131" s="21" t="s">
        <v>117</v>
      </c>
      <c r="J131" s="16">
        <v>11.124000000000001</v>
      </c>
      <c r="K131">
        <v>57</v>
      </c>
      <c r="L131">
        <v>0</v>
      </c>
      <c r="M131" s="19">
        <f t="shared" ref="M131" si="19">(L131/K131)*100</f>
        <v>0</v>
      </c>
      <c r="N131" s="17" t="s">
        <v>123</v>
      </c>
      <c r="O131" s="13"/>
    </row>
    <row r="132" spans="8:26" x14ac:dyDescent="0.25">
      <c r="H132">
        <v>1</v>
      </c>
      <c r="I132" s="21" t="s">
        <v>118</v>
      </c>
      <c r="M132" s="19"/>
      <c r="N132" s="17"/>
      <c r="O132" s="13"/>
    </row>
    <row r="133" spans="8:26" x14ac:dyDescent="0.25">
      <c r="H133">
        <v>2</v>
      </c>
      <c r="I133" s="21" t="s">
        <v>118</v>
      </c>
      <c r="J133" s="16">
        <v>7.4880000000000004</v>
      </c>
      <c r="K133">
        <v>96</v>
      </c>
      <c r="L133">
        <v>0</v>
      </c>
      <c r="M133" s="19">
        <f t="shared" ref="M133:M135" si="20">(L133/K133)*100</f>
        <v>0</v>
      </c>
      <c r="N133" s="17" t="s">
        <v>38</v>
      </c>
      <c r="O133" s="13"/>
    </row>
    <row r="134" spans="8:26" x14ac:dyDescent="0.25">
      <c r="H134">
        <v>3</v>
      </c>
      <c r="I134" s="21" t="s">
        <v>118</v>
      </c>
      <c r="J134" s="16">
        <v>7.508</v>
      </c>
      <c r="K134">
        <v>110</v>
      </c>
      <c r="L134">
        <v>0</v>
      </c>
      <c r="M134" s="19">
        <f t="shared" si="20"/>
        <v>0</v>
      </c>
      <c r="N134" s="17" t="s">
        <v>38</v>
      </c>
      <c r="O134" s="13"/>
    </row>
    <row r="135" spans="8:26" x14ac:dyDescent="0.25">
      <c r="H135">
        <v>4</v>
      </c>
      <c r="I135" s="21" t="s">
        <v>118</v>
      </c>
      <c r="J135" s="16">
        <v>9.7940000000000005</v>
      </c>
      <c r="K135">
        <v>135</v>
      </c>
      <c r="L135">
        <v>0</v>
      </c>
      <c r="M135" s="19">
        <f t="shared" si="20"/>
        <v>0</v>
      </c>
      <c r="N135" s="17" t="s">
        <v>123</v>
      </c>
      <c r="O135" s="13"/>
      <c r="R135" s="12"/>
      <c r="S135" s="25"/>
    </row>
    <row r="136" spans="8:26" x14ac:dyDescent="0.25">
      <c r="H136" s="21"/>
      <c r="I136" s="21"/>
      <c r="J136" s="24">
        <f>AVERAGE(J108:J135)</f>
        <v>9.9659473684210553</v>
      </c>
      <c r="K136" s="12">
        <f>SUM(K108:K135)</f>
        <v>1502</v>
      </c>
      <c r="L136" s="12">
        <f>SUM(L108:L135)</f>
        <v>10</v>
      </c>
      <c r="M136" s="23">
        <f>(L136/K136)*100</f>
        <v>0.66577896138482018</v>
      </c>
      <c r="N136" s="18"/>
      <c r="O136" s="13"/>
    </row>
    <row r="137" spans="8:26" x14ac:dyDescent="0.25">
      <c r="L137" s="19" t="s">
        <v>38</v>
      </c>
      <c r="M137">
        <f>COUNT(M108:M135)</f>
        <v>20</v>
      </c>
    </row>
    <row r="139" spans="8:26" x14ac:dyDescent="0.25">
      <c r="H139" t="s">
        <v>209</v>
      </c>
      <c r="J139"/>
      <c r="O139" s="13"/>
      <c r="T139" s="14"/>
      <c r="Y139" s="15"/>
    </row>
    <row r="140" spans="8:26" x14ac:dyDescent="0.25">
      <c r="J140"/>
      <c r="O140" s="13"/>
      <c r="W140" s="20"/>
      <c r="X140" s="20"/>
      <c r="Y140" s="20"/>
      <c r="Z140" s="20"/>
    </row>
    <row r="141" spans="8:26" x14ac:dyDescent="0.25">
      <c r="H141" t="s">
        <v>108</v>
      </c>
      <c r="I141" t="s">
        <v>109</v>
      </c>
      <c r="J141" t="s">
        <v>202</v>
      </c>
      <c r="K141" t="s">
        <v>110</v>
      </c>
      <c r="L141" t="s">
        <v>203</v>
      </c>
      <c r="M141" t="s">
        <v>213</v>
      </c>
      <c r="N141" s="14" t="s">
        <v>111</v>
      </c>
      <c r="O141" s="13"/>
      <c r="P141" t="s">
        <v>119</v>
      </c>
      <c r="Q141" t="s">
        <v>120</v>
      </c>
      <c r="W141" s="20"/>
      <c r="X141" s="20"/>
      <c r="Y141" s="20"/>
      <c r="Z141" s="20"/>
    </row>
    <row r="142" spans="8:26" x14ac:dyDescent="0.25">
      <c r="H142">
        <v>1</v>
      </c>
      <c r="I142" t="s">
        <v>112</v>
      </c>
      <c r="J142" s="16">
        <v>23.538</v>
      </c>
      <c r="K142">
        <v>160</v>
      </c>
      <c r="L142">
        <v>1</v>
      </c>
      <c r="M142" s="19">
        <f>(L142/K142)*100</f>
        <v>0.625</v>
      </c>
      <c r="N142" s="17" t="s">
        <v>38</v>
      </c>
      <c r="O142" s="13" t="s">
        <v>121</v>
      </c>
      <c r="P142">
        <f>SUM(L146,L147,L148,L149,L150,L151,L152,L153,L155,L156,L157,L158,L159,L161,L164,L167,L154)</f>
        <v>27</v>
      </c>
      <c r="Q142">
        <f>SUM(L142,L143,L144,L145,L160,L162,L165,L166,L168,L169,L163)</f>
        <v>16</v>
      </c>
      <c r="W142" s="18"/>
      <c r="X142" s="18"/>
      <c r="Y142" s="18"/>
      <c r="Z142" s="18"/>
    </row>
    <row r="143" spans="8:26" x14ac:dyDescent="0.25">
      <c r="H143">
        <v>2</v>
      </c>
      <c r="I143" t="s">
        <v>112</v>
      </c>
      <c r="J143" s="16">
        <v>20.263000000000002</v>
      </c>
      <c r="K143">
        <v>145</v>
      </c>
      <c r="L143">
        <v>2</v>
      </c>
      <c r="M143" s="19">
        <f t="shared" ref="M143:M160" si="21">(L143/K143)*100</f>
        <v>1.3793103448275863</v>
      </c>
      <c r="N143" s="17" t="s">
        <v>38</v>
      </c>
      <c r="O143" s="13" t="s">
        <v>122</v>
      </c>
      <c r="P143">
        <f>SUM(K146,K147,K148,K149,K150,K151,K152,K153,K156,K155,K157,K158,K159,K161,K164,K167,K154)</f>
        <v>1680</v>
      </c>
      <c r="Q143">
        <f>SUM(K142,K143,K144,K145,K160,K162,K165,K166,K168,K169,K163)</f>
        <v>1501</v>
      </c>
      <c r="W143" s="18"/>
      <c r="X143" s="18"/>
      <c r="Y143" s="15"/>
      <c r="Z143" s="15"/>
    </row>
    <row r="144" spans="8:26" x14ac:dyDescent="0.25">
      <c r="H144">
        <v>3</v>
      </c>
      <c r="I144" t="s">
        <v>112</v>
      </c>
      <c r="J144" s="16">
        <v>19.248999999999999</v>
      </c>
      <c r="K144">
        <v>184</v>
      </c>
      <c r="L144">
        <v>3</v>
      </c>
      <c r="M144" s="19">
        <f t="shared" si="21"/>
        <v>1.6304347826086956</v>
      </c>
      <c r="N144" s="17" t="s">
        <v>38</v>
      </c>
      <c r="P144" s="23">
        <f>(P142/P143)*100</f>
        <v>1.607142857142857</v>
      </c>
      <c r="Q144" s="23">
        <f>(Q142/Q143)*100</f>
        <v>1.0659560293137909</v>
      </c>
    </row>
    <row r="145" spans="8:26" x14ac:dyDescent="0.25">
      <c r="H145">
        <v>4</v>
      </c>
      <c r="I145" t="s">
        <v>112</v>
      </c>
      <c r="J145" s="16">
        <v>19.47</v>
      </c>
      <c r="K145">
        <v>155</v>
      </c>
      <c r="L145">
        <v>1</v>
      </c>
      <c r="M145" s="19">
        <f t="shared" si="21"/>
        <v>0.64516129032258063</v>
      </c>
      <c r="N145" s="17" t="s">
        <v>38</v>
      </c>
      <c r="O145" s="19" t="s">
        <v>38</v>
      </c>
      <c r="P145" s="20">
        <f>COUNT(K146,K147,K148,K149,K150,K151,K152,K153,K155,K156,K157,K158,K159,K161,K164,K167,K154)</f>
        <v>17</v>
      </c>
      <c r="Q145" s="20">
        <f>COUNT(K142,K143,K144,K145,K160,K162,K165,K166,K168,K169,K163)</f>
        <v>11</v>
      </c>
    </row>
    <row r="146" spans="8:26" x14ac:dyDescent="0.25">
      <c r="H146">
        <v>1</v>
      </c>
      <c r="I146" t="s">
        <v>113</v>
      </c>
      <c r="J146" s="16">
        <v>22.332000000000001</v>
      </c>
      <c r="K146">
        <v>107</v>
      </c>
      <c r="L146">
        <v>0</v>
      </c>
      <c r="M146" s="19">
        <f t="shared" si="21"/>
        <v>0</v>
      </c>
      <c r="N146" s="17" t="s">
        <v>123</v>
      </c>
    </row>
    <row r="147" spans="8:26" x14ac:dyDescent="0.25">
      <c r="H147">
        <v>2</v>
      </c>
      <c r="I147" t="s">
        <v>113</v>
      </c>
      <c r="J147" s="16">
        <v>17.483000000000001</v>
      </c>
      <c r="K147">
        <v>75</v>
      </c>
      <c r="L147">
        <v>2</v>
      </c>
      <c r="M147" s="19">
        <f t="shared" si="21"/>
        <v>2.666666666666667</v>
      </c>
      <c r="N147" s="17" t="s">
        <v>123</v>
      </c>
      <c r="O147" s="19"/>
      <c r="P147" s="18"/>
      <c r="Q147" s="18"/>
      <c r="V147"/>
      <c r="W147" s="20"/>
      <c r="X147" s="20"/>
    </row>
    <row r="148" spans="8:26" x14ac:dyDescent="0.25">
      <c r="H148">
        <v>3</v>
      </c>
      <c r="I148" t="s">
        <v>113</v>
      </c>
      <c r="J148" s="16">
        <v>17.911000000000001</v>
      </c>
      <c r="K148">
        <v>89</v>
      </c>
      <c r="L148">
        <v>0</v>
      </c>
      <c r="M148" s="19">
        <f t="shared" si="21"/>
        <v>0</v>
      </c>
      <c r="N148" s="17" t="s">
        <v>123</v>
      </c>
      <c r="U148" s="18"/>
      <c r="V148"/>
      <c r="W148" s="20"/>
      <c r="X148" s="20"/>
      <c r="Y148" s="18"/>
      <c r="Z148" s="18"/>
    </row>
    <row r="149" spans="8:26" x14ac:dyDescent="0.25">
      <c r="H149">
        <v>4</v>
      </c>
      <c r="I149" t="s">
        <v>113</v>
      </c>
      <c r="J149" s="16">
        <v>19.978999999999999</v>
      </c>
      <c r="K149">
        <v>101</v>
      </c>
      <c r="L149">
        <v>1</v>
      </c>
      <c r="M149" s="19">
        <f t="shared" si="21"/>
        <v>0.99009900990099009</v>
      </c>
      <c r="N149" s="17" t="s">
        <v>123</v>
      </c>
      <c r="V149"/>
      <c r="W149" s="18"/>
      <c r="X149" s="18"/>
    </row>
    <row r="150" spans="8:26" x14ac:dyDescent="0.25">
      <c r="H150">
        <v>1</v>
      </c>
      <c r="I150" s="21" t="s">
        <v>114</v>
      </c>
      <c r="J150" s="16">
        <v>24.867999999999999</v>
      </c>
      <c r="K150">
        <v>71</v>
      </c>
      <c r="L150">
        <v>1</v>
      </c>
      <c r="M150" s="19">
        <f t="shared" si="21"/>
        <v>1.4084507042253522</v>
      </c>
      <c r="N150" s="17" t="s">
        <v>123</v>
      </c>
    </row>
    <row r="151" spans="8:26" x14ac:dyDescent="0.25">
      <c r="H151">
        <v>2</v>
      </c>
      <c r="I151" s="21" t="s">
        <v>114</v>
      </c>
      <c r="J151" s="16">
        <v>19.102</v>
      </c>
      <c r="K151">
        <v>77</v>
      </c>
      <c r="L151">
        <v>0</v>
      </c>
      <c r="M151" s="19">
        <f t="shared" si="21"/>
        <v>0</v>
      </c>
      <c r="N151" s="17" t="s">
        <v>123</v>
      </c>
    </row>
    <row r="152" spans="8:26" x14ac:dyDescent="0.25">
      <c r="H152">
        <v>3</v>
      </c>
      <c r="I152" s="21" t="s">
        <v>114</v>
      </c>
      <c r="J152" s="16">
        <v>20.690999999999999</v>
      </c>
      <c r="K152">
        <v>84</v>
      </c>
      <c r="L152">
        <v>2</v>
      </c>
      <c r="M152" s="19">
        <f t="shared" si="21"/>
        <v>2.3809523809523809</v>
      </c>
      <c r="N152" s="17" t="s">
        <v>123</v>
      </c>
    </row>
    <row r="153" spans="8:26" x14ac:dyDescent="0.25">
      <c r="H153">
        <v>4</v>
      </c>
      <c r="I153" s="21" t="s">
        <v>114</v>
      </c>
      <c r="J153" s="16">
        <v>18.960999999999999</v>
      </c>
      <c r="K153">
        <v>119</v>
      </c>
      <c r="L153">
        <v>0</v>
      </c>
      <c r="M153" s="19">
        <f t="shared" si="21"/>
        <v>0</v>
      </c>
      <c r="N153" s="17" t="s">
        <v>123</v>
      </c>
    </row>
    <row r="154" spans="8:26" x14ac:dyDescent="0.25">
      <c r="H154">
        <v>1</v>
      </c>
      <c r="I154" t="s">
        <v>115</v>
      </c>
      <c r="J154" s="16">
        <v>17.850999999999999</v>
      </c>
      <c r="K154">
        <v>62</v>
      </c>
      <c r="L154">
        <v>0</v>
      </c>
      <c r="M154" s="19">
        <f t="shared" si="21"/>
        <v>0</v>
      </c>
      <c r="N154" s="17" t="s">
        <v>123</v>
      </c>
    </row>
    <row r="155" spans="8:26" x14ac:dyDescent="0.25">
      <c r="H155">
        <v>2</v>
      </c>
      <c r="I155" t="s">
        <v>115</v>
      </c>
      <c r="J155" s="16">
        <v>14.887</v>
      </c>
      <c r="K155">
        <v>112</v>
      </c>
      <c r="L155">
        <v>1</v>
      </c>
      <c r="M155" s="19">
        <f t="shared" si="21"/>
        <v>0.89285714285714279</v>
      </c>
      <c r="N155" s="17" t="s">
        <v>123</v>
      </c>
    </row>
    <row r="156" spans="8:26" x14ac:dyDescent="0.25">
      <c r="H156">
        <v>3</v>
      </c>
      <c r="I156" t="s">
        <v>115</v>
      </c>
      <c r="J156" s="16">
        <v>17.02</v>
      </c>
      <c r="K156">
        <v>147</v>
      </c>
      <c r="L156">
        <v>5</v>
      </c>
      <c r="M156" s="19">
        <f t="shared" si="21"/>
        <v>3.4013605442176873</v>
      </c>
      <c r="N156" s="17" t="s">
        <v>123</v>
      </c>
    </row>
    <row r="157" spans="8:26" x14ac:dyDescent="0.25">
      <c r="H157">
        <v>4</v>
      </c>
      <c r="I157" t="s">
        <v>115</v>
      </c>
      <c r="J157" s="16">
        <v>16.201000000000001</v>
      </c>
      <c r="K157">
        <v>131</v>
      </c>
      <c r="L157">
        <v>0</v>
      </c>
      <c r="M157" s="19">
        <f t="shared" si="21"/>
        <v>0</v>
      </c>
      <c r="N157" s="17" t="s">
        <v>123</v>
      </c>
    </row>
    <row r="158" spans="8:26" x14ac:dyDescent="0.25">
      <c r="H158">
        <v>1</v>
      </c>
      <c r="I158" t="s">
        <v>116</v>
      </c>
      <c r="J158" s="16">
        <v>19.719000000000001</v>
      </c>
      <c r="K158">
        <v>99</v>
      </c>
      <c r="L158">
        <v>7</v>
      </c>
      <c r="M158" s="19">
        <f t="shared" si="21"/>
        <v>7.0707070707070701</v>
      </c>
      <c r="N158" s="17" t="s">
        <v>123</v>
      </c>
    </row>
    <row r="159" spans="8:26" x14ac:dyDescent="0.25">
      <c r="H159">
        <v>2</v>
      </c>
      <c r="I159" t="s">
        <v>116</v>
      </c>
      <c r="J159" s="16">
        <v>17.175000000000001</v>
      </c>
      <c r="K159">
        <v>93</v>
      </c>
      <c r="L159">
        <v>2</v>
      </c>
      <c r="M159" s="19">
        <f t="shared" si="21"/>
        <v>2.1505376344086025</v>
      </c>
      <c r="N159" s="17" t="s">
        <v>123</v>
      </c>
      <c r="O159" s="13"/>
    </row>
    <row r="160" spans="8:26" x14ac:dyDescent="0.25">
      <c r="H160">
        <v>3</v>
      </c>
      <c r="I160" t="s">
        <v>116</v>
      </c>
      <c r="J160" s="16">
        <v>16.376000000000001</v>
      </c>
      <c r="K160">
        <v>134</v>
      </c>
      <c r="L160">
        <v>1</v>
      </c>
      <c r="M160" s="19">
        <f t="shared" si="21"/>
        <v>0.74626865671641784</v>
      </c>
      <c r="N160" s="17" t="s">
        <v>38</v>
      </c>
      <c r="O160" s="13"/>
    </row>
    <row r="161" spans="8:26" x14ac:dyDescent="0.25">
      <c r="H161">
        <v>4</v>
      </c>
      <c r="I161" t="s">
        <v>116</v>
      </c>
      <c r="J161" s="16">
        <v>16.788</v>
      </c>
      <c r="K161">
        <v>112</v>
      </c>
      <c r="L161">
        <v>1</v>
      </c>
      <c r="M161" s="19">
        <f>(L161/K161)*100</f>
        <v>0.89285714285714279</v>
      </c>
      <c r="N161" s="17" t="s">
        <v>123</v>
      </c>
      <c r="O161" s="13"/>
    </row>
    <row r="162" spans="8:26" x14ac:dyDescent="0.25">
      <c r="H162">
        <v>1</v>
      </c>
      <c r="I162" s="21" t="s">
        <v>117</v>
      </c>
      <c r="J162" s="16">
        <v>16.359000000000002</v>
      </c>
      <c r="K162">
        <v>124</v>
      </c>
      <c r="L162">
        <v>0</v>
      </c>
      <c r="M162" s="19">
        <f t="shared" ref="M162:M169" si="22">(L162/K162)*100</f>
        <v>0</v>
      </c>
      <c r="N162" s="17" t="s">
        <v>38</v>
      </c>
      <c r="O162" s="13"/>
    </row>
    <row r="163" spans="8:26" x14ac:dyDescent="0.25">
      <c r="H163">
        <v>2</v>
      </c>
      <c r="I163" s="21" t="s">
        <v>117</v>
      </c>
      <c r="J163" s="16">
        <v>16.577999999999999</v>
      </c>
      <c r="K163">
        <v>106</v>
      </c>
      <c r="L163">
        <v>0</v>
      </c>
      <c r="M163" s="19">
        <f t="shared" si="22"/>
        <v>0</v>
      </c>
      <c r="N163" s="17" t="s">
        <v>38</v>
      </c>
      <c r="O163" s="13"/>
    </row>
    <row r="164" spans="8:26" x14ac:dyDescent="0.25">
      <c r="H164">
        <v>3</v>
      </c>
      <c r="I164" s="21" t="s">
        <v>117</v>
      </c>
      <c r="J164" s="16">
        <v>15.301</v>
      </c>
      <c r="K164">
        <v>133</v>
      </c>
      <c r="L164">
        <v>1</v>
      </c>
      <c r="M164" s="19">
        <f t="shared" si="22"/>
        <v>0.75187969924812026</v>
      </c>
      <c r="N164" s="17" t="s">
        <v>123</v>
      </c>
      <c r="O164" s="13"/>
    </row>
    <row r="165" spans="8:26" x14ac:dyDescent="0.25">
      <c r="H165">
        <v>4</v>
      </c>
      <c r="I165" s="21" t="s">
        <v>117</v>
      </c>
      <c r="J165" s="16">
        <v>14.49</v>
      </c>
      <c r="K165">
        <v>123</v>
      </c>
      <c r="L165">
        <v>3</v>
      </c>
      <c r="M165" s="19">
        <f t="shared" si="22"/>
        <v>2.4390243902439024</v>
      </c>
      <c r="N165" s="17" t="s">
        <v>38</v>
      </c>
      <c r="O165" s="13"/>
    </row>
    <row r="166" spans="8:26" x14ac:dyDescent="0.25">
      <c r="H166">
        <v>1</v>
      </c>
      <c r="I166" s="21" t="s">
        <v>118</v>
      </c>
      <c r="J166" s="16">
        <v>18.434000000000001</v>
      </c>
      <c r="K166">
        <v>111</v>
      </c>
      <c r="L166">
        <v>0</v>
      </c>
      <c r="M166" s="19">
        <f t="shared" si="22"/>
        <v>0</v>
      </c>
      <c r="N166" s="17" t="s">
        <v>38</v>
      </c>
      <c r="O166" s="13"/>
    </row>
    <row r="167" spans="8:26" x14ac:dyDescent="0.25">
      <c r="H167">
        <v>2</v>
      </c>
      <c r="I167" s="21" t="s">
        <v>118</v>
      </c>
      <c r="J167" s="16">
        <v>20.065999999999999</v>
      </c>
      <c r="K167">
        <v>68</v>
      </c>
      <c r="L167">
        <v>4</v>
      </c>
      <c r="M167" s="19">
        <f t="shared" si="22"/>
        <v>5.8823529411764701</v>
      </c>
      <c r="N167" s="17" t="s">
        <v>123</v>
      </c>
      <c r="O167" s="13"/>
    </row>
    <row r="168" spans="8:26" x14ac:dyDescent="0.25">
      <c r="H168">
        <v>3</v>
      </c>
      <c r="I168" s="21" t="s">
        <v>118</v>
      </c>
      <c r="J168" s="16">
        <v>15.64</v>
      </c>
      <c r="K168">
        <v>108</v>
      </c>
      <c r="L168">
        <v>4</v>
      </c>
      <c r="M168" s="19">
        <f t="shared" si="22"/>
        <v>3.7037037037037033</v>
      </c>
      <c r="N168" s="17" t="s">
        <v>38</v>
      </c>
      <c r="O168" s="13"/>
      <c r="R168" s="12"/>
      <c r="S168" s="25"/>
    </row>
    <row r="169" spans="8:26" x14ac:dyDescent="0.25">
      <c r="H169">
        <v>4</v>
      </c>
      <c r="I169" s="21" t="s">
        <v>118</v>
      </c>
      <c r="J169" s="16">
        <v>16.513999999999999</v>
      </c>
      <c r="K169">
        <v>151</v>
      </c>
      <c r="L169">
        <v>1</v>
      </c>
      <c r="M169" s="19">
        <f t="shared" si="22"/>
        <v>0.66225165562913912</v>
      </c>
      <c r="N169" s="17" t="s">
        <v>38</v>
      </c>
      <c r="O169" s="13"/>
    </row>
    <row r="170" spans="8:26" x14ac:dyDescent="0.25">
      <c r="H170" s="21"/>
      <c r="I170" s="21"/>
      <c r="J170" s="24">
        <f>AVERAGE(J142:J169)</f>
        <v>18.330214285714284</v>
      </c>
      <c r="K170" s="12">
        <f>SUM(K142:K169)</f>
        <v>3181</v>
      </c>
      <c r="L170" s="12">
        <f>SUM(L142:L169)</f>
        <v>43</v>
      </c>
      <c r="M170" s="23">
        <f>(L170/K170)*100</f>
        <v>1.3517761710154039</v>
      </c>
      <c r="N170" s="18"/>
      <c r="O170" s="13"/>
    </row>
    <row r="171" spans="8:26" x14ac:dyDescent="0.25">
      <c r="L171" s="19" t="s">
        <v>38</v>
      </c>
      <c r="M171">
        <f>COUNT(M142:M169)</f>
        <v>28</v>
      </c>
    </row>
    <row r="172" spans="8:26" x14ac:dyDescent="0.25">
      <c r="T172" s="14"/>
      <c r="Y172" s="15"/>
    </row>
    <row r="173" spans="8:26" x14ac:dyDescent="0.25">
      <c r="H173" t="s">
        <v>210</v>
      </c>
      <c r="J173"/>
      <c r="O173" s="13"/>
      <c r="W173" s="20"/>
      <c r="X173" s="20"/>
      <c r="Y173" s="20"/>
      <c r="Z173" s="20"/>
    </row>
    <row r="174" spans="8:26" x14ac:dyDescent="0.25">
      <c r="J174"/>
      <c r="O174" s="13"/>
      <c r="W174" s="20"/>
      <c r="X174" s="20"/>
      <c r="Y174" s="20"/>
      <c r="Z174" s="20"/>
    </row>
    <row r="175" spans="8:26" x14ac:dyDescent="0.25">
      <c r="H175" t="s">
        <v>108</v>
      </c>
      <c r="I175" t="s">
        <v>109</v>
      </c>
      <c r="J175" t="s">
        <v>202</v>
      </c>
      <c r="K175" t="s">
        <v>110</v>
      </c>
      <c r="L175" t="s">
        <v>203</v>
      </c>
      <c r="M175" t="s">
        <v>213</v>
      </c>
      <c r="N175" s="14" t="s">
        <v>111</v>
      </c>
      <c r="O175" s="13"/>
      <c r="P175" t="s">
        <v>119</v>
      </c>
      <c r="Q175" t="s">
        <v>120</v>
      </c>
      <c r="W175" s="18"/>
      <c r="X175" s="18"/>
      <c r="Y175" s="18"/>
      <c r="Z175" s="18"/>
    </row>
    <row r="176" spans="8:26" x14ac:dyDescent="0.25">
      <c r="H176">
        <v>1</v>
      </c>
      <c r="I176" t="s">
        <v>112</v>
      </c>
      <c r="J176" s="16">
        <v>27.315000000000001</v>
      </c>
      <c r="K176">
        <v>133</v>
      </c>
      <c r="L176">
        <v>3</v>
      </c>
      <c r="M176" s="19">
        <f>(L176/K176)*100</f>
        <v>2.2556390977443606</v>
      </c>
      <c r="N176" s="17" t="s">
        <v>123</v>
      </c>
      <c r="O176" s="13" t="s">
        <v>121</v>
      </c>
      <c r="P176">
        <f>SUM(L176,L182,L184,L186,L187,L188,L189,L191,L195,L199,L202,L203)</f>
        <v>12</v>
      </c>
      <c r="Q176">
        <f>SUM(L178,L179,L180,L181,L183,L192,L194,L197,L198)</f>
        <v>6</v>
      </c>
      <c r="Y176" s="15"/>
      <c r="Z176" s="15"/>
    </row>
    <row r="177" spans="8:26" x14ac:dyDescent="0.25">
      <c r="H177">
        <v>2</v>
      </c>
      <c r="I177" t="s">
        <v>112</v>
      </c>
      <c r="M177" s="19"/>
      <c r="N177" s="17"/>
      <c r="O177" s="13" t="s">
        <v>122</v>
      </c>
      <c r="P177">
        <f>SUM(K176,K182,K184,K186,K187,K188,K189,K191,K195,K199,K202,K203)</f>
        <v>1023</v>
      </c>
      <c r="Q177">
        <f>SUM(K178,K179,K180,K181,K183,K192,K194,K197,K198)</f>
        <v>706</v>
      </c>
    </row>
    <row r="178" spans="8:26" x14ac:dyDescent="0.25">
      <c r="H178">
        <v>3</v>
      </c>
      <c r="I178" t="s">
        <v>112</v>
      </c>
      <c r="J178" s="16">
        <v>26.92</v>
      </c>
      <c r="K178">
        <v>135</v>
      </c>
      <c r="L178">
        <v>1</v>
      </c>
      <c r="M178" s="19">
        <f t="shared" ref="M178:M179" si="23">(L178/K178)*100</f>
        <v>0.74074074074074081</v>
      </c>
      <c r="N178" s="17" t="s">
        <v>38</v>
      </c>
      <c r="P178" s="23">
        <f>(P176/P177)*100</f>
        <v>1.1730205278592376</v>
      </c>
      <c r="Q178" s="23">
        <f>(Q176/Q177)*100</f>
        <v>0.84985835694051004</v>
      </c>
    </row>
    <row r="179" spans="8:26" x14ac:dyDescent="0.25">
      <c r="H179">
        <v>4</v>
      </c>
      <c r="I179" t="s">
        <v>112</v>
      </c>
      <c r="J179" s="16">
        <v>20.66</v>
      </c>
      <c r="K179">
        <v>166</v>
      </c>
      <c r="L179">
        <v>1</v>
      </c>
      <c r="M179" s="19">
        <f t="shared" si="23"/>
        <v>0.60240963855421692</v>
      </c>
      <c r="N179" s="17" t="s">
        <v>38</v>
      </c>
      <c r="O179" s="19" t="s">
        <v>38</v>
      </c>
      <c r="P179" s="20">
        <f>COUNT(K176,K182,K184,K186,K187,K189,K188,K191,K195,K199,K202,K203)</f>
        <v>12</v>
      </c>
      <c r="Q179" s="20">
        <f>COUNT(K178,K179,K180,K181,K183,K192,K194,K197,K198)</f>
        <v>9</v>
      </c>
    </row>
    <row r="180" spans="8:26" x14ac:dyDescent="0.25">
      <c r="H180">
        <v>1</v>
      </c>
      <c r="I180" t="s">
        <v>113</v>
      </c>
      <c r="J180" s="16">
        <v>18.504000000000001</v>
      </c>
      <c r="K180">
        <v>61</v>
      </c>
      <c r="L180">
        <v>0</v>
      </c>
      <c r="M180" s="19">
        <f>(L180/K180)*100</f>
        <v>0</v>
      </c>
      <c r="N180" s="17" t="s">
        <v>38</v>
      </c>
      <c r="O180" s="19"/>
      <c r="P180" s="20"/>
      <c r="Q180" s="20"/>
      <c r="V180"/>
      <c r="W180" s="20"/>
      <c r="X180" s="20"/>
    </row>
    <row r="181" spans="8:26" x14ac:dyDescent="0.25">
      <c r="H181">
        <v>2</v>
      </c>
      <c r="I181" t="s">
        <v>113</v>
      </c>
      <c r="J181" s="16">
        <v>19.3</v>
      </c>
      <c r="K181">
        <v>46</v>
      </c>
      <c r="L181">
        <v>0</v>
      </c>
      <c r="M181" s="19">
        <f>(L181/K181)*100</f>
        <v>0</v>
      </c>
      <c r="N181" s="17" t="s">
        <v>38</v>
      </c>
      <c r="O181" s="19"/>
      <c r="P181" s="18"/>
      <c r="Q181" s="18"/>
      <c r="U181" s="18"/>
      <c r="V181"/>
      <c r="W181" s="20"/>
      <c r="X181" s="20"/>
      <c r="Y181" s="18"/>
      <c r="Z181" s="18"/>
    </row>
    <row r="182" spans="8:26" x14ac:dyDescent="0.25">
      <c r="H182">
        <v>3</v>
      </c>
      <c r="I182" t="s">
        <v>113</v>
      </c>
      <c r="J182" s="16">
        <v>30.449000000000002</v>
      </c>
      <c r="K182">
        <v>51</v>
      </c>
      <c r="L182">
        <v>0</v>
      </c>
      <c r="M182" s="19">
        <f t="shared" ref="M182:M183" si="24">(L182/K182)*100</f>
        <v>0</v>
      </c>
      <c r="N182" s="17" t="s">
        <v>123</v>
      </c>
      <c r="V182"/>
      <c r="W182" s="18"/>
      <c r="X182" s="18"/>
    </row>
    <row r="183" spans="8:26" x14ac:dyDescent="0.25">
      <c r="H183">
        <v>4</v>
      </c>
      <c r="I183" t="s">
        <v>113</v>
      </c>
      <c r="J183" s="16">
        <v>19.379000000000001</v>
      </c>
      <c r="K183">
        <v>73</v>
      </c>
      <c r="L183">
        <v>1</v>
      </c>
      <c r="M183" s="19">
        <f t="shared" si="24"/>
        <v>1.3698630136986301</v>
      </c>
      <c r="N183" s="17" t="s">
        <v>38</v>
      </c>
    </row>
    <row r="184" spans="8:26" x14ac:dyDescent="0.25">
      <c r="H184">
        <v>1</v>
      </c>
      <c r="I184" s="21" t="s">
        <v>114</v>
      </c>
      <c r="J184" s="16">
        <v>23.105</v>
      </c>
      <c r="K184">
        <v>72</v>
      </c>
      <c r="L184">
        <v>0</v>
      </c>
      <c r="M184" s="19">
        <f>(L184/K184)*100</f>
        <v>0</v>
      </c>
      <c r="N184" s="17" t="s">
        <v>123</v>
      </c>
    </row>
    <row r="185" spans="8:26" x14ac:dyDescent="0.25">
      <c r="H185">
        <v>2</v>
      </c>
      <c r="I185" s="21" t="s">
        <v>114</v>
      </c>
      <c r="J185" s="16">
        <v>24.405000000000001</v>
      </c>
      <c r="K185">
        <v>40</v>
      </c>
      <c r="L185">
        <v>1</v>
      </c>
      <c r="M185" s="19">
        <f>(L185/K185)*100</f>
        <v>2.5</v>
      </c>
      <c r="N185" s="17"/>
    </row>
    <row r="186" spans="8:26" x14ac:dyDescent="0.25">
      <c r="H186">
        <v>3</v>
      </c>
      <c r="I186" s="21" t="s">
        <v>114</v>
      </c>
      <c r="J186" s="16">
        <v>28.591999999999999</v>
      </c>
      <c r="K186">
        <v>73</v>
      </c>
      <c r="L186">
        <v>3</v>
      </c>
      <c r="M186" s="19">
        <f t="shared" ref="M186:M187" si="25">(L186/K186)*100</f>
        <v>4.10958904109589</v>
      </c>
      <c r="N186" s="17" t="s">
        <v>123</v>
      </c>
    </row>
    <row r="187" spans="8:26" x14ac:dyDescent="0.25">
      <c r="H187">
        <v>4</v>
      </c>
      <c r="I187" s="21" t="s">
        <v>114</v>
      </c>
      <c r="J187" s="16">
        <v>20.628</v>
      </c>
      <c r="K187">
        <v>56</v>
      </c>
      <c r="L187">
        <v>0</v>
      </c>
      <c r="M187" s="19">
        <f t="shared" si="25"/>
        <v>0</v>
      </c>
      <c r="N187" s="17" t="s">
        <v>123</v>
      </c>
    </row>
    <row r="188" spans="8:26" x14ac:dyDescent="0.25">
      <c r="H188">
        <v>1</v>
      </c>
      <c r="I188" t="s">
        <v>115</v>
      </c>
      <c r="J188" s="16">
        <v>20.643000000000001</v>
      </c>
      <c r="K188">
        <v>58</v>
      </c>
      <c r="L188">
        <v>0</v>
      </c>
      <c r="M188" s="19">
        <f>(L188/K188)*100</f>
        <v>0</v>
      </c>
      <c r="N188" s="17" t="s">
        <v>123</v>
      </c>
    </row>
    <row r="189" spans="8:26" x14ac:dyDescent="0.25">
      <c r="H189">
        <v>2</v>
      </c>
      <c r="I189" t="s">
        <v>115</v>
      </c>
      <c r="J189" s="16">
        <v>18.271999999999998</v>
      </c>
      <c r="K189">
        <v>92</v>
      </c>
      <c r="L189">
        <v>3</v>
      </c>
      <c r="M189" s="19">
        <f>(L189/K189)*100</f>
        <v>3.2608695652173911</v>
      </c>
      <c r="N189" s="17" t="s">
        <v>123</v>
      </c>
    </row>
    <row r="190" spans="8:26" x14ac:dyDescent="0.25">
      <c r="H190">
        <v>3</v>
      </c>
      <c r="I190" t="s">
        <v>115</v>
      </c>
      <c r="J190" s="16">
        <v>21.052</v>
      </c>
      <c r="K190">
        <v>73</v>
      </c>
      <c r="L190">
        <v>2</v>
      </c>
      <c r="M190" s="19">
        <f t="shared" ref="M190:M191" si="26">(L190/K190)*100</f>
        <v>2.7397260273972601</v>
      </c>
      <c r="N190" s="17"/>
    </row>
    <row r="191" spans="8:26" x14ac:dyDescent="0.25">
      <c r="H191">
        <v>4</v>
      </c>
      <c r="I191" t="s">
        <v>115</v>
      </c>
      <c r="J191" s="16">
        <v>18.681000000000001</v>
      </c>
      <c r="K191">
        <v>70</v>
      </c>
      <c r="L191">
        <v>3</v>
      </c>
      <c r="M191" s="19">
        <f t="shared" si="26"/>
        <v>4.2857142857142856</v>
      </c>
      <c r="N191" s="17" t="s">
        <v>123</v>
      </c>
    </row>
    <row r="192" spans="8:26" x14ac:dyDescent="0.25">
      <c r="H192">
        <v>1</v>
      </c>
      <c r="I192" t="s">
        <v>116</v>
      </c>
      <c r="J192" s="16">
        <v>19.541</v>
      </c>
      <c r="K192">
        <v>50</v>
      </c>
      <c r="L192">
        <v>1</v>
      </c>
      <c r="M192" s="19">
        <f>(L192/K192)*100</f>
        <v>2</v>
      </c>
      <c r="N192" s="17" t="s">
        <v>38</v>
      </c>
    </row>
    <row r="193" spans="8:26" x14ac:dyDescent="0.25">
      <c r="H193">
        <v>2</v>
      </c>
      <c r="I193" t="s">
        <v>116</v>
      </c>
      <c r="M193" s="19"/>
      <c r="N193" s="17"/>
      <c r="O193" s="13"/>
    </row>
    <row r="194" spans="8:26" x14ac:dyDescent="0.25">
      <c r="H194">
        <v>3</v>
      </c>
      <c r="I194" t="s">
        <v>116</v>
      </c>
      <c r="J194" s="16">
        <v>17.945</v>
      </c>
      <c r="K194">
        <v>65</v>
      </c>
      <c r="L194">
        <v>2</v>
      </c>
      <c r="M194" s="19">
        <f t="shared" ref="M194:M195" si="27">(L194/K194)*100</f>
        <v>3.0769230769230771</v>
      </c>
      <c r="N194" s="17" t="s">
        <v>38</v>
      </c>
      <c r="O194" s="13"/>
    </row>
    <row r="195" spans="8:26" x14ac:dyDescent="0.25">
      <c r="H195">
        <v>4</v>
      </c>
      <c r="I195" t="s">
        <v>116</v>
      </c>
      <c r="J195" s="16">
        <v>17.396999999999998</v>
      </c>
      <c r="K195">
        <v>81</v>
      </c>
      <c r="L195">
        <v>0</v>
      </c>
      <c r="M195" s="19">
        <f t="shared" si="27"/>
        <v>0</v>
      </c>
      <c r="N195" s="17" t="s">
        <v>123</v>
      </c>
      <c r="O195" s="13"/>
    </row>
    <row r="196" spans="8:26" x14ac:dyDescent="0.25">
      <c r="H196">
        <v>1</v>
      </c>
      <c r="I196" s="21" t="s">
        <v>117</v>
      </c>
      <c r="M196" s="19"/>
      <c r="N196" s="17"/>
      <c r="O196" s="13"/>
    </row>
    <row r="197" spans="8:26" x14ac:dyDescent="0.25">
      <c r="H197">
        <v>2</v>
      </c>
      <c r="I197" s="21" t="s">
        <v>117</v>
      </c>
      <c r="J197" s="16">
        <v>27.558</v>
      </c>
      <c r="K197">
        <v>71</v>
      </c>
      <c r="L197">
        <v>0</v>
      </c>
      <c r="M197" s="19">
        <f>(L197/K197)*100</f>
        <v>0</v>
      </c>
      <c r="N197" s="17" t="s">
        <v>38</v>
      </c>
      <c r="O197" s="13"/>
    </row>
    <row r="198" spans="8:26" x14ac:dyDescent="0.25">
      <c r="H198">
        <v>3</v>
      </c>
      <c r="I198" s="21" t="s">
        <v>117</v>
      </c>
      <c r="J198" s="16">
        <v>26.373999999999999</v>
      </c>
      <c r="K198">
        <v>39</v>
      </c>
      <c r="L198">
        <v>0</v>
      </c>
      <c r="M198" s="19">
        <f t="shared" ref="M198:M199" si="28">(L198/K198)*100</f>
        <v>0</v>
      </c>
      <c r="N198" s="17" t="s">
        <v>38</v>
      </c>
      <c r="O198" s="13"/>
    </row>
    <row r="199" spans="8:26" x14ac:dyDescent="0.25">
      <c r="H199">
        <v>4</v>
      </c>
      <c r="I199" s="21" t="s">
        <v>117</v>
      </c>
      <c r="J199" s="16">
        <v>21.315999999999999</v>
      </c>
      <c r="K199">
        <v>156</v>
      </c>
      <c r="L199">
        <v>0</v>
      </c>
      <c r="M199" s="19">
        <f t="shared" si="28"/>
        <v>0</v>
      </c>
      <c r="N199" s="17" t="s">
        <v>123</v>
      </c>
      <c r="O199" s="13"/>
    </row>
    <row r="200" spans="8:26" x14ac:dyDescent="0.25">
      <c r="H200">
        <v>1</v>
      </c>
      <c r="I200" s="21" t="s">
        <v>118</v>
      </c>
      <c r="M200" s="19"/>
      <c r="N200" s="17"/>
      <c r="O200" s="13"/>
    </row>
    <row r="201" spans="8:26" x14ac:dyDescent="0.25">
      <c r="H201">
        <v>2</v>
      </c>
      <c r="I201" s="21" t="s">
        <v>118</v>
      </c>
      <c r="M201" s="19"/>
      <c r="N201" s="17"/>
      <c r="O201" s="13"/>
      <c r="R201" s="12"/>
      <c r="S201" s="25"/>
    </row>
    <row r="202" spans="8:26" x14ac:dyDescent="0.25">
      <c r="H202">
        <v>3</v>
      </c>
      <c r="I202" s="21" t="s">
        <v>118</v>
      </c>
      <c r="J202" s="16">
        <v>19.363</v>
      </c>
      <c r="K202">
        <v>63</v>
      </c>
      <c r="L202">
        <v>0</v>
      </c>
      <c r="M202" s="19">
        <f t="shared" ref="M202:M203" si="29">(L202/K202)*100</f>
        <v>0</v>
      </c>
      <c r="N202" s="17" t="s">
        <v>123</v>
      </c>
      <c r="O202" s="13"/>
    </row>
    <row r="203" spans="8:26" x14ac:dyDescent="0.25">
      <c r="H203">
        <v>4</v>
      </c>
      <c r="I203" s="21" t="s">
        <v>118</v>
      </c>
      <c r="J203" s="16">
        <v>20.413</v>
      </c>
      <c r="K203">
        <v>118</v>
      </c>
      <c r="L203">
        <v>0</v>
      </c>
      <c r="M203" s="19">
        <f t="shared" si="29"/>
        <v>0</v>
      </c>
      <c r="N203" s="17" t="s">
        <v>123</v>
      </c>
      <c r="O203" s="13"/>
    </row>
    <row r="204" spans="8:26" x14ac:dyDescent="0.25">
      <c r="H204" s="21"/>
      <c r="I204" s="21"/>
      <c r="J204" s="24">
        <f>AVERAGE(J176:J203)</f>
        <v>22.078782608695651</v>
      </c>
      <c r="K204" s="12">
        <f>SUM(K176:K203)</f>
        <v>1842</v>
      </c>
      <c r="L204" s="12">
        <f>SUM(L176:L203)</f>
        <v>21</v>
      </c>
      <c r="M204" s="23">
        <f>(L204/K204)*100</f>
        <v>1.1400651465798046</v>
      </c>
      <c r="N204" s="18"/>
      <c r="O204" s="13"/>
    </row>
    <row r="205" spans="8:26" x14ac:dyDescent="0.25">
      <c r="L205" s="19" t="s">
        <v>38</v>
      </c>
      <c r="M205">
        <f>COUNT(M176:M203)</f>
        <v>23</v>
      </c>
      <c r="T205" s="14"/>
      <c r="Y205" s="15"/>
    </row>
    <row r="206" spans="8:26" x14ac:dyDescent="0.25">
      <c r="W206" s="20"/>
      <c r="X206" s="20"/>
      <c r="Y206" s="20"/>
      <c r="Z206" s="20"/>
    </row>
    <row r="207" spans="8:26" x14ac:dyDescent="0.25">
      <c r="H207" t="s">
        <v>211</v>
      </c>
      <c r="J207"/>
      <c r="O207" s="13"/>
      <c r="W207" s="20"/>
      <c r="X207" s="20"/>
      <c r="Y207" s="20"/>
      <c r="Z207" s="20"/>
    </row>
    <row r="208" spans="8:26" x14ac:dyDescent="0.25">
      <c r="J208"/>
      <c r="O208" s="13"/>
      <c r="W208" s="18"/>
      <c r="X208" s="18"/>
      <c r="Y208" s="18"/>
      <c r="Z208" s="18"/>
    </row>
    <row r="209" spans="8:26" x14ac:dyDescent="0.25">
      <c r="H209" t="s">
        <v>108</v>
      </c>
      <c r="I209" t="s">
        <v>109</v>
      </c>
      <c r="J209" t="s">
        <v>202</v>
      </c>
      <c r="K209" t="s">
        <v>110</v>
      </c>
      <c r="L209" t="s">
        <v>203</v>
      </c>
      <c r="M209" t="s">
        <v>213</v>
      </c>
      <c r="N209" s="14" t="s">
        <v>111</v>
      </c>
      <c r="O209" s="13"/>
      <c r="P209" t="s">
        <v>119</v>
      </c>
      <c r="Q209" t="s">
        <v>120</v>
      </c>
      <c r="Y209" s="15"/>
      <c r="Z209" s="15"/>
    </row>
    <row r="210" spans="8:26" x14ac:dyDescent="0.25">
      <c r="H210">
        <v>1</v>
      </c>
      <c r="I210" t="s">
        <v>112</v>
      </c>
      <c r="J210" s="16">
        <v>9.4469999999999992</v>
      </c>
      <c r="K210">
        <v>58</v>
      </c>
      <c r="L210">
        <v>1</v>
      </c>
      <c r="M210" s="19">
        <f>(L210/K210)*100</f>
        <v>1.7241379310344827</v>
      </c>
      <c r="N210" s="17" t="s">
        <v>38</v>
      </c>
      <c r="O210" s="13" t="s">
        <v>121</v>
      </c>
      <c r="P210">
        <f>SUM(L214,L217,L218,L221,L225,L226,L228,L229,L232,L233,L234,L236)</f>
        <v>1</v>
      </c>
      <c r="Q210">
        <f>SUM(L210,L213,L216,L220,L222,L224,L230,L237)</f>
        <v>1</v>
      </c>
    </row>
    <row r="211" spans="8:26" x14ac:dyDescent="0.25">
      <c r="H211">
        <v>2</v>
      </c>
      <c r="I211" t="s">
        <v>112</v>
      </c>
      <c r="M211" s="19"/>
      <c r="N211" s="17"/>
      <c r="O211" s="13" t="s">
        <v>122</v>
      </c>
      <c r="P211">
        <f>SUM(K214,K217,K218,K221,K225,K226,K228,K229,K233,K232,K234,K236)</f>
        <v>773</v>
      </c>
      <c r="Q211">
        <f>SUM(K210,K213,K216,K220,K222,K224,K230,K237)</f>
        <v>568</v>
      </c>
    </row>
    <row r="212" spans="8:26" x14ac:dyDescent="0.25">
      <c r="H212">
        <v>3</v>
      </c>
      <c r="I212" t="s">
        <v>112</v>
      </c>
      <c r="M212" s="19"/>
      <c r="N212" s="17"/>
      <c r="P212" s="23">
        <f>(P210/P211)*100</f>
        <v>0.12936610608020699</v>
      </c>
      <c r="Q212" s="23">
        <f>(Q210/Q211)*100</f>
        <v>0.17605633802816903</v>
      </c>
      <c r="U212" s="18"/>
      <c r="Y212" s="18"/>
      <c r="Z212" s="18"/>
    </row>
    <row r="213" spans="8:26" x14ac:dyDescent="0.25">
      <c r="H213">
        <v>4</v>
      </c>
      <c r="I213" t="s">
        <v>112</v>
      </c>
      <c r="J213" s="16">
        <v>10.483000000000001</v>
      </c>
      <c r="K213">
        <v>86</v>
      </c>
      <c r="L213">
        <v>0</v>
      </c>
      <c r="M213" s="19">
        <f t="shared" ref="M213:M214" si="30">(L213/K213)*100</f>
        <v>0</v>
      </c>
      <c r="N213" s="17" t="s">
        <v>38</v>
      </c>
      <c r="O213" s="19" t="s">
        <v>38</v>
      </c>
      <c r="P213" s="20">
        <f>COUNT(M214,M217,M218,M221,M225,M226,M228,M229,M232,M233,M234,M236)</f>
        <v>12</v>
      </c>
      <c r="Q213" s="20">
        <f>COUNT(M213,M216,M210,M220,M222,M224,M230,M237)</f>
        <v>8</v>
      </c>
      <c r="V213"/>
      <c r="W213" s="20"/>
      <c r="X213" s="20"/>
    </row>
    <row r="214" spans="8:26" x14ac:dyDescent="0.25">
      <c r="H214">
        <v>1</v>
      </c>
      <c r="I214" t="s">
        <v>113</v>
      </c>
      <c r="J214" s="16">
        <v>9.98</v>
      </c>
      <c r="K214">
        <v>33</v>
      </c>
      <c r="L214">
        <v>0</v>
      </c>
      <c r="M214" s="19">
        <f t="shared" si="30"/>
        <v>0</v>
      </c>
      <c r="N214" s="17" t="s">
        <v>123</v>
      </c>
      <c r="V214"/>
      <c r="W214" s="20"/>
      <c r="X214" s="20"/>
    </row>
    <row r="215" spans="8:26" x14ac:dyDescent="0.25">
      <c r="H215">
        <v>2</v>
      </c>
      <c r="I215" t="s">
        <v>113</v>
      </c>
      <c r="M215" s="19"/>
      <c r="N215" s="17"/>
      <c r="O215" s="19"/>
      <c r="P215" s="18"/>
      <c r="Q215" s="18"/>
      <c r="V215"/>
      <c r="W215" s="18"/>
      <c r="X215" s="18"/>
    </row>
    <row r="216" spans="8:26" x14ac:dyDescent="0.25">
      <c r="H216">
        <v>3</v>
      </c>
      <c r="I216" t="s">
        <v>113</v>
      </c>
      <c r="J216" s="16">
        <v>7.5940000000000003</v>
      </c>
      <c r="K216">
        <v>83</v>
      </c>
      <c r="L216">
        <v>0</v>
      </c>
      <c r="M216" s="19">
        <f t="shared" ref="M216:M218" si="31">(L216/K216)*100</f>
        <v>0</v>
      </c>
      <c r="N216" s="17" t="s">
        <v>38</v>
      </c>
    </row>
    <row r="217" spans="8:26" x14ac:dyDescent="0.25">
      <c r="H217">
        <v>4</v>
      </c>
      <c r="I217" t="s">
        <v>113</v>
      </c>
      <c r="J217" s="16">
        <v>12.089</v>
      </c>
      <c r="K217">
        <v>47</v>
      </c>
      <c r="L217">
        <v>0</v>
      </c>
      <c r="M217" s="19">
        <f t="shared" si="31"/>
        <v>0</v>
      </c>
      <c r="N217" s="17" t="s">
        <v>123</v>
      </c>
    </row>
    <row r="218" spans="8:26" x14ac:dyDescent="0.25">
      <c r="H218">
        <v>1</v>
      </c>
      <c r="I218" s="21" t="s">
        <v>114</v>
      </c>
      <c r="J218" s="16">
        <v>8.9849999999999994</v>
      </c>
      <c r="K218">
        <v>33</v>
      </c>
      <c r="L218">
        <v>0</v>
      </c>
      <c r="M218" s="19">
        <f t="shared" si="31"/>
        <v>0</v>
      </c>
      <c r="N218" s="17" t="s">
        <v>123</v>
      </c>
    </row>
    <row r="219" spans="8:26" x14ac:dyDescent="0.25">
      <c r="H219">
        <v>2</v>
      </c>
      <c r="I219" s="21" t="s">
        <v>114</v>
      </c>
      <c r="M219" s="19"/>
      <c r="N219" s="17"/>
    </row>
    <row r="220" spans="8:26" x14ac:dyDescent="0.25">
      <c r="H220">
        <v>3</v>
      </c>
      <c r="I220" s="21" t="s">
        <v>114</v>
      </c>
      <c r="J220" s="16">
        <v>8.6620000000000008</v>
      </c>
      <c r="K220">
        <v>73</v>
      </c>
      <c r="L220">
        <v>0</v>
      </c>
      <c r="M220" s="19">
        <f t="shared" ref="M220:M222" si="32">(L220/K220)*100</f>
        <v>0</v>
      </c>
      <c r="N220" s="17" t="s">
        <v>38</v>
      </c>
    </row>
    <row r="221" spans="8:26" x14ac:dyDescent="0.25">
      <c r="H221">
        <v>4</v>
      </c>
      <c r="I221" s="21" t="s">
        <v>114</v>
      </c>
      <c r="J221" s="16">
        <v>11.146000000000001</v>
      </c>
      <c r="K221">
        <v>37</v>
      </c>
      <c r="L221">
        <v>0</v>
      </c>
      <c r="M221" s="19">
        <f t="shared" si="32"/>
        <v>0</v>
      </c>
      <c r="N221" s="17" t="s">
        <v>123</v>
      </c>
    </row>
    <row r="222" spans="8:26" x14ac:dyDescent="0.25">
      <c r="H222">
        <v>1</v>
      </c>
      <c r="I222" t="s">
        <v>115</v>
      </c>
      <c r="J222" s="16">
        <v>8.0749999999999993</v>
      </c>
      <c r="K222">
        <v>47</v>
      </c>
      <c r="L222">
        <v>0</v>
      </c>
      <c r="M222" s="19">
        <f t="shared" si="32"/>
        <v>0</v>
      </c>
      <c r="N222" s="17" t="s">
        <v>38</v>
      </c>
    </row>
    <row r="223" spans="8:26" x14ac:dyDescent="0.25">
      <c r="H223">
        <v>2</v>
      </c>
      <c r="I223" t="s">
        <v>115</v>
      </c>
      <c r="M223" s="19"/>
      <c r="N223" s="17"/>
    </row>
    <row r="224" spans="8:26" x14ac:dyDescent="0.25">
      <c r="H224">
        <v>3</v>
      </c>
      <c r="I224" t="s">
        <v>115</v>
      </c>
      <c r="J224" s="16">
        <v>7.867</v>
      </c>
      <c r="K224">
        <v>66</v>
      </c>
      <c r="L224">
        <v>0</v>
      </c>
      <c r="M224" s="19">
        <f t="shared" ref="M224:M226" si="33">(L224/K224)*100</f>
        <v>0</v>
      </c>
      <c r="N224" s="17" t="s">
        <v>38</v>
      </c>
    </row>
    <row r="225" spans="8:26" x14ac:dyDescent="0.25">
      <c r="H225">
        <v>4</v>
      </c>
      <c r="I225" t="s">
        <v>115</v>
      </c>
      <c r="J225" s="16">
        <v>10.066000000000001</v>
      </c>
      <c r="K225">
        <v>114</v>
      </c>
      <c r="L225">
        <v>1</v>
      </c>
      <c r="M225" s="19">
        <f t="shared" si="33"/>
        <v>0.8771929824561403</v>
      </c>
      <c r="N225" s="17" t="s">
        <v>123</v>
      </c>
    </row>
    <row r="226" spans="8:26" x14ac:dyDescent="0.25">
      <c r="H226">
        <v>1</v>
      </c>
      <c r="I226" t="s">
        <v>116</v>
      </c>
      <c r="J226" s="16">
        <v>8.0589999999999993</v>
      </c>
      <c r="K226">
        <v>58</v>
      </c>
      <c r="L226">
        <v>0</v>
      </c>
      <c r="M226" s="19">
        <f t="shared" si="33"/>
        <v>0</v>
      </c>
      <c r="N226" s="17" t="s">
        <v>123</v>
      </c>
    </row>
    <row r="227" spans="8:26" x14ac:dyDescent="0.25">
      <c r="H227">
        <v>2</v>
      </c>
      <c r="I227" t="s">
        <v>116</v>
      </c>
      <c r="M227" s="19"/>
      <c r="N227" s="17"/>
      <c r="O227" s="13"/>
    </row>
    <row r="228" spans="8:26" x14ac:dyDescent="0.25">
      <c r="H228">
        <v>3</v>
      </c>
      <c r="I228" t="s">
        <v>116</v>
      </c>
      <c r="J228" s="16">
        <v>9.3529999999999998</v>
      </c>
      <c r="K228">
        <v>86</v>
      </c>
      <c r="L228">
        <v>0</v>
      </c>
      <c r="M228" s="19">
        <f t="shared" ref="M228:M230" si="34">(L228/K228)*100</f>
        <v>0</v>
      </c>
      <c r="N228" s="17" t="s">
        <v>123</v>
      </c>
      <c r="O228" s="13"/>
    </row>
    <row r="229" spans="8:26" x14ac:dyDescent="0.25">
      <c r="H229">
        <v>4</v>
      </c>
      <c r="I229" t="s">
        <v>116</v>
      </c>
      <c r="J229" s="16">
        <v>9.3490000000000002</v>
      </c>
      <c r="K229">
        <v>66</v>
      </c>
      <c r="L229">
        <v>0</v>
      </c>
      <c r="M229" s="19">
        <f t="shared" si="34"/>
        <v>0</v>
      </c>
      <c r="N229" s="17" t="s">
        <v>123</v>
      </c>
      <c r="O229" s="13"/>
    </row>
    <row r="230" spans="8:26" x14ac:dyDescent="0.25">
      <c r="H230">
        <v>1</v>
      </c>
      <c r="I230" s="21" t="s">
        <v>117</v>
      </c>
      <c r="J230" s="16">
        <v>9.1329999999999991</v>
      </c>
      <c r="K230">
        <v>78</v>
      </c>
      <c r="L230">
        <v>0</v>
      </c>
      <c r="M230" s="19">
        <f t="shared" si="34"/>
        <v>0</v>
      </c>
      <c r="N230" s="17" t="s">
        <v>38</v>
      </c>
      <c r="O230" s="13"/>
    </row>
    <row r="231" spans="8:26" x14ac:dyDescent="0.25">
      <c r="H231">
        <v>2</v>
      </c>
      <c r="I231" s="21" t="s">
        <v>117</v>
      </c>
      <c r="M231" s="19"/>
      <c r="N231" s="17"/>
      <c r="O231" s="13"/>
    </row>
    <row r="232" spans="8:26" x14ac:dyDescent="0.25">
      <c r="H232">
        <v>3</v>
      </c>
      <c r="I232" s="21" t="s">
        <v>117</v>
      </c>
      <c r="J232" s="16">
        <v>8.625</v>
      </c>
      <c r="K232">
        <v>65</v>
      </c>
      <c r="L232">
        <v>0</v>
      </c>
      <c r="M232" s="19">
        <f t="shared" ref="M232:M234" si="35">(L232/K232)*100</f>
        <v>0</v>
      </c>
      <c r="N232" s="17" t="s">
        <v>123</v>
      </c>
      <c r="O232" s="13"/>
    </row>
    <row r="233" spans="8:26" x14ac:dyDescent="0.25">
      <c r="H233">
        <v>4</v>
      </c>
      <c r="I233" s="21" t="s">
        <v>117</v>
      </c>
      <c r="J233" s="16">
        <v>8.5809999999999995</v>
      </c>
      <c r="K233">
        <v>84</v>
      </c>
      <c r="L233">
        <v>0</v>
      </c>
      <c r="M233" s="19">
        <f t="shared" si="35"/>
        <v>0</v>
      </c>
      <c r="N233" s="17" t="s">
        <v>123</v>
      </c>
      <c r="O233" s="13"/>
    </row>
    <row r="234" spans="8:26" x14ac:dyDescent="0.25">
      <c r="H234">
        <v>1</v>
      </c>
      <c r="I234" s="21" t="s">
        <v>118</v>
      </c>
      <c r="J234" s="16">
        <v>9.1590000000000007</v>
      </c>
      <c r="K234">
        <v>98</v>
      </c>
      <c r="L234">
        <v>0</v>
      </c>
      <c r="M234" s="19">
        <f t="shared" si="35"/>
        <v>0</v>
      </c>
      <c r="N234" s="17" t="s">
        <v>123</v>
      </c>
      <c r="O234" s="13"/>
      <c r="R234" s="12"/>
      <c r="S234" s="25"/>
    </row>
    <row r="235" spans="8:26" x14ac:dyDescent="0.25">
      <c r="H235">
        <v>2</v>
      </c>
      <c r="I235" s="21" t="s">
        <v>118</v>
      </c>
      <c r="M235" s="19"/>
      <c r="N235" s="17"/>
      <c r="O235" s="13"/>
    </row>
    <row r="236" spans="8:26" x14ac:dyDescent="0.25">
      <c r="H236">
        <v>3</v>
      </c>
      <c r="I236" s="21" t="s">
        <v>118</v>
      </c>
      <c r="J236" s="16">
        <v>8.9510000000000005</v>
      </c>
      <c r="K236">
        <v>52</v>
      </c>
      <c r="L236">
        <v>0</v>
      </c>
      <c r="M236" s="19">
        <f t="shared" ref="M236:M237" si="36">(L236/K236)*100</f>
        <v>0</v>
      </c>
      <c r="N236" s="17" t="s">
        <v>123</v>
      </c>
      <c r="O236" s="13"/>
    </row>
    <row r="237" spans="8:26" x14ac:dyDescent="0.25">
      <c r="H237">
        <v>4</v>
      </c>
      <c r="I237" s="21" t="s">
        <v>118</v>
      </c>
      <c r="J237" s="16">
        <v>8.8230000000000004</v>
      </c>
      <c r="K237">
        <v>77</v>
      </c>
      <c r="L237">
        <v>0</v>
      </c>
      <c r="M237" s="19">
        <f t="shared" si="36"/>
        <v>0</v>
      </c>
      <c r="N237" s="17" t="s">
        <v>38</v>
      </c>
      <c r="O237" s="13"/>
    </row>
    <row r="238" spans="8:26" x14ac:dyDescent="0.25">
      <c r="H238" s="21"/>
      <c r="I238" s="21"/>
      <c r="J238" s="24">
        <f>AVERAGE(J210:J237)</f>
        <v>9.2213499999999993</v>
      </c>
      <c r="K238" s="12">
        <f>SUM(K210:K237)</f>
        <v>1341</v>
      </c>
      <c r="L238" s="12">
        <f>SUM(L210:L237)</f>
        <v>2</v>
      </c>
      <c r="M238" s="23">
        <f>(L238/K238)*100</f>
        <v>0.14914243102162564</v>
      </c>
      <c r="N238" s="18"/>
      <c r="O238" s="13"/>
    </row>
    <row r="239" spans="8:26" x14ac:dyDescent="0.25">
      <c r="L239" s="19" t="s">
        <v>38</v>
      </c>
      <c r="M239">
        <f>COUNT(M210:M237)</f>
        <v>20</v>
      </c>
      <c r="Y239" s="15"/>
    </row>
    <row r="240" spans="8:26" x14ac:dyDescent="0.25">
      <c r="W240" s="20"/>
      <c r="X240" s="20"/>
      <c r="Y240" s="20"/>
      <c r="Z240" s="20"/>
    </row>
    <row r="241" spans="8:26" x14ac:dyDescent="0.25">
      <c r="H241" t="s">
        <v>212</v>
      </c>
      <c r="J241"/>
      <c r="O241" s="13"/>
      <c r="W241" s="20"/>
      <c r="X241" s="20"/>
      <c r="Y241" s="20"/>
      <c r="Z241" s="20"/>
    </row>
    <row r="242" spans="8:26" x14ac:dyDescent="0.25">
      <c r="J242"/>
      <c r="O242" s="13"/>
      <c r="W242" s="18"/>
      <c r="X242" s="18"/>
      <c r="Y242" s="18"/>
      <c r="Z242" s="18"/>
    </row>
    <row r="243" spans="8:26" x14ac:dyDescent="0.25">
      <c r="H243" t="s">
        <v>108</v>
      </c>
      <c r="I243" t="s">
        <v>109</v>
      </c>
      <c r="J243" t="s">
        <v>202</v>
      </c>
      <c r="K243" t="s">
        <v>110</v>
      </c>
      <c r="L243" t="s">
        <v>203</v>
      </c>
      <c r="M243" t="s">
        <v>213</v>
      </c>
      <c r="N243" s="14" t="s">
        <v>111</v>
      </c>
      <c r="O243" s="13"/>
      <c r="P243" t="s">
        <v>119</v>
      </c>
      <c r="Q243" t="s">
        <v>120</v>
      </c>
      <c r="Y243" s="15"/>
      <c r="Z243" s="15"/>
    </row>
    <row r="244" spans="8:26" x14ac:dyDescent="0.25">
      <c r="H244">
        <v>1</v>
      </c>
      <c r="I244" t="s">
        <v>112</v>
      </c>
      <c r="J244" s="16">
        <v>13.196</v>
      </c>
      <c r="K244">
        <v>127</v>
      </c>
      <c r="L244">
        <v>0</v>
      </c>
      <c r="M244" s="19">
        <f t="shared" ref="M244:M262" si="37">(L244/K244)*100</f>
        <v>0</v>
      </c>
      <c r="N244" s="17" t="s">
        <v>38</v>
      </c>
      <c r="O244" s="13" t="s">
        <v>121</v>
      </c>
      <c r="P244">
        <f>SUM(L245,L248,L249,L250,L252,L253,L254,L261,L264,L265)</f>
        <v>3</v>
      </c>
      <c r="Q244">
        <f>SUM(L244,L246,L247,L251,L255,L256,L257,L258,L259,L260,L262,L263,L266,L267,L268,L269,L270,L271)</f>
        <v>6</v>
      </c>
    </row>
    <row r="245" spans="8:26" x14ac:dyDescent="0.25">
      <c r="H245">
        <v>2</v>
      </c>
      <c r="I245" t="s">
        <v>112</v>
      </c>
      <c r="J245" s="16">
        <v>10.065</v>
      </c>
      <c r="K245">
        <v>119</v>
      </c>
      <c r="L245">
        <v>0</v>
      </c>
      <c r="M245" s="19">
        <f t="shared" si="37"/>
        <v>0</v>
      </c>
      <c r="N245" s="17" t="s">
        <v>123</v>
      </c>
      <c r="O245" s="13" t="s">
        <v>122</v>
      </c>
      <c r="P245">
        <f>SUM(K245,K248,K249,K250,K252,K253,K254,K261,K264,K265)</f>
        <v>1234</v>
      </c>
      <c r="Q245">
        <f>SUM(K244,K246,K247,K251,K255,K256,K257,K258,K259,K260,K262,K263,K266,K267,K268,K269,K270,K271)</f>
        <v>2241</v>
      </c>
    </row>
    <row r="246" spans="8:26" x14ac:dyDescent="0.25">
      <c r="H246">
        <v>3</v>
      </c>
      <c r="I246" t="s">
        <v>112</v>
      </c>
      <c r="J246" s="16">
        <v>10.367000000000001</v>
      </c>
      <c r="K246">
        <v>58</v>
      </c>
      <c r="L246">
        <v>1</v>
      </c>
      <c r="M246" s="19">
        <f t="shared" si="37"/>
        <v>1.7241379310344827</v>
      </c>
      <c r="N246" s="17" t="s">
        <v>38</v>
      </c>
      <c r="P246" s="23">
        <f>(P244/P245)*100</f>
        <v>0.24311183144246357</v>
      </c>
      <c r="Q246" s="23">
        <f>(Q244/Q245)*100</f>
        <v>0.2677376171352075</v>
      </c>
      <c r="U246" s="18"/>
      <c r="Y246" s="18"/>
      <c r="Z246" s="18"/>
    </row>
    <row r="247" spans="8:26" x14ac:dyDescent="0.25">
      <c r="H247">
        <v>4</v>
      </c>
      <c r="I247" t="s">
        <v>112</v>
      </c>
      <c r="J247" s="16">
        <v>10.223000000000001</v>
      </c>
      <c r="K247">
        <v>185</v>
      </c>
      <c r="L247">
        <v>0</v>
      </c>
      <c r="M247" s="19">
        <f t="shared" si="37"/>
        <v>0</v>
      </c>
      <c r="N247" s="17" t="s">
        <v>38</v>
      </c>
      <c r="O247" s="19" t="s">
        <v>38</v>
      </c>
      <c r="P247" s="20">
        <f>COUNT(K245,K248,K249,K250,K252,K253,K254,K261,K264,K265)</f>
        <v>10</v>
      </c>
      <c r="Q247" s="20">
        <f>COUNT(K244,K246,K247,K251,K255,K256,K257,K258,K259,K260,K262,K263,K266,K267,K268,K269,K270,K271)</f>
        <v>18</v>
      </c>
      <c r="V247"/>
      <c r="W247" s="20"/>
      <c r="X247" s="20"/>
    </row>
    <row r="248" spans="8:26" x14ac:dyDescent="0.25">
      <c r="H248">
        <v>1</v>
      </c>
      <c r="I248" t="s">
        <v>113</v>
      </c>
      <c r="J248" s="16">
        <v>10.058999999999999</v>
      </c>
      <c r="K248">
        <v>169</v>
      </c>
      <c r="L248">
        <v>0</v>
      </c>
      <c r="M248" s="19">
        <f t="shared" si="37"/>
        <v>0</v>
      </c>
      <c r="N248" s="17" t="s">
        <v>123</v>
      </c>
      <c r="V248"/>
      <c r="W248" s="20"/>
      <c r="X248" s="20"/>
    </row>
    <row r="249" spans="8:26" x14ac:dyDescent="0.25">
      <c r="H249">
        <v>2</v>
      </c>
      <c r="I249" t="s">
        <v>113</v>
      </c>
      <c r="J249" s="16">
        <v>8.8510000000000009</v>
      </c>
      <c r="K249">
        <v>144</v>
      </c>
      <c r="L249">
        <v>0</v>
      </c>
      <c r="M249" s="19">
        <f t="shared" si="37"/>
        <v>0</v>
      </c>
      <c r="N249" s="17" t="s">
        <v>123</v>
      </c>
      <c r="O249" s="19"/>
      <c r="P249" s="18"/>
      <c r="Q249" s="18"/>
      <c r="V249"/>
      <c r="W249" s="18"/>
      <c r="X249" s="18"/>
    </row>
    <row r="250" spans="8:26" x14ac:dyDescent="0.25">
      <c r="H250">
        <v>3</v>
      </c>
      <c r="I250" t="s">
        <v>113</v>
      </c>
      <c r="J250" s="16">
        <v>11.942</v>
      </c>
      <c r="K250">
        <v>97</v>
      </c>
      <c r="L250">
        <v>2</v>
      </c>
      <c r="M250" s="19">
        <f t="shared" si="37"/>
        <v>2.0618556701030926</v>
      </c>
      <c r="N250" s="17" t="s">
        <v>123</v>
      </c>
    </row>
    <row r="251" spans="8:26" x14ac:dyDescent="0.25">
      <c r="H251">
        <v>4</v>
      </c>
      <c r="I251" t="s">
        <v>113</v>
      </c>
      <c r="J251" s="16">
        <v>11.513</v>
      </c>
      <c r="K251">
        <v>149</v>
      </c>
      <c r="L251">
        <v>0</v>
      </c>
      <c r="M251" s="19">
        <f t="shared" si="37"/>
        <v>0</v>
      </c>
      <c r="N251" s="17" t="s">
        <v>38</v>
      </c>
    </row>
    <row r="252" spans="8:26" x14ac:dyDescent="0.25">
      <c r="H252">
        <v>1</v>
      </c>
      <c r="I252" s="21" t="s">
        <v>114</v>
      </c>
      <c r="J252" s="16">
        <v>10.608000000000001</v>
      </c>
      <c r="K252">
        <v>102</v>
      </c>
      <c r="L252">
        <v>1</v>
      </c>
      <c r="M252" s="19">
        <f t="shared" si="37"/>
        <v>0.98039215686274506</v>
      </c>
      <c r="N252" s="17" t="s">
        <v>123</v>
      </c>
    </row>
    <row r="253" spans="8:26" x14ac:dyDescent="0.25">
      <c r="H253">
        <v>2</v>
      </c>
      <c r="I253" s="21" t="s">
        <v>114</v>
      </c>
      <c r="J253" s="16">
        <v>8.9860000000000007</v>
      </c>
      <c r="K253">
        <v>118</v>
      </c>
      <c r="L253">
        <v>0</v>
      </c>
      <c r="M253" s="19">
        <f t="shared" si="37"/>
        <v>0</v>
      </c>
      <c r="N253" s="17" t="s">
        <v>123</v>
      </c>
    </row>
    <row r="254" spans="8:26" x14ac:dyDescent="0.25">
      <c r="H254">
        <v>3</v>
      </c>
      <c r="I254" s="21" t="s">
        <v>114</v>
      </c>
      <c r="J254" s="16">
        <v>13.401999999999999</v>
      </c>
      <c r="K254">
        <v>127</v>
      </c>
      <c r="L254">
        <v>0</v>
      </c>
      <c r="M254" s="19">
        <f t="shared" si="37"/>
        <v>0</v>
      </c>
      <c r="N254" s="17" t="s">
        <v>123</v>
      </c>
    </row>
    <row r="255" spans="8:26" x14ac:dyDescent="0.25">
      <c r="H255">
        <v>4</v>
      </c>
      <c r="I255" s="21" t="s">
        <v>114</v>
      </c>
      <c r="J255" s="16">
        <v>11.493</v>
      </c>
      <c r="K255">
        <v>115</v>
      </c>
      <c r="L255">
        <v>0</v>
      </c>
      <c r="M255" s="19">
        <f t="shared" si="37"/>
        <v>0</v>
      </c>
      <c r="N255" s="17" t="s">
        <v>38</v>
      </c>
    </row>
    <row r="256" spans="8:26" x14ac:dyDescent="0.25">
      <c r="H256">
        <v>1</v>
      </c>
      <c r="I256" t="s">
        <v>115</v>
      </c>
      <c r="J256" s="16">
        <v>11.409000000000001</v>
      </c>
      <c r="K256">
        <v>166</v>
      </c>
      <c r="L256">
        <v>0</v>
      </c>
      <c r="M256" s="19">
        <f t="shared" si="37"/>
        <v>0</v>
      </c>
      <c r="N256" s="17" t="s">
        <v>38</v>
      </c>
    </row>
    <row r="257" spans="8:25" x14ac:dyDescent="0.25">
      <c r="H257">
        <v>2</v>
      </c>
      <c r="I257" t="s">
        <v>115</v>
      </c>
      <c r="J257" s="16">
        <v>7.98</v>
      </c>
      <c r="K257">
        <v>162</v>
      </c>
      <c r="L257">
        <v>1</v>
      </c>
      <c r="M257" s="19">
        <f t="shared" si="37"/>
        <v>0.61728395061728392</v>
      </c>
      <c r="N257" s="17" t="s">
        <v>38</v>
      </c>
    </row>
    <row r="258" spans="8:25" x14ac:dyDescent="0.25">
      <c r="H258">
        <v>3</v>
      </c>
      <c r="I258" t="s">
        <v>115</v>
      </c>
      <c r="J258" s="16">
        <v>8.6140000000000008</v>
      </c>
      <c r="K258">
        <v>69</v>
      </c>
      <c r="L258">
        <v>0</v>
      </c>
      <c r="M258" s="19">
        <f t="shared" si="37"/>
        <v>0</v>
      </c>
      <c r="N258" s="17" t="s">
        <v>38</v>
      </c>
    </row>
    <row r="259" spans="8:25" x14ac:dyDescent="0.25">
      <c r="H259">
        <v>4</v>
      </c>
      <c r="I259" t="s">
        <v>115</v>
      </c>
      <c r="J259" s="16">
        <v>9.0310000000000006</v>
      </c>
      <c r="K259">
        <v>187</v>
      </c>
      <c r="L259">
        <v>0</v>
      </c>
      <c r="M259" s="19">
        <f t="shared" si="37"/>
        <v>0</v>
      </c>
      <c r="N259" s="17" t="s">
        <v>38</v>
      </c>
    </row>
    <row r="260" spans="8:25" x14ac:dyDescent="0.25">
      <c r="H260">
        <v>1</v>
      </c>
      <c r="I260" t="s">
        <v>116</v>
      </c>
      <c r="J260" s="16">
        <v>11.048999999999999</v>
      </c>
      <c r="K260">
        <v>141</v>
      </c>
      <c r="L260">
        <v>0</v>
      </c>
      <c r="M260" s="19">
        <f t="shared" si="37"/>
        <v>0</v>
      </c>
      <c r="N260" s="17" t="s">
        <v>38</v>
      </c>
    </row>
    <row r="261" spans="8:25" x14ac:dyDescent="0.25">
      <c r="H261">
        <v>2</v>
      </c>
      <c r="I261" t="s">
        <v>116</v>
      </c>
      <c r="J261" s="16">
        <v>9.1310000000000002</v>
      </c>
      <c r="K261">
        <v>127</v>
      </c>
      <c r="L261">
        <v>0</v>
      </c>
      <c r="M261" s="19">
        <f t="shared" si="37"/>
        <v>0</v>
      </c>
      <c r="N261" s="17" t="s">
        <v>123</v>
      </c>
      <c r="O261" s="13"/>
    </row>
    <row r="262" spans="8:25" x14ac:dyDescent="0.25">
      <c r="H262">
        <v>3</v>
      </c>
      <c r="I262" t="s">
        <v>116</v>
      </c>
      <c r="J262" s="16">
        <v>17.722999999999999</v>
      </c>
      <c r="K262">
        <f>137+14</f>
        <v>151</v>
      </c>
      <c r="L262">
        <v>0</v>
      </c>
      <c r="M262" s="19">
        <f t="shared" si="37"/>
        <v>0</v>
      </c>
      <c r="N262" s="17" t="s">
        <v>38</v>
      </c>
      <c r="O262" s="13"/>
    </row>
    <row r="263" spans="8:25" x14ac:dyDescent="0.25">
      <c r="H263">
        <v>4</v>
      </c>
      <c r="I263" t="s">
        <v>116</v>
      </c>
      <c r="J263" s="16">
        <v>9.0850000000000009</v>
      </c>
      <c r="K263">
        <v>104</v>
      </c>
      <c r="L263">
        <v>1</v>
      </c>
      <c r="M263" s="19">
        <f>(L263/K263)*100</f>
        <v>0.96153846153846156</v>
      </c>
      <c r="N263" s="17" t="s">
        <v>38</v>
      </c>
      <c r="O263" s="13"/>
    </row>
    <row r="264" spans="8:25" x14ac:dyDescent="0.25">
      <c r="H264">
        <v>1</v>
      </c>
      <c r="I264" s="21" t="s">
        <v>117</v>
      </c>
      <c r="J264" s="16">
        <v>13.132999999999999</v>
      </c>
      <c r="K264">
        <v>128</v>
      </c>
      <c r="L264">
        <v>0</v>
      </c>
      <c r="M264" s="19">
        <f t="shared" ref="M264:M271" si="38">(L264/K264)*100</f>
        <v>0</v>
      </c>
      <c r="N264" s="17" t="s">
        <v>123</v>
      </c>
      <c r="O264" s="13"/>
    </row>
    <row r="265" spans="8:25" x14ac:dyDescent="0.25">
      <c r="H265">
        <v>2</v>
      </c>
      <c r="I265" s="21" t="s">
        <v>117</v>
      </c>
      <c r="J265" s="16">
        <v>10.023</v>
      </c>
      <c r="K265">
        <v>103</v>
      </c>
      <c r="L265">
        <v>0</v>
      </c>
      <c r="M265" s="19">
        <f t="shared" si="38"/>
        <v>0</v>
      </c>
      <c r="N265" s="17" t="s">
        <v>123</v>
      </c>
      <c r="O265" s="13"/>
    </row>
    <row r="266" spans="8:25" x14ac:dyDescent="0.25">
      <c r="H266">
        <v>3</v>
      </c>
      <c r="I266" s="21" t="s">
        <v>117</v>
      </c>
      <c r="J266" s="16">
        <v>9.3970000000000002</v>
      </c>
      <c r="K266">
        <v>79</v>
      </c>
      <c r="L266">
        <v>1</v>
      </c>
      <c r="M266" s="19">
        <f t="shared" si="38"/>
        <v>1.2658227848101267</v>
      </c>
      <c r="N266" s="17" t="s">
        <v>38</v>
      </c>
      <c r="O266" s="13"/>
    </row>
    <row r="267" spans="8:25" x14ac:dyDescent="0.25">
      <c r="H267">
        <v>4</v>
      </c>
      <c r="I267" s="21" t="s">
        <v>117</v>
      </c>
      <c r="J267" s="16">
        <v>8.7070000000000007</v>
      </c>
      <c r="K267">
        <v>122</v>
      </c>
      <c r="L267">
        <v>0</v>
      </c>
      <c r="M267" s="19">
        <f t="shared" si="38"/>
        <v>0</v>
      </c>
      <c r="N267" s="17" t="s">
        <v>38</v>
      </c>
      <c r="O267" s="13"/>
    </row>
    <row r="268" spans="8:25" x14ac:dyDescent="0.25">
      <c r="H268">
        <v>1</v>
      </c>
      <c r="I268" s="21" t="s">
        <v>118</v>
      </c>
      <c r="J268" s="16">
        <v>11.321</v>
      </c>
      <c r="K268">
        <v>128</v>
      </c>
      <c r="L268">
        <v>0</v>
      </c>
      <c r="M268" s="19">
        <f t="shared" si="38"/>
        <v>0</v>
      </c>
      <c r="N268" s="17" t="s">
        <v>38</v>
      </c>
      <c r="O268" s="13"/>
      <c r="R268" s="12"/>
      <c r="S268" s="25"/>
    </row>
    <row r="269" spans="8:25" x14ac:dyDescent="0.25">
      <c r="H269">
        <v>2</v>
      </c>
      <c r="I269" s="21" t="s">
        <v>118</v>
      </c>
      <c r="J269" s="16">
        <v>9.5670000000000002</v>
      </c>
      <c r="K269">
        <v>123</v>
      </c>
      <c r="L269">
        <v>0</v>
      </c>
      <c r="M269" s="19">
        <f t="shared" si="38"/>
        <v>0</v>
      </c>
      <c r="N269" s="17" t="s">
        <v>38</v>
      </c>
      <c r="O269" s="13"/>
    </row>
    <row r="270" spans="8:25" x14ac:dyDescent="0.25">
      <c r="H270">
        <v>3</v>
      </c>
      <c r="I270" s="21" t="s">
        <v>118</v>
      </c>
      <c r="J270" s="16">
        <v>9.1129999999999995</v>
      </c>
      <c r="K270">
        <v>85</v>
      </c>
      <c r="L270">
        <v>0</v>
      </c>
      <c r="M270" s="19">
        <f t="shared" si="38"/>
        <v>0</v>
      </c>
      <c r="N270" s="17" t="s">
        <v>38</v>
      </c>
      <c r="O270" s="13"/>
    </row>
    <row r="271" spans="8:25" x14ac:dyDescent="0.25">
      <c r="H271">
        <v>4</v>
      </c>
      <c r="I271" s="21" t="s">
        <v>118</v>
      </c>
      <c r="J271" s="16">
        <v>7.7249999999999996</v>
      </c>
      <c r="K271">
        <v>90</v>
      </c>
      <c r="L271">
        <v>2</v>
      </c>
      <c r="M271" s="19">
        <f t="shared" si="38"/>
        <v>2.2222222222222223</v>
      </c>
      <c r="N271" s="17" t="s">
        <v>38</v>
      </c>
      <c r="O271" s="13"/>
    </row>
    <row r="272" spans="8:25" x14ac:dyDescent="0.25">
      <c r="H272" s="21"/>
      <c r="I272" s="21"/>
      <c r="J272" s="24">
        <f>AVERAGE(J244:J271)</f>
        <v>10.489750000000001</v>
      </c>
      <c r="K272" s="12">
        <f>SUM(K244:K271)</f>
        <v>3475</v>
      </c>
      <c r="L272" s="12">
        <f>SUM(L244:L271)</f>
        <v>9</v>
      </c>
      <c r="M272" s="23">
        <f>(L272/K272)*100</f>
        <v>0.25899280575539568</v>
      </c>
      <c r="N272" s="18"/>
      <c r="O272" s="13"/>
      <c r="U272" s="31"/>
      <c r="Y272" s="15"/>
    </row>
    <row r="273" spans="8:26" x14ac:dyDescent="0.25">
      <c r="L273" s="19" t="s">
        <v>38</v>
      </c>
      <c r="M273">
        <f>COUNT(M244:M271)</f>
        <v>28</v>
      </c>
      <c r="W273" s="20"/>
      <c r="X273" s="20"/>
      <c r="Y273" s="20"/>
      <c r="Z273" s="20"/>
    </row>
    <row r="274" spans="8:26" x14ac:dyDescent="0.25">
      <c r="W274" s="20"/>
      <c r="X274" s="20"/>
      <c r="Y274" s="20"/>
      <c r="Z274" s="20"/>
    </row>
    <row r="275" spans="8:26" x14ac:dyDescent="0.25">
      <c r="H275" t="s">
        <v>214</v>
      </c>
      <c r="J275"/>
      <c r="O275" s="13"/>
      <c r="W275" s="18"/>
      <c r="X275" s="18"/>
      <c r="Y275" s="18"/>
      <c r="Z275" s="18"/>
    </row>
    <row r="276" spans="8:26" x14ac:dyDescent="0.25">
      <c r="J276"/>
      <c r="O276" s="13"/>
      <c r="Y276" s="15"/>
      <c r="Z276" s="15"/>
    </row>
    <row r="277" spans="8:26" x14ac:dyDescent="0.25">
      <c r="H277" t="s">
        <v>108</v>
      </c>
      <c r="I277" t="s">
        <v>109</v>
      </c>
      <c r="J277" t="s">
        <v>202</v>
      </c>
      <c r="K277" t="s">
        <v>110</v>
      </c>
      <c r="L277" t="s">
        <v>203</v>
      </c>
      <c r="M277" t="s">
        <v>213</v>
      </c>
      <c r="N277" s="14" t="s">
        <v>111</v>
      </c>
      <c r="O277" s="13"/>
      <c r="P277" t="s">
        <v>119</v>
      </c>
      <c r="Q277" t="s">
        <v>120</v>
      </c>
    </row>
    <row r="278" spans="8:26" x14ac:dyDescent="0.25">
      <c r="H278">
        <v>1</v>
      </c>
      <c r="I278" t="s">
        <v>112</v>
      </c>
      <c r="M278" s="19"/>
      <c r="N278" s="17"/>
      <c r="O278" s="13" t="s">
        <v>121</v>
      </c>
      <c r="P278">
        <f>SUM(L283,L285,L287,L288,L289)</f>
        <v>2</v>
      </c>
      <c r="Q278">
        <f>SUM(L279,L280,L281,L291,L292,L293,L295,L296,L297,L299,L300,L301,L303,L304,L305)</f>
        <v>3</v>
      </c>
    </row>
    <row r="279" spans="8:26" x14ac:dyDescent="0.25">
      <c r="H279">
        <v>2</v>
      </c>
      <c r="I279" t="s">
        <v>112</v>
      </c>
      <c r="J279" s="16">
        <v>8.3539999999999992</v>
      </c>
      <c r="K279">
        <v>126</v>
      </c>
      <c r="L279">
        <v>1</v>
      </c>
      <c r="M279" s="19">
        <f t="shared" ref="M279:M281" si="39">(L279/K279)*100</f>
        <v>0.79365079365079361</v>
      </c>
      <c r="N279" s="17" t="s">
        <v>38</v>
      </c>
      <c r="O279" s="13" t="s">
        <v>122</v>
      </c>
      <c r="P279">
        <f>SUM(K283,K285,K287,K288,K289)</f>
        <v>575</v>
      </c>
      <c r="Q279">
        <f>SUM(K279,K280,K281,K291,K292,K293,K295,K296,K297,K299,K300,K301,K303,K304,K305)</f>
        <v>2175</v>
      </c>
      <c r="U279" s="18"/>
      <c r="Y279" s="18"/>
      <c r="Z279" s="18"/>
    </row>
    <row r="280" spans="8:26" x14ac:dyDescent="0.25">
      <c r="H280">
        <v>3</v>
      </c>
      <c r="I280" t="s">
        <v>112</v>
      </c>
      <c r="J280" s="16">
        <v>8.2230000000000008</v>
      </c>
      <c r="K280">
        <v>146</v>
      </c>
      <c r="L280">
        <v>0</v>
      </c>
      <c r="M280" s="19">
        <f t="shared" si="39"/>
        <v>0</v>
      </c>
      <c r="N280" s="17" t="s">
        <v>38</v>
      </c>
      <c r="P280" s="23">
        <f>(P278/P279)*100</f>
        <v>0.34782608695652173</v>
      </c>
      <c r="Q280" s="23">
        <f>(Q278/Q279)*100</f>
        <v>0.13793103448275862</v>
      </c>
      <c r="V280"/>
      <c r="W280" s="20"/>
      <c r="X280" s="20"/>
    </row>
    <row r="281" spans="8:26" x14ac:dyDescent="0.25">
      <c r="H281">
        <v>4</v>
      </c>
      <c r="I281" t="s">
        <v>112</v>
      </c>
      <c r="J281" s="16">
        <v>8.218</v>
      </c>
      <c r="K281">
        <v>155</v>
      </c>
      <c r="L281">
        <v>0</v>
      </c>
      <c r="M281" s="19">
        <f t="shared" si="39"/>
        <v>0</v>
      </c>
      <c r="N281" s="17" t="s">
        <v>38</v>
      </c>
      <c r="O281" s="19" t="s">
        <v>38</v>
      </c>
      <c r="P281" s="20">
        <f>COUNT(K283,K285,K287,K288,K289)</f>
        <v>5</v>
      </c>
      <c r="Q281" s="20">
        <f>COUNT(K279,K280,K281,K291,K292,K293,K295,K296,K297,K299,K300,K301,K303,K304,K305)</f>
        <v>15</v>
      </c>
      <c r="V281"/>
      <c r="W281" s="20"/>
      <c r="X281" s="20"/>
    </row>
    <row r="282" spans="8:26" x14ac:dyDescent="0.25">
      <c r="H282">
        <v>1</v>
      </c>
      <c r="I282" t="s">
        <v>113</v>
      </c>
      <c r="M282" s="19"/>
      <c r="N282" s="17"/>
      <c r="V282"/>
      <c r="W282" s="18"/>
      <c r="X282" s="18"/>
    </row>
    <row r="283" spans="8:26" x14ac:dyDescent="0.25">
      <c r="H283">
        <v>2</v>
      </c>
      <c r="I283" t="s">
        <v>113</v>
      </c>
      <c r="J283" s="16">
        <v>6.7149999999999999</v>
      </c>
      <c r="K283">
        <v>108</v>
      </c>
      <c r="L283">
        <v>2</v>
      </c>
      <c r="M283" s="19">
        <f t="shared" ref="M283" si="40">(L283/K283)*100</f>
        <v>1.8518518518518516</v>
      </c>
      <c r="N283" s="17" t="s">
        <v>123</v>
      </c>
      <c r="O283" s="19"/>
      <c r="P283" s="18"/>
      <c r="Q283" s="18"/>
    </row>
    <row r="284" spans="8:26" x14ac:dyDescent="0.25">
      <c r="H284">
        <v>3</v>
      </c>
      <c r="I284" t="s">
        <v>113</v>
      </c>
      <c r="M284" s="19"/>
      <c r="N284" s="17"/>
    </row>
    <row r="285" spans="8:26" x14ac:dyDescent="0.25">
      <c r="H285">
        <v>4</v>
      </c>
      <c r="I285" t="s">
        <v>113</v>
      </c>
      <c r="J285" s="16">
        <v>8.3559999999999999</v>
      </c>
      <c r="K285">
        <f>93+53</f>
        <v>146</v>
      </c>
      <c r="L285">
        <v>0</v>
      </c>
      <c r="M285" s="19">
        <f t="shared" ref="M285" si="41">(L285/K285)*100</f>
        <v>0</v>
      </c>
      <c r="N285" s="17" t="s">
        <v>123</v>
      </c>
    </row>
    <row r="286" spans="8:26" x14ac:dyDescent="0.25">
      <c r="H286">
        <v>1</v>
      </c>
      <c r="I286" s="21" t="s">
        <v>114</v>
      </c>
      <c r="M286" s="19"/>
      <c r="N286" s="17"/>
    </row>
    <row r="287" spans="8:26" x14ac:dyDescent="0.25">
      <c r="H287">
        <v>2</v>
      </c>
      <c r="I287" s="21" t="s">
        <v>114</v>
      </c>
      <c r="J287" s="16">
        <v>7.9539999999999997</v>
      </c>
      <c r="K287">
        <v>112</v>
      </c>
      <c r="L287">
        <v>0</v>
      </c>
      <c r="M287" s="19">
        <f t="shared" ref="M287:M289" si="42">(L287/K287)*100</f>
        <v>0</v>
      </c>
      <c r="N287" s="17" t="s">
        <v>123</v>
      </c>
    </row>
    <row r="288" spans="8:26" x14ac:dyDescent="0.25">
      <c r="H288">
        <v>3</v>
      </c>
      <c r="I288" s="21" t="s">
        <v>114</v>
      </c>
      <c r="J288" s="16">
        <v>10.35</v>
      </c>
      <c r="K288">
        <v>104</v>
      </c>
      <c r="L288">
        <v>0</v>
      </c>
      <c r="M288" s="19">
        <f t="shared" si="42"/>
        <v>0</v>
      </c>
      <c r="N288" s="17" t="s">
        <v>123</v>
      </c>
    </row>
    <row r="289" spans="8:25" x14ac:dyDescent="0.25">
      <c r="H289">
        <v>4</v>
      </c>
      <c r="I289" s="21" t="s">
        <v>114</v>
      </c>
      <c r="J289" s="16">
        <v>8.2029999999999994</v>
      </c>
      <c r="K289">
        <v>105</v>
      </c>
      <c r="L289">
        <v>0</v>
      </c>
      <c r="M289" s="19">
        <f t="shared" si="42"/>
        <v>0</v>
      </c>
      <c r="N289" s="17" t="s">
        <v>123</v>
      </c>
    </row>
    <row r="290" spans="8:25" x14ac:dyDescent="0.25">
      <c r="H290">
        <v>1</v>
      </c>
      <c r="I290" t="s">
        <v>115</v>
      </c>
      <c r="M290" s="19"/>
      <c r="N290" s="17"/>
    </row>
    <row r="291" spans="8:25" x14ac:dyDescent="0.25">
      <c r="H291">
        <v>2</v>
      </c>
      <c r="I291" t="s">
        <v>115</v>
      </c>
      <c r="J291" s="16">
        <v>6.7309999999999999</v>
      </c>
      <c r="K291">
        <v>197</v>
      </c>
      <c r="L291">
        <v>0</v>
      </c>
      <c r="M291" s="19">
        <f t="shared" ref="M291:M293" si="43">(L291/K291)*100</f>
        <v>0</v>
      </c>
      <c r="N291" s="17" t="s">
        <v>38</v>
      </c>
    </row>
    <row r="292" spans="8:25" x14ac:dyDescent="0.25">
      <c r="H292">
        <v>3</v>
      </c>
      <c r="I292" t="s">
        <v>115</v>
      </c>
      <c r="J292" s="16">
        <v>7.2069999999999999</v>
      </c>
      <c r="K292">
        <f>124+48</f>
        <v>172</v>
      </c>
      <c r="L292">
        <v>0</v>
      </c>
      <c r="M292" s="19">
        <f t="shared" si="43"/>
        <v>0</v>
      </c>
      <c r="N292" s="17" t="s">
        <v>38</v>
      </c>
    </row>
    <row r="293" spans="8:25" x14ac:dyDescent="0.25">
      <c r="H293">
        <v>4</v>
      </c>
      <c r="I293" t="s">
        <v>115</v>
      </c>
      <c r="J293" s="16">
        <v>7.57</v>
      </c>
      <c r="K293">
        <v>183</v>
      </c>
      <c r="L293">
        <v>0</v>
      </c>
      <c r="M293" s="19">
        <f t="shared" si="43"/>
        <v>0</v>
      </c>
      <c r="N293" s="17" t="s">
        <v>38</v>
      </c>
    </row>
    <row r="294" spans="8:25" x14ac:dyDescent="0.25">
      <c r="H294">
        <v>1</v>
      </c>
      <c r="I294" t="s">
        <v>116</v>
      </c>
      <c r="M294" s="19"/>
      <c r="N294" s="17"/>
    </row>
    <row r="295" spans="8:25" x14ac:dyDescent="0.25">
      <c r="H295">
        <v>2</v>
      </c>
      <c r="I295" t="s">
        <v>116</v>
      </c>
      <c r="J295" s="16">
        <v>7.3369999999999997</v>
      </c>
      <c r="K295">
        <v>107</v>
      </c>
      <c r="L295">
        <v>1</v>
      </c>
      <c r="M295" s="19">
        <f>(L295/K295)*100</f>
        <v>0.93457943925233633</v>
      </c>
      <c r="N295" s="17" t="s">
        <v>38</v>
      </c>
      <c r="O295" s="13"/>
    </row>
    <row r="296" spans="8:25" x14ac:dyDescent="0.25">
      <c r="H296">
        <v>3</v>
      </c>
      <c r="I296" t="s">
        <v>116</v>
      </c>
      <c r="J296" s="16">
        <v>7.165</v>
      </c>
      <c r="K296">
        <v>199</v>
      </c>
      <c r="L296">
        <v>0</v>
      </c>
      <c r="M296" s="19">
        <f t="shared" ref="M296:M297" si="44">(L296/K296)*100</f>
        <v>0</v>
      </c>
      <c r="N296" s="17" t="s">
        <v>38</v>
      </c>
      <c r="O296" s="13"/>
    </row>
    <row r="297" spans="8:25" x14ac:dyDescent="0.25">
      <c r="H297">
        <v>4</v>
      </c>
      <c r="I297" t="s">
        <v>116</v>
      </c>
      <c r="J297" s="16">
        <v>7.41</v>
      </c>
      <c r="K297">
        <v>100</v>
      </c>
      <c r="L297">
        <v>1</v>
      </c>
      <c r="M297" s="19">
        <f t="shared" si="44"/>
        <v>1</v>
      </c>
      <c r="N297" s="17" t="s">
        <v>38</v>
      </c>
      <c r="O297" s="13"/>
    </row>
    <row r="298" spans="8:25" x14ac:dyDescent="0.25">
      <c r="H298">
        <v>1</v>
      </c>
      <c r="I298" s="21" t="s">
        <v>117</v>
      </c>
      <c r="M298" s="19"/>
      <c r="N298" s="17"/>
      <c r="O298" s="13"/>
    </row>
    <row r="299" spans="8:25" x14ac:dyDescent="0.25">
      <c r="H299">
        <v>2</v>
      </c>
      <c r="I299" s="21" t="s">
        <v>117</v>
      </c>
      <c r="J299" s="16">
        <v>8.1180000000000003</v>
      </c>
      <c r="K299">
        <v>127</v>
      </c>
      <c r="L299">
        <v>0</v>
      </c>
      <c r="M299" s="19">
        <f t="shared" ref="M299:M301" si="45">(L299/K299)*100</f>
        <v>0</v>
      </c>
      <c r="N299" s="17" t="s">
        <v>38</v>
      </c>
      <c r="O299" s="13"/>
    </row>
    <row r="300" spans="8:25" x14ac:dyDescent="0.25">
      <c r="H300">
        <v>3</v>
      </c>
      <c r="I300" s="21" t="s">
        <v>117</v>
      </c>
      <c r="J300" s="16">
        <v>6.7439999999999998</v>
      </c>
      <c r="K300">
        <v>110</v>
      </c>
      <c r="L300">
        <v>0</v>
      </c>
      <c r="M300" s="19">
        <f t="shared" si="45"/>
        <v>0</v>
      </c>
      <c r="N300" s="17" t="s">
        <v>38</v>
      </c>
      <c r="O300" s="13"/>
    </row>
    <row r="301" spans="8:25" x14ac:dyDescent="0.25">
      <c r="H301">
        <v>4</v>
      </c>
      <c r="I301" s="21" t="s">
        <v>117</v>
      </c>
      <c r="J301" s="16">
        <v>8.0120000000000005</v>
      </c>
      <c r="K301">
        <v>120</v>
      </c>
      <c r="L301">
        <v>0</v>
      </c>
      <c r="M301" s="19">
        <f t="shared" si="45"/>
        <v>0</v>
      </c>
      <c r="N301" s="17" t="s">
        <v>38</v>
      </c>
      <c r="O301" s="13"/>
      <c r="R301" s="12"/>
      <c r="S301" s="25"/>
    </row>
    <row r="302" spans="8:25" x14ac:dyDescent="0.25">
      <c r="H302">
        <v>1</v>
      </c>
      <c r="I302" s="21" t="s">
        <v>118</v>
      </c>
      <c r="M302" s="19"/>
      <c r="N302" s="17"/>
      <c r="O302" s="13"/>
    </row>
    <row r="303" spans="8:25" x14ac:dyDescent="0.25">
      <c r="H303">
        <v>2</v>
      </c>
      <c r="I303" s="21" t="s">
        <v>118</v>
      </c>
      <c r="J303" s="16">
        <v>7.9889999999999999</v>
      </c>
      <c r="K303">
        <v>141</v>
      </c>
      <c r="L303">
        <v>0</v>
      </c>
      <c r="M303" s="19">
        <f t="shared" ref="M303:M305" si="46">(L303/K303)*100</f>
        <v>0</v>
      </c>
      <c r="N303" s="17" t="s">
        <v>38</v>
      </c>
      <c r="O303" s="13"/>
    </row>
    <row r="304" spans="8:25" x14ac:dyDescent="0.25">
      <c r="H304">
        <v>3</v>
      </c>
      <c r="I304" s="21" t="s">
        <v>118</v>
      </c>
      <c r="J304" s="16">
        <v>7.09</v>
      </c>
      <c r="K304">
        <v>123</v>
      </c>
      <c r="L304">
        <v>0</v>
      </c>
      <c r="M304" s="19">
        <f t="shared" si="46"/>
        <v>0</v>
      </c>
      <c r="N304" s="17" t="s">
        <v>38</v>
      </c>
      <c r="O304" s="13"/>
      <c r="U304" s="31"/>
      <c r="Y304" s="15"/>
    </row>
    <row r="305" spans="8:26" x14ac:dyDescent="0.25">
      <c r="H305">
        <v>4</v>
      </c>
      <c r="I305" s="21" t="s">
        <v>118</v>
      </c>
      <c r="J305" s="16">
        <v>8.1940000000000008</v>
      </c>
      <c r="K305">
        <v>169</v>
      </c>
      <c r="L305">
        <v>0</v>
      </c>
      <c r="M305" s="19">
        <f t="shared" si="46"/>
        <v>0</v>
      </c>
      <c r="N305" s="17" t="s">
        <v>38</v>
      </c>
      <c r="O305" s="13"/>
      <c r="W305" s="20"/>
      <c r="X305" s="20"/>
      <c r="Y305" s="20"/>
      <c r="Z305" s="20"/>
    </row>
    <row r="306" spans="8:26" x14ac:dyDescent="0.25">
      <c r="H306" s="21"/>
      <c r="I306" s="21"/>
      <c r="J306" s="24">
        <f>AVERAGE(J278:J305)</f>
        <v>7.7969999999999997</v>
      </c>
      <c r="K306" s="12">
        <f>SUM(K278:K305)</f>
        <v>2750</v>
      </c>
      <c r="L306" s="12">
        <f>SUM(L278:L305)</f>
        <v>5</v>
      </c>
      <c r="M306" s="23">
        <f>(L306/K306)*100</f>
        <v>0.18181818181818182</v>
      </c>
      <c r="N306" s="18"/>
      <c r="O306" s="13"/>
      <c r="W306" s="20"/>
      <c r="X306" s="20"/>
      <c r="Y306" s="20"/>
      <c r="Z306" s="20"/>
    </row>
    <row r="307" spans="8:26" x14ac:dyDescent="0.25">
      <c r="L307" s="19" t="s">
        <v>38</v>
      </c>
      <c r="M307">
        <f>COUNT(M278:M305)</f>
        <v>20</v>
      </c>
      <c r="W307" s="18"/>
      <c r="X307" s="18"/>
      <c r="Y307" s="18"/>
      <c r="Z307" s="18"/>
    </row>
    <row r="308" spans="8:26" x14ac:dyDescent="0.25">
      <c r="Y308" s="15"/>
      <c r="Z308" s="15"/>
    </row>
    <row r="309" spans="8:26" x14ac:dyDescent="0.25">
      <c r="H309" t="s">
        <v>143</v>
      </c>
      <c r="J309"/>
      <c r="O309" s="13"/>
    </row>
    <row r="310" spans="8:26" x14ac:dyDescent="0.25">
      <c r="J310"/>
      <c r="O310" s="13"/>
    </row>
    <row r="311" spans="8:26" x14ac:dyDescent="0.25">
      <c r="H311" t="s">
        <v>108</v>
      </c>
      <c r="I311" t="s">
        <v>109</v>
      </c>
      <c r="J311" t="s">
        <v>202</v>
      </c>
      <c r="K311" t="s">
        <v>110</v>
      </c>
      <c r="L311" t="s">
        <v>203</v>
      </c>
      <c r="M311" t="s">
        <v>213</v>
      </c>
      <c r="N311" s="14" t="s">
        <v>111</v>
      </c>
      <c r="O311" s="13"/>
      <c r="P311" t="s">
        <v>119</v>
      </c>
      <c r="Q311" t="s">
        <v>120</v>
      </c>
    </row>
    <row r="312" spans="8:26" x14ac:dyDescent="0.25">
      <c r="H312">
        <v>1</v>
      </c>
      <c r="I312" t="s">
        <v>112</v>
      </c>
      <c r="J312" s="16">
        <v>8.2929999999999993</v>
      </c>
      <c r="K312">
        <v>262</v>
      </c>
      <c r="L312">
        <v>0</v>
      </c>
      <c r="M312" s="19">
        <f t="shared" ref="M312:M339" si="47">(L312/K312)*100</f>
        <v>0</v>
      </c>
      <c r="N312" s="17" t="s">
        <v>38</v>
      </c>
      <c r="O312" s="13" t="s">
        <v>121</v>
      </c>
      <c r="P312">
        <f>SUM(L316,L318,L319,L320,L322,L323,L325,L336)</f>
        <v>1</v>
      </c>
      <c r="Q312">
        <f>SUM(L330,L312,L313,L314,L315,L317,L321,L324,L326,L328,L329,L331,L332,L333,L334,L335,L337,L338,L339)</f>
        <v>1</v>
      </c>
      <c r="V312"/>
      <c r="W312" s="20"/>
      <c r="X312" s="20"/>
    </row>
    <row r="313" spans="8:26" x14ac:dyDescent="0.25">
      <c r="H313">
        <v>2</v>
      </c>
      <c r="I313" t="s">
        <v>112</v>
      </c>
      <c r="J313" s="16">
        <v>9.4</v>
      </c>
      <c r="K313">
        <v>199</v>
      </c>
      <c r="L313">
        <v>0</v>
      </c>
      <c r="M313" s="19">
        <f t="shared" si="47"/>
        <v>0</v>
      </c>
      <c r="N313" s="17" t="s">
        <v>38</v>
      </c>
      <c r="O313" s="13" t="s">
        <v>122</v>
      </c>
      <c r="P313">
        <f>SUM(K316,K318,K319,K320,K322,K323,K325,K336)</f>
        <v>1113</v>
      </c>
      <c r="Q313">
        <f>SUM(K330,K312,K313,K314,K315,K317,K321,K324,K326,K328,K329,K331,K332,K333,K334,K335,K337,K338,K339)</f>
        <v>2947</v>
      </c>
      <c r="V313"/>
      <c r="W313" s="20"/>
      <c r="X313" s="20"/>
    </row>
    <row r="314" spans="8:26" x14ac:dyDescent="0.25">
      <c r="H314">
        <v>3</v>
      </c>
      <c r="I314" t="s">
        <v>112</v>
      </c>
      <c r="J314" s="16">
        <v>9.2710000000000008</v>
      </c>
      <c r="K314">
        <v>229</v>
      </c>
      <c r="L314">
        <v>0</v>
      </c>
      <c r="M314" s="19">
        <f t="shared" si="47"/>
        <v>0</v>
      </c>
      <c r="N314" s="17" t="s">
        <v>38</v>
      </c>
      <c r="O314" s="13" t="s">
        <v>124</v>
      </c>
      <c r="P314" s="23">
        <f>(P312/P313)*100</f>
        <v>8.9847259658580425E-2</v>
      </c>
      <c r="Q314" s="23">
        <f>(Q312/Q313)*100</f>
        <v>3.3932813030200203E-2</v>
      </c>
      <c r="V314"/>
      <c r="W314" s="18"/>
      <c r="X314" s="18"/>
    </row>
    <row r="315" spans="8:26" x14ac:dyDescent="0.25">
      <c r="H315">
        <v>4</v>
      </c>
      <c r="I315" t="s">
        <v>112</v>
      </c>
      <c r="J315" s="16">
        <v>8.5210000000000008</v>
      </c>
      <c r="K315">
        <v>245</v>
      </c>
      <c r="L315">
        <v>0</v>
      </c>
      <c r="M315" s="19">
        <f t="shared" si="47"/>
        <v>0</v>
      </c>
      <c r="N315" s="17" t="s">
        <v>38</v>
      </c>
      <c r="O315" s="19" t="s">
        <v>38</v>
      </c>
      <c r="P315" s="20">
        <f>COUNT(K316,K318,K320,K319,K322,K323,K325,K336)</f>
        <v>8</v>
      </c>
      <c r="Q315" s="20">
        <f>COUNT(K330,K312,K313,K315,K314,K317,K321,K324,K326,K328,K329,K331,K332,K333,K334,K335,K337,K338,K339)</f>
        <v>19</v>
      </c>
    </row>
    <row r="316" spans="8:26" x14ac:dyDescent="0.25">
      <c r="H316">
        <v>1</v>
      </c>
      <c r="I316" t="s">
        <v>113</v>
      </c>
      <c r="J316" s="16">
        <v>6.7770000000000001</v>
      </c>
      <c r="K316">
        <v>111</v>
      </c>
      <c r="L316">
        <v>1</v>
      </c>
      <c r="M316" s="19">
        <f t="shared" si="47"/>
        <v>0.90090090090090091</v>
      </c>
      <c r="N316" s="17" t="s">
        <v>123</v>
      </c>
    </row>
    <row r="317" spans="8:26" x14ac:dyDescent="0.25">
      <c r="H317">
        <v>2</v>
      </c>
      <c r="I317" t="s">
        <v>113</v>
      </c>
      <c r="J317" s="16">
        <v>8.2769999999999992</v>
      </c>
      <c r="K317">
        <v>70</v>
      </c>
      <c r="L317">
        <v>0</v>
      </c>
      <c r="M317" s="19">
        <f t="shared" si="47"/>
        <v>0</v>
      </c>
      <c r="N317" s="17" t="s">
        <v>38</v>
      </c>
      <c r="O317" s="19"/>
      <c r="P317" s="18"/>
      <c r="Q317" s="18"/>
    </row>
    <row r="318" spans="8:26" x14ac:dyDescent="0.25">
      <c r="H318">
        <v>3</v>
      </c>
      <c r="I318" t="s">
        <v>113</v>
      </c>
      <c r="J318" s="16">
        <v>7.3550000000000004</v>
      </c>
      <c r="K318">
        <v>133</v>
      </c>
      <c r="L318">
        <v>0</v>
      </c>
      <c r="M318" s="19">
        <f t="shared" si="47"/>
        <v>0</v>
      </c>
      <c r="N318" s="17" t="s">
        <v>123</v>
      </c>
    </row>
    <row r="319" spans="8:26" x14ac:dyDescent="0.25">
      <c r="H319">
        <v>4</v>
      </c>
      <c r="I319" t="s">
        <v>113</v>
      </c>
      <c r="J319" s="16">
        <v>7.7619999999999996</v>
      </c>
      <c r="K319">
        <v>135</v>
      </c>
      <c r="L319">
        <v>0</v>
      </c>
      <c r="M319" s="19">
        <f t="shared" si="47"/>
        <v>0</v>
      </c>
      <c r="N319" s="17" t="s">
        <v>123</v>
      </c>
    </row>
    <row r="320" spans="8:26" x14ac:dyDescent="0.25">
      <c r="H320">
        <v>1</v>
      </c>
      <c r="I320" s="21" t="s">
        <v>114</v>
      </c>
      <c r="J320" s="16">
        <v>7.1680000000000001</v>
      </c>
      <c r="K320">
        <v>169</v>
      </c>
      <c r="L320">
        <v>0</v>
      </c>
      <c r="M320" s="19">
        <f t="shared" si="47"/>
        <v>0</v>
      </c>
      <c r="N320" s="17" t="s">
        <v>123</v>
      </c>
    </row>
    <row r="321" spans="8:19" x14ac:dyDescent="0.25">
      <c r="H321">
        <v>2</v>
      </c>
      <c r="I321" s="21" t="s">
        <v>114</v>
      </c>
      <c r="J321" s="16">
        <v>8.7170000000000005</v>
      </c>
      <c r="K321">
        <v>169</v>
      </c>
      <c r="L321">
        <v>0</v>
      </c>
      <c r="M321" s="19">
        <f t="shared" si="47"/>
        <v>0</v>
      </c>
      <c r="N321" s="17" t="s">
        <v>38</v>
      </c>
    </row>
    <row r="322" spans="8:19" x14ac:dyDescent="0.25">
      <c r="H322">
        <v>3</v>
      </c>
      <c r="I322" s="21" t="s">
        <v>114</v>
      </c>
      <c r="J322" s="16">
        <v>8.5459999999999994</v>
      </c>
      <c r="K322">
        <v>158</v>
      </c>
      <c r="L322">
        <v>0</v>
      </c>
      <c r="M322" s="19">
        <f t="shared" si="47"/>
        <v>0</v>
      </c>
      <c r="N322" s="17" t="s">
        <v>123</v>
      </c>
    </row>
    <row r="323" spans="8:19" x14ac:dyDescent="0.25">
      <c r="H323">
        <v>4</v>
      </c>
      <c r="I323" s="21" t="s">
        <v>114</v>
      </c>
      <c r="J323" s="16">
        <v>8.5289999999999999</v>
      </c>
      <c r="K323">
        <v>163</v>
      </c>
      <c r="L323">
        <v>0</v>
      </c>
      <c r="M323" s="19">
        <f t="shared" si="47"/>
        <v>0</v>
      </c>
      <c r="N323" s="17" t="s">
        <v>123</v>
      </c>
    </row>
    <row r="324" spans="8:19" x14ac:dyDescent="0.25">
      <c r="H324">
        <v>1</v>
      </c>
      <c r="I324" t="s">
        <v>115</v>
      </c>
      <c r="J324" s="16">
        <v>7.3929999999999998</v>
      </c>
      <c r="K324">
        <v>189</v>
      </c>
      <c r="L324">
        <v>0</v>
      </c>
      <c r="M324" s="19">
        <f t="shared" si="47"/>
        <v>0</v>
      </c>
      <c r="N324" s="17" t="s">
        <v>38</v>
      </c>
    </row>
    <row r="325" spans="8:19" x14ac:dyDescent="0.25">
      <c r="H325">
        <v>2</v>
      </c>
      <c r="I325" t="s">
        <v>115</v>
      </c>
      <c r="J325" s="16">
        <v>9.2530000000000001</v>
      </c>
      <c r="K325">
        <v>138</v>
      </c>
      <c r="L325">
        <v>0</v>
      </c>
      <c r="M325" s="19">
        <f t="shared" si="47"/>
        <v>0</v>
      </c>
      <c r="N325" s="17" t="s">
        <v>123</v>
      </c>
    </row>
    <row r="326" spans="8:19" x14ac:dyDescent="0.25">
      <c r="H326">
        <v>3</v>
      </c>
      <c r="I326" t="s">
        <v>115</v>
      </c>
      <c r="J326" s="16">
        <v>7.6130000000000004</v>
      </c>
      <c r="K326">
        <v>129</v>
      </c>
      <c r="L326">
        <v>0</v>
      </c>
      <c r="M326" s="19">
        <f t="shared" si="47"/>
        <v>0</v>
      </c>
      <c r="N326" s="17" t="s">
        <v>38</v>
      </c>
    </row>
    <row r="327" spans="8:19" x14ac:dyDescent="0.25">
      <c r="H327">
        <v>4</v>
      </c>
      <c r="I327" t="s">
        <v>115</v>
      </c>
      <c r="M327" s="19"/>
      <c r="N327" s="17"/>
    </row>
    <row r="328" spans="8:19" x14ac:dyDescent="0.25">
      <c r="H328">
        <v>1</v>
      </c>
      <c r="I328" t="s">
        <v>116</v>
      </c>
      <c r="J328" s="16">
        <v>7.87</v>
      </c>
      <c r="K328">
        <v>238</v>
      </c>
      <c r="L328">
        <v>0</v>
      </c>
      <c r="M328" s="19">
        <f t="shared" si="47"/>
        <v>0</v>
      </c>
      <c r="N328" s="17" t="s">
        <v>38</v>
      </c>
    </row>
    <row r="329" spans="8:19" x14ac:dyDescent="0.25">
      <c r="H329">
        <v>2</v>
      </c>
      <c r="I329" t="s">
        <v>116</v>
      </c>
      <c r="J329" s="16">
        <v>9.4990000000000006</v>
      </c>
      <c r="K329">
        <v>179</v>
      </c>
      <c r="L329">
        <v>0</v>
      </c>
      <c r="M329" s="19">
        <f t="shared" si="47"/>
        <v>0</v>
      </c>
      <c r="N329" s="17" t="s">
        <v>38</v>
      </c>
      <c r="O329" s="13"/>
    </row>
    <row r="330" spans="8:19" x14ac:dyDescent="0.25">
      <c r="H330">
        <v>3</v>
      </c>
      <c r="I330" t="s">
        <v>116</v>
      </c>
      <c r="J330" s="16">
        <v>9.6310000000000002</v>
      </c>
      <c r="K330">
        <v>129</v>
      </c>
      <c r="L330">
        <v>0</v>
      </c>
      <c r="M330" s="19">
        <f t="shared" si="47"/>
        <v>0</v>
      </c>
      <c r="N330" s="17" t="s">
        <v>38</v>
      </c>
      <c r="O330" s="13"/>
    </row>
    <row r="331" spans="8:19" x14ac:dyDescent="0.25">
      <c r="H331">
        <v>4</v>
      </c>
      <c r="I331" t="s">
        <v>116</v>
      </c>
      <c r="J331" s="16">
        <v>8.0489999999999995</v>
      </c>
      <c r="K331">
        <v>183</v>
      </c>
      <c r="L331">
        <v>1</v>
      </c>
      <c r="M331" s="19">
        <f t="shared" si="47"/>
        <v>0.54644808743169404</v>
      </c>
      <c r="N331" s="17" t="s">
        <v>38</v>
      </c>
      <c r="O331" s="13"/>
    </row>
    <row r="332" spans="8:19" x14ac:dyDescent="0.25">
      <c r="H332">
        <v>1</v>
      </c>
      <c r="I332" s="21" t="s">
        <v>117</v>
      </c>
      <c r="J332" s="16">
        <v>9.3829999999999991</v>
      </c>
      <c r="K332">
        <v>143</v>
      </c>
      <c r="L332">
        <v>0</v>
      </c>
      <c r="M332" s="19">
        <f t="shared" si="47"/>
        <v>0</v>
      </c>
      <c r="N332" s="17" t="s">
        <v>38</v>
      </c>
      <c r="O332" s="13"/>
    </row>
    <row r="333" spans="8:19" x14ac:dyDescent="0.25">
      <c r="H333">
        <v>2</v>
      </c>
      <c r="I333" s="21" t="s">
        <v>117</v>
      </c>
      <c r="J333" s="16">
        <v>9.7680000000000007</v>
      </c>
      <c r="K333">
        <v>110</v>
      </c>
      <c r="L333">
        <v>0</v>
      </c>
      <c r="M333" s="19">
        <f t="shared" si="47"/>
        <v>0</v>
      </c>
      <c r="N333" s="17" t="s">
        <v>38</v>
      </c>
      <c r="O333" s="13"/>
      <c r="R333" s="12"/>
      <c r="S333" s="25"/>
    </row>
    <row r="334" spans="8:19" x14ac:dyDescent="0.25">
      <c r="H334">
        <v>3</v>
      </c>
      <c r="I334" s="21" t="s">
        <v>117</v>
      </c>
      <c r="J334" s="16">
        <v>9.6430000000000007</v>
      </c>
      <c r="K334">
        <v>95</v>
      </c>
      <c r="L334">
        <v>0</v>
      </c>
      <c r="M334" s="19">
        <f t="shared" si="47"/>
        <v>0</v>
      </c>
      <c r="N334" s="17" t="s">
        <v>38</v>
      </c>
      <c r="O334" s="13"/>
    </row>
    <row r="335" spans="8:19" x14ac:dyDescent="0.25">
      <c r="H335">
        <v>4</v>
      </c>
      <c r="I335" s="21" t="s">
        <v>117</v>
      </c>
      <c r="J335" s="16">
        <v>7.69</v>
      </c>
      <c r="K335">
        <v>113</v>
      </c>
      <c r="L335">
        <v>0</v>
      </c>
      <c r="M335" s="19">
        <f t="shared" si="47"/>
        <v>0</v>
      </c>
      <c r="N335" s="17" t="s">
        <v>38</v>
      </c>
      <c r="O335" s="13"/>
    </row>
    <row r="336" spans="8:19" x14ac:dyDescent="0.25">
      <c r="H336">
        <v>1</v>
      </c>
      <c r="I336" s="21" t="s">
        <v>118</v>
      </c>
      <c r="J336" s="16">
        <v>9.2460000000000004</v>
      </c>
      <c r="K336">
        <v>106</v>
      </c>
      <c r="L336">
        <v>0</v>
      </c>
      <c r="M336" s="19">
        <f t="shared" si="47"/>
        <v>0</v>
      </c>
      <c r="N336" s="17" t="s">
        <v>123</v>
      </c>
      <c r="O336" s="13"/>
    </row>
    <row r="337" spans="8:15" x14ac:dyDescent="0.25">
      <c r="H337">
        <v>2</v>
      </c>
      <c r="I337" s="21" t="s">
        <v>118</v>
      </c>
      <c r="J337" s="16">
        <v>10.052</v>
      </c>
      <c r="K337">
        <v>85</v>
      </c>
      <c r="L337">
        <v>0</v>
      </c>
      <c r="M337" s="19">
        <f t="shared" si="47"/>
        <v>0</v>
      </c>
      <c r="N337" s="17" t="s">
        <v>38</v>
      </c>
      <c r="O337" s="13"/>
    </row>
    <row r="338" spans="8:15" x14ac:dyDescent="0.25">
      <c r="H338">
        <v>3</v>
      </c>
      <c r="I338" s="21" t="s">
        <v>118</v>
      </c>
      <c r="J338" s="16">
        <v>9.7490000000000006</v>
      </c>
      <c r="K338">
        <v>92</v>
      </c>
      <c r="L338">
        <v>0</v>
      </c>
      <c r="M338" s="19">
        <f t="shared" si="47"/>
        <v>0</v>
      </c>
      <c r="N338" s="17" t="s">
        <v>38</v>
      </c>
      <c r="O338" s="13"/>
    </row>
    <row r="339" spans="8:15" x14ac:dyDescent="0.25">
      <c r="H339">
        <v>4</v>
      </c>
      <c r="I339" s="21" t="s">
        <v>118</v>
      </c>
      <c r="J339" s="16">
        <v>8.218</v>
      </c>
      <c r="K339">
        <v>88</v>
      </c>
      <c r="L339">
        <v>0</v>
      </c>
      <c r="M339" s="19">
        <f t="shared" si="47"/>
        <v>0</v>
      </c>
      <c r="N339" s="17" t="s">
        <v>38</v>
      </c>
      <c r="O339" s="13"/>
    </row>
    <row r="340" spans="8:15" x14ac:dyDescent="0.25">
      <c r="H340" s="21"/>
      <c r="I340" s="21"/>
      <c r="J340" s="24">
        <f>AVERAGE(J312:J339)</f>
        <v>8.5804814814814812</v>
      </c>
      <c r="K340" s="12">
        <f>SUM(K312:K339)</f>
        <v>4060</v>
      </c>
      <c r="L340" s="12">
        <f>SUM(L312:L339)</f>
        <v>2</v>
      </c>
      <c r="M340" s="23">
        <f>(L340/K340)*100</f>
        <v>4.926108374384236E-2</v>
      </c>
      <c r="N340" s="18"/>
      <c r="O340" s="13"/>
    </row>
    <row r="341" spans="8:15" x14ac:dyDescent="0.25">
      <c r="L341" s="19" t="s">
        <v>38</v>
      </c>
      <c r="M341">
        <f>COUNT(M312:M339)</f>
        <v>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4038-C12B-6A42-852C-3F87E5A45CC7}">
  <dimension ref="A1:Q275"/>
  <sheetViews>
    <sheetView topLeftCell="G1" zoomScale="99" workbookViewId="0">
      <selection activeCell="O245" sqref="O245:Q245"/>
    </sheetView>
  </sheetViews>
  <sheetFormatPr defaultColWidth="11" defaultRowHeight="15.75" x14ac:dyDescent="0.25"/>
  <cols>
    <col min="7" max="10" width="11.625" customWidth="1"/>
  </cols>
  <sheetData>
    <row r="1" spans="1:17" x14ac:dyDescent="0.25">
      <c r="A1" s="12" t="s">
        <v>144</v>
      </c>
      <c r="G1" s="12" t="s">
        <v>145</v>
      </c>
      <c r="M1" s="12" t="s">
        <v>146</v>
      </c>
    </row>
    <row r="3" spans="1:17" x14ac:dyDescent="0.25">
      <c r="A3" t="s">
        <v>125</v>
      </c>
      <c r="G3" t="s">
        <v>188</v>
      </c>
      <c r="M3" t="s">
        <v>189</v>
      </c>
    </row>
    <row r="5" spans="1:17" x14ac:dyDescent="0.25">
      <c r="A5" s="13" t="s">
        <v>108</v>
      </c>
      <c r="B5" t="s">
        <v>109</v>
      </c>
      <c r="C5" s="26" t="s">
        <v>147</v>
      </c>
      <c r="D5" s="20" t="s">
        <v>148</v>
      </c>
      <c r="E5" s="15" t="s">
        <v>149</v>
      </c>
      <c r="G5" s="13" t="s">
        <v>108</v>
      </c>
      <c r="H5" t="s">
        <v>109</v>
      </c>
      <c r="I5" s="26" t="s">
        <v>180</v>
      </c>
      <c r="J5" s="20" t="s">
        <v>181</v>
      </c>
      <c r="K5" s="15" t="s">
        <v>149</v>
      </c>
      <c r="L5" s="15"/>
      <c r="M5" s="13" t="s">
        <v>108</v>
      </c>
      <c r="N5" t="s">
        <v>109</v>
      </c>
      <c r="O5" s="26" t="s">
        <v>180</v>
      </c>
      <c r="P5" s="20" t="s">
        <v>181</v>
      </c>
      <c r="Q5" s="15" t="s">
        <v>149</v>
      </c>
    </row>
    <row r="6" spans="1:17" x14ac:dyDescent="0.25">
      <c r="A6">
        <v>1</v>
      </c>
      <c r="B6" t="s">
        <v>112</v>
      </c>
      <c r="C6" s="21"/>
      <c r="D6" s="21"/>
      <c r="E6" s="15"/>
      <c r="G6">
        <v>1</v>
      </c>
      <c r="H6" t="s">
        <v>112</v>
      </c>
      <c r="I6" s="21"/>
      <c r="J6" s="21"/>
      <c r="K6" s="15"/>
      <c r="L6" s="15"/>
      <c r="M6">
        <v>1</v>
      </c>
      <c r="N6" t="s">
        <v>112</v>
      </c>
      <c r="O6" s="21">
        <v>6</v>
      </c>
      <c r="P6" s="21">
        <v>0</v>
      </c>
      <c r="Q6" s="15">
        <f t="shared" ref="Q6:Q33" si="0">(P6/O6)*100</f>
        <v>0</v>
      </c>
    </row>
    <row r="7" spans="1:17" x14ac:dyDescent="0.25">
      <c r="A7">
        <v>2</v>
      </c>
      <c r="B7" t="s">
        <v>112</v>
      </c>
      <c r="C7" s="21"/>
      <c r="D7" s="21"/>
      <c r="E7" s="15"/>
      <c r="G7">
        <v>2</v>
      </c>
      <c r="H7" t="s">
        <v>112</v>
      </c>
      <c r="I7" s="21"/>
      <c r="J7" s="21"/>
      <c r="K7" s="15"/>
      <c r="L7" s="15"/>
      <c r="M7">
        <v>2</v>
      </c>
      <c r="N7" t="s">
        <v>112</v>
      </c>
      <c r="O7" s="21">
        <v>2</v>
      </c>
      <c r="P7" s="21">
        <v>0</v>
      </c>
      <c r="Q7" s="15">
        <f t="shared" si="0"/>
        <v>0</v>
      </c>
    </row>
    <row r="8" spans="1:17" x14ac:dyDescent="0.25">
      <c r="A8">
        <v>3</v>
      </c>
      <c r="B8" t="s">
        <v>112</v>
      </c>
      <c r="C8" s="21"/>
      <c r="D8" s="21"/>
      <c r="E8" s="15"/>
      <c r="G8">
        <v>3</v>
      </c>
      <c r="H8" t="s">
        <v>112</v>
      </c>
      <c r="I8" s="21"/>
      <c r="J8" s="21"/>
      <c r="K8" s="15"/>
      <c r="L8" s="15"/>
      <c r="M8">
        <v>3</v>
      </c>
      <c r="N8" t="s">
        <v>112</v>
      </c>
      <c r="O8" s="21"/>
      <c r="P8" s="21"/>
      <c r="Q8" s="15"/>
    </row>
    <row r="9" spans="1:17" x14ac:dyDescent="0.25">
      <c r="A9">
        <v>4</v>
      </c>
      <c r="B9" t="s">
        <v>112</v>
      </c>
      <c r="C9" s="21"/>
      <c r="D9" s="21"/>
      <c r="E9" s="15"/>
      <c r="G9">
        <v>4</v>
      </c>
      <c r="H9" t="s">
        <v>112</v>
      </c>
      <c r="I9" s="21">
        <v>1</v>
      </c>
      <c r="J9" s="21">
        <v>1</v>
      </c>
      <c r="K9" s="15">
        <f>(J9/I9)*100</f>
        <v>100</v>
      </c>
      <c r="L9" s="15"/>
      <c r="M9">
        <v>4</v>
      </c>
      <c r="N9" t="s">
        <v>112</v>
      </c>
      <c r="O9" s="21">
        <v>1</v>
      </c>
      <c r="P9" s="21">
        <v>0</v>
      </c>
      <c r="Q9" s="15">
        <f t="shared" si="0"/>
        <v>0</v>
      </c>
    </row>
    <row r="10" spans="1:17" x14ac:dyDescent="0.25">
      <c r="A10">
        <v>1</v>
      </c>
      <c r="B10" t="s">
        <v>113</v>
      </c>
      <c r="C10" s="21"/>
      <c r="D10" s="21"/>
      <c r="E10" s="15"/>
      <c r="G10">
        <v>1</v>
      </c>
      <c r="H10" t="s">
        <v>113</v>
      </c>
      <c r="I10" s="21"/>
      <c r="J10" s="21"/>
      <c r="K10" s="15"/>
      <c r="L10" s="15"/>
      <c r="M10">
        <v>1</v>
      </c>
      <c r="N10" t="s">
        <v>113</v>
      </c>
      <c r="O10" s="21">
        <v>7</v>
      </c>
      <c r="P10" s="21">
        <v>1</v>
      </c>
      <c r="Q10" s="15">
        <f t="shared" si="0"/>
        <v>14.285714285714285</v>
      </c>
    </row>
    <row r="11" spans="1:17" x14ac:dyDescent="0.25">
      <c r="A11">
        <v>2</v>
      </c>
      <c r="B11" t="s">
        <v>113</v>
      </c>
      <c r="C11" s="21"/>
      <c r="D11" s="21"/>
      <c r="E11" s="15"/>
      <c r="G11">
        <v>2</v>
      </c>
      <c r="H11" t="s">
        <v>113</v>
      </c>
      <c r="I11" s="21"/>
      <c r="J11" s="21"/>
      <c r="K11" s="15"/>
      <c r="L11" s="15"/>
      <c r="M11">
        <v>2</v>
      </c>
      <c r="N11" t="s">
        <v>113</v>
      </c>
      <c r="O11" s="21">
        <v>5</v>
      </c>
      <c r="P11" s="21">
        <v>1</v>
      </c>
      <c r="Q11" s="15">
        <f t="shared" si="0"/>
        <v>20</v>
      </c>
    </row>
    <row r="12" spans="1:17" x14ac:dyDescent="0.25">
      <c r="A12">
        <v>3</v>
      </c>
      <c r="B12" t="s">
        <v>113</v>
      </c>
      <c r="C12" s="21"/>
      <c r="D12" s="21"/>
      <c r="E12" s="15"/>
      <c r="G12">
        <v>3</v>
      </c>
      <c r="H12" t="s">
        <v>113</v>
      </c>
      <c r="I12" s="21"/>
      <c r="J12" s="21"/>
      <c r="K12" s="15"/>
      <c r="L12" s="15"/>
      <c r="M12">
        <v>3</v>
      </c>
      <c r="N12" t="s">
        <v>113</v>
      </c>
      <c r="O12" s="21">
        <v>7</v>
      </c>
      <c r="P12" s="21">
        <v>0</v>
      </c>
      <c r="Q12" s="15">
        <f t="shared" si="0"/>
        <v>0</v>
      </c>
    </row>
    <row r="13" spans="1:17" x14ac:dyDescent="0.25">
      <c r="A13">
        <v>4</v>
      </c>
      <c r="B13" t="s">
        <v>113</v>
      </c>
      <c r="C13" s="21"/>
      <c r="D13" s="21"/>
      <c r="E13" s="15"/>
      <c r="G13">
        <v>4</v>
      </c>
      <c r="H13" t="s">
        <v>113</v>
      </c>
      <c r="I13" s="21">
        <v>2</v>
      </c>
      <c r="J13" s="21">
        <v>0</v>
      </c>
      <c r="K13" s="15">
        <f>(J13/I13)*100</f>
        <v>0</v>
      </c>
      <c r="L13" s="15"/>
      <c r="M13">
        <v>4</v>
      </c>
      <c r="N13" t="s">
        <v>113</v>
      </c>
      <c r="O13" s="21">
        <v>7</v>
      </c>
      <c r="P13" s="21">
        <v>2</v>
      </c>
      <c r="Q13" s="15">
        <f t="shared" si="0"/>
        <v>28.571428571428569</v>
      </c>
    </row>
    <row r="14" spans="1:17" x14ac:dyDescent="0.25">
      <c r="A14">
        <v>1</v>
      </c>
      <c r="B14" s="21" t="s">
        <v>114</v>
      </c>
      <c r="C14" s="21">
        <v>1</v>
      </c>
      <c r="D14" s="21">
        <v>0</v>
      </c>
      <c r="E14" s="15">
        <f>(D14/C14)*100</f>
        <v>0</v>
      </c>
      <c r="G14">
        <v>1</v>
      </c>
      <c r="H14" s="21" t="s">
        <v>114</v>
      </c>
      <c r="I14" s="21">
        <v>4</v>
      </c>
      <c r="J14" s="21">
        <v>0</v>
      </c>
      <c r="K14" s="15">
        <f>(J14/I14)*100</f>
        <v>0</v>
      </c>
      <c r="L14" s="15"/>
      <c r="M14">
        <v>1</v>
      </c>
      <c r="N14" s="21" t="s">
        <v>114</v>
      </c>
      <c r="O14" s="21">
        <v>5</v>
      </c>
      <c r="P14" s="21">
        <v>2</v>
      </c>
      <c r="Q14" s="15">
        <f t="shared" si="0"/>
        <v>40</v>
      </c>
    </row>
    <row r="15" spans="1:17" x14ac:dyDescent="0.25">
      <c r="A15">
        <v>2</v>
      </c>
      <c r="B15" s="21" t="s">
        <v>114</v>
      </c>
      <c r="C15" s="21">
        <v>1</v>
      </c>
      <c r="D15" s="21">
        <v>1</v>
      </c>
      <c r="E15" s="15">
        <f>(D15/C15)*100</f>
        <v>100</v>
      </c>
      <c r="G15">
        <v>2</v>
      </c>
      <c r="H15" s="21" t="s">
        <v>114</v>
      </c>
      <c r="I15" s="21"/>
      <c r="J15" s="21"/>
      <c r="K15" s="15"/>
      <c r="L15" s="15"/>
      <c r="M15">
        <v>2</v>
      </c>
      <c r="N15" s="21" t="s">
        <v>114</v>
      </c>
      <c r="O15" s="21">
        <v>7</v>
      </c>
      <c r="P15" s="21">
        <v>0</v>
      </c>
      <c r="Q15" s="15">
        <f t="shared" si="0"/>
        <v>0</v>
      </c>
    </row>
    <row r="16" spans="1:17" x14ac:dyDescent="0.25">
      <c r="A16">
        <v>3</v>
      </c>
      <c r="B16" s="21" t="s">
        <v>114</v>
      </c>
      <c r="C16" s="21"/>
      <c r="D16" s="21"/>
      <c r="E16" s="15"/>
      <c r="G16">
        <v>3</v>
      </c>
      <c r="H16" s="21" t="s">
        <v>114</v>
      </c>
      <c r="I16" s="21"/>
      <c r="J16" s="21"/>
      <c r="K16" s="15"/>
      <c r="L16" s="15"/>
      <c r="M16">
        <v>3</v>
      </c>
      <c r="N16" s="21" t="s">
        <v>114</v>
      </c>
      <c r="O16" s="21">
        <v>1</v>
      </c>
      <c r="P16" s="21">
        <v>0</v>
      </c>
      <c r="Q16" s="15">
        <f t="shared" si="0"/>
        <v>0</v>
      </c>
    </row>
    <row r="17" spans="1:17" x14ac:dyDescent="0.25">
      <c r="A17">
        <v>4</v>
      </c>
      <c r="B17" s="21" t="s">
        <v>114</v>
      </c>
      <c r="C17" s="21"/>
      <c r="D17" s="21"/>
      <c r="E17" s="15"/>
      <c r="G17">
        <v>4</v>
      </c>
      <c r="H17" s="21" t="s">
        <v>114</v>
      </c>
      <c r="I17" s="21">
        <v>4</v>
      </c>
      <c r="J17" s="21">
        <v>1</v>
      </c>
      <c r="K17" s="15">
        <f>(J17/I17)*100</f>
        <v>25</v>
      </c>
      <c r="L17" s="15"/>
      <c r="M17">
        <v>4</v>
      </c>
      <c r="N17" s="21" t="s">
        <v>114</v>
      </c>
      <c r="O17" s="21">
        <v>8</v>
      </c>
      <c r="P17" s="21">
        <v>0</v>
      </c>
      <c r="Q17" s="15">
        <f t="shared" si="0"/>
        <v>0</v>
      </c>
    </row>
    <row r="18" spans="1:17" x14ac:dyDescent="0.25">
      <c r="A18">
        <v>1</v>
      </c>
      <c r="B18" t="s">
        <v>115</v>
      </c>
      <c r="C18" s="21">
        <v>2</v>
      </c>
      <c r="D18" s="21">
        <v>0</v>
      </c>
      <c r="E18" s="15">
        <f t="shared" ref="E18:E23" si="1">(D18/C18)*100</f>
        <v>0</v>
      </c>
      <c r="G18">
        <v>1</v>
      </c>
      <c r="H18" t="s">
        <v>115</v>
      </c>
      <c r="I18" s="21">
        <v>4</v>
      </c>
      <c r="J18" s="21">
        <v>0</v>
      </c>
      <c r="K18" s="15">
        <f>(J18/I18)*100</f>
        <v>0</v>
      </c>
      <c r="L18" s="15"/>
      <c r="M18">
        <v>1</v>
      </c>
      <c r="N18" t="s">
        <v>115</v>
      </c>
      <c r="O18" s="21">
        <v>3</v>
      </c>
      <c r="P18" s="21">
        <v>0</v>
      </c>
      <c r="Q18" s="15">
        <f t="shared" si="0"/>
        <v>0</v>
      </c>
    </row>
    <row r="19" spans="1:17" x14ac:dyDescent="0.25">
      <c r="A19">
        <v>2</v>
      </c>
      <c r="B19" t="s">
        <v>115</v>
      </c>
      <c r="C19" s="21">
        <v>5</v>
      </c>
      <c r="D19" s="21">
        <v>0</v>
      </c>
      <c r="E19" s="15">
        <f t="shared" si="1"/>
        <v>0</v>
      </c>
      <c r="G19">
        <v>2</v>
      </c>
      <c r="H19" t="s">
        <v>115</v>
      </c>
      <c r="I19" s="21"/>
      <c r="J19" s="21"/>
      <c r="K19" s="15"/>
      <c r="L19" s="15"/>
      <c r="M19">
        <v>2</v>
      </c>
      <c r="N19" t="s">
        <v>115</v>
      </c>
      <c r="O19" s="21"/>
      <c r="P19" s="21"/>
      <c r="Q19" s="15"/>
    </row>
    <row r="20" spans="1:17" x14ac:dyDescent="0.25">
      <c r="A20">
        <v>3</v>
      </c>
      <c r="B20" t="s">
        <v>115</v>
      </c>
      <c r="C20" s="21">
        <v>1</v>
      </c>
      <c r="D20" s="21">
        <v>0</v>
      </c>
      <c r="E20" s="15">
        <f t="shared" si="1"/>
        <v>0</v>
      </c>
      <c r="G20">
        <v>3</v>
      </c>
      <c r="H20" t="s">
        <v>115</v>
      </c>
      <c r="I20" s="21">
        <v>1</v>
      </c>
      <c r="J20" s="21">
        <v>1</v>
      </c>
      <c r="K20" s="15">
        <f>(J20/I20)*100</f>
        <v>100</v>
      </c>
      <c r="L20" s="15"/>
      <c r="M20">
        <v>3</v>
      </c>
      <c r="N20" t="s">
        <v>115</v>
      </c>
      <c r="O20" s="21">
        <v>5</v>
      </c>
      <c r="P20" s="21">
        <v>0</v>
      </c>
      <c r="Q20" s="15">
        <f t="shared" si="0"/>
        <v>0</v>
      </c>
    </row>
    <row r="21" spans="1:17" x14ac:dyDescent="0.25">
      <c r="A21">
        <v>4</v>
      </c>
      <c r="B21" t="s">
        <v>115</v>
      </c>
      <c r="C21" s="21">
        <v>4</v>
      </c>
      <c r="D21" s="21">
        <v>0</v>
      </c>
      <c r="E21" s="15">
        <f t="shared" si="1"/>
        <v>0</v>
      </c>
      <c r="G21">
        <v>4</v>
      </c>
      <c r="H21" t="s">
        <v>115</v>
      </c>
      <c r="I21" s="21">
        <v>2</v>
      </c>
      <c r="J21" s="21">
        <v>1</v>
      </c>
      <c r="K21" s="15">
        <f>(J21/I21)*100</f>
        <v>50</v>
      </c>
      <c r="L21" s="15"/>
      <c r="M21">
        <v>4</v>
      </c>
      <c r="N21" t="s">
        <v>115</v>
      </c>
      <c r="O21" s="21">
        <v>4</v>
      </c>
      <c r="P21" s="21">
        <v>0</v>
      </c>
      <c r="Q21" s="15">
        <f t="shared" si="0"/>
        <v>0</v>
      </c>
    </row>
    <row r="22" spans="1:17" x14ac:dyDescent="0.25">
      <c r="A22">
        <v>1</v>
      </c>
      <c r="B22" t="s">
        <v>116</v>
      </c>
      <c r="C22" s="21">
        <v>3</v>
      </c>
      <c r="D22" s="21">
        <v>0</v>
      </c>
      <c r="E22" s="15">
        <f t="shared" si="1"/>
        <v>0</v>
      </c>
      <c r="G22">
        <v>1</v>
      </c>
      <c r="H22" t="s">
        <v>116</v>
      </c>
      <c r="I22" s="21"/>
      <c r="J22" s="20"/>
      <c r="K22" s="15"/>
      <c r="L22" s="15"/>
      <c r="M22">
        <v>1</v>
      </c>
      <c r="N22" t="s">
        <v>116</v>
      </c>
      <c r="O22" s="21"/>
      <c r="P22" s="20"/>
      <c r="Q22" s="15"/>
    </row>
    <row r="23" spans="1:17" x14ac:dyDescent="0.25">
      <c r="A23">
        <v>2</v>
      </c>
      <c r="B23" t="s">
        <v>116</v>
      </c>
      <c r="C23" s="21">
        <v>2</v>
      </c>
      <c r="D23" s="21">
        <v>0</v>
      </c>
      <c r="E23" s="15">
        <f t="shared" si="1"/>
        <v>0</v>
      </c>
      <c r="G23">
        <v>2</v>
      </c>
      <c r="H23" t="s">
        <v>116</v>
      </c>
      <c r="I23" s="21"/>
      <c r="J23" s="21"/>
      <c r="K23" s="15"/>
      <c r="L23" s="15"/>
      <c r="M23">
        <v>2</v>
      </c>
      <c r="N23" t="s">
        <v>116</v>
      </c>
      <c r="O23" s="21">
        <v>5</v>
      </c>
      <c r="P23" s="21">
        <v>2</v>
      </c>
      <c r="Q23" s="15">
        <f t="shared" si="0"/>
        <v>40</v>
      </c>
    </row>
    <row r="24" spans="1:17" x14ac:dyDescent="0.25">
      <c r="A24">
        <v>3</v>
      </c>
      <c r="B24" t="s">
        <v>116</v>
      </c>
      <c r="C24" s="21"/>
      <c r="D24" s="21"/>
      <c r="E24" s="15"/>
      <c r="G24">
        <v>3</v>
      </c>
      <c r="H24" t="s">
        <v>116</v>
      </c>
      <c r="I24" s="21">
        <v>2</v>
      </c>
      <c r="J24" s="21">
        <v>0</v>
      </c>
      <c r="K24" s="15">
        <f>(J24/I24)*100</f>
        <v>0</v>
      </c>
      <c r="L24" s="15"/>
      <c r="M24">
        <v>3</v>
      </c>
      <c r="N24" t="s">
        <v>116</v>
      </c>
      <c r="O24" s="21">
        <v>4</v>
      </c>
      <c r="P24" s="21">
        <v>0</v>
      </c>
      <c r="Q24" s="15">
        <f t="shared" si="0"/>
        <v>0</v>
      </c>
    </row>
    <row r="25" spans="1:17" x14ac:dyDescent="0.25">
      <c r="A25">
        <v>4</v>
      </c>
      <c r="B25" t="s">
        <v>116</v>
      </c>
      <c r="C25" s="21">
        <v>1</v>
      </c>
      <c r="D25" s="21">
        <v>0</v>
      </c>
      <c r="E25" s="15">
        <f t="shared" ref="E25:E29" si="2">(D25/C25)*100</f>
        <v>0</v>
      </c>
      <c r="G25">
        <v>4</v>
      </c>
      <c r="H25" t="s">
        <v>116</v>
      </c>
      <c r="I25" s="21">
        <v>4</v>
      </c>
      <c r="J25" s="20">
        <v>0</v>
      </c>
      <c r="K25" s="15">
        <f>(J25/I25)*100</f>
        <v>0</v>
      </c>
      <c r="L25" s="15"/>
      <c r="M25">
        <v>4</v>
      </c>
      <c r="N25" t="s">
        <v>116</v>
      </c>
      <c r="O25" s="21"/>
      <c r="P25" s="20"/>
      <c r="Q25" s="15"/>
    </row>
    <row r="26" spans="1:17" x14ac:dyDescent="0.25">
      <c r="A26">
        <v>1</v>
      </c>
      <c r="B26" s="21" t="s">
        <v>117</v>
      </c>
      <c r="C26" s="21">
        <v>6</v>
      </c>
      <c r="D26" s="21">
        <v>0</v>
      </c>
      <c r="E26" s="15">
        <f t="shared" si="2"/>
        <v>0</v>
      </c>
      <c r="G26">
        <v>1</v>
      </c>
      <c r="H26" s="21" t="s">
        <v>117</v>
      </c>
      <c r="I26" s="21">
        <v>2</v>
      </c>
      <c r="J26" s="21">
        <v>1</v>
      </c>
      <c r="K26" s="15">
        <f>(J26/I26)*100</f>
        <v>50</v>
      </c>
      <c r="L26" s="15"/>
      <c r="M26">
        <v>1</v>
      </c>
      <c r="N26" s="21" t="s">
        <v>117</v>
      </c>
      <c r="O26" s="21">
        <v>6</v>
      </c>
      <c r="P26" s="21">
        <v>0</v>
      </c>
      <c r="Q26" s="15">
        <f t="shared" si="0"/>
        <v>0</v>
      </c>
    </row>
    <row r="27" spans="1:17" x14ac:dyDescent="0.25">
      <c r="A27">
        <v>2</v>
      </c>
      <c r="B27" s="21" t="s">
        <v>117</v>
      </c>
      <c r="C27" s="21">
        <v>3</v>
      </c>
      <c r="D27" s="21">
        <v>1</v>
      </c>
      <c r="E27" s="15">
        <f t="shared" si="2"/>
        <v>33.333333333333329</v>
      </c>
      <c r="G27">
        <v>2</v>
      </c>
      <c r="H27" s="21" t="s">
        <v>117</v>
      </c>
      <c r="I27" s="21">
        <v>2</v>
      </c>
      <c r="J27" s="21">
        <v>1</v>
      </c>
      <c r="K27" s="15">
        <f>(J27/I27)*100</f>
        <v>50</v>
      </c>
      <c r="L27" s="15"/>
      <c r="M27">
        <v>2</v>
      </c>
      <c r="N27" s="21" t="s">
        <v>117</v>
      </c>
      <c r="O27" s="21">
        <v>21</v>
      </c>
      <c r="P27" s="21">
        <v>0</v>
      </c>
      <c r="Q27" s="15">
        <f t="shared" si="0"/>
        <v>0</v>
      </c>
    </row>
    <row r="28" spans="1:17" x14ac:dyDescent="0.25">
      <c r="A28">
        <v>3</v>
      </c>
      <c r="B28" s="21" t="s">
        <v>117</v>
      </c>
      <c r="C28" s="21">
        <v>1</v>
      </c>
      <c r="D28" s="21">
        <v>0</v>
      </c>
      <c r="E28" s="15">
        <f t="shared" si="2"/>
        <v>0</v>
      </c>
      <c r="G28">
        <v>3</v>
      </c>
      <c r="H28" s="21" t="s">
        <v>117</v>
      </c>
      <c r="I28" s="21">
        <v>1</v>
      </c>
      <c r="J28" s="21">
        <v>0</v>
      </c>
      <c r="K28" s="15">
        <f>(J28/I28)*100</f>
        <v>0</v>
      </c>
      <c r="L28" s="15"/>
      <c r="M28">
        <v>3</v>
      </c>
      <c r="N28" s="21" t="s">
        <v>117</v>
      </c>
      <c r="O28" s="21">
        <v>2</v>
      </c>
      <c r="P28" s="21">
        <v>1</v>
      </c>
      <c r="Q28" s="15">
        <f t="shared" si="0"/>
        <v>50</v>
      </c>
    </row>
    <row r="29" spans="1:17" x14ac:dyDescent="0.25">
      <c r="A29">
        <v>4</v>
      </c>
      <c r="B29" s="21" t="s">
        <v>117</v>
      </c>
      <c r="C29" s="21">
        <v>9</v>
      </c>
      <c r="D29" s="21">
        <v>1</v>
      </c>
      <c r="E29" s="15">
        <f t="shared" si="2"/>
        <v>11.111111111111111</v>
      </c>
      <c r="G29">
        <v>4</v>
      </c>
      <c r="H29" s="21" t="s">
        <v>117</v>
      </c>
      <c r="I29" s="21"/>
      <c r="J29" s="21"/>
      <c r="K29" s="15"/>
      <c r="L29" s="15"/>
      <c r="M29">
        <v>4</v>
      </c>
      <c r="N29" s="21" t="s">
        <v>117</v>
      </c>
      <c r="O29" s="21">
        <v>4</v>
      </c>
      <c r="P29" s="21">
        <v>0</v>
      </c>
      <c r="Q29" s="15">
        <f t="shared" si="0"/>
        <v>0</v>
      </c>
    </row>
    <row r="30" spans="1:17" x14ac:dyDescent="0.25">
      <c r="A30">
        <v>1</v>
      </c>
      <c r="B30" s="21" t="s">
        <v>118</v>
      </c>
      <c r="C30" s="21"/>
      <c r="D30" s="21"/>
      <c r="E30" s="15"/>
      <c r="G30">
        <v>1</v>
      </c>
      <c r="H30" s="21" t="s">
        <v>118</v>
      </c>
      <c r="I30" s="21"/>
      <c r="J30" s="21"/>
      <c r="K30" s="15"/>
      <c r="L30" s="15"/>
      <c r="M30">
        <v>1</v>
      </c>
      <c r="N30" s="21" t="s">
        <v>118</v>
      </c>
      <c r="O30" s="21"/>
      <c r="P30" s="21"/>
      <c r="Q30" s="15"/>
    </row>
    <row r="31" spans="1:17" x14ac:dyDescent="0.25">
      <c r="A31">
        <v>2</v>
      </c>
      <c r="B31" s="21" t="s">
        <v>118</v>
      </c>
      <c r="C31" s="21"/>
      <c r="D31" s="21"/>
      <c r="E31" s="15"/>
      <c r="G31">
        <v>2</v>
      </c>
      <c r="H31" s="21" t="s">
        <v>118</v>
      </c>
      <c r="I31" s="21">
        <v>4</v>
      </c>
      <c r="J31" s="21">
        <v>2</v>
      </c>
      <c r="K31" s="15">
        <f>(J31/I31)*100</f>
        <v>50</v>
      </c>
      <c r="L31" s="15"/>
      <c r="M31">
        <v>2</v>
      </c>
      <c r="N31" s="21" t="s">
        <v>118</v>
      </c>
      <c r="O31" s="21">
        <v>4</v>
      </c>
      <c r="P31" s="21">
        <v>0</v>
      </c>
      <c r="Q31" s="15">
        <f t="shared" si="0"/>
        <v>0</v>
      </c>
    </row>
    <row r="32" spans="1:17" x14ac:dyDescent="0.25">
      <c r="A32">
        <v>3</v>
      </c>
      <c r="B32" s="21" t="s">
        <v>118</v>
      </c>
      <c r="C32" s="21">
        <v>5</v>
      </c>
      <c r="D32" s="21">
        <v>0</v>
      </c>
      <c r="E32" s="15">
        <f t="shared" ref="E32:E33" si="3">(D32/C32)*100</f>
        <v>0</v>
      </c>
      <c r="G32">
        <v>3</v>
      </c>
      <c r="H32" s="21" t="s">
        <v>118</v>
      </c>
      <c r="I32" s="21">
        <v>1</v>
      </c>
      <c r="J32" s="21">
        <v>0</v>
      </c>
      <c r="K32" s="15">
        <f>(J32/I32)*100</f>
        <v>0</v>
      </c>
      <c r="L32" s="15"/>
      <c r="M32">
        <v>3</v>
      </c>
      <c r="N32" s="21" t="s">
        <v>118</v>
      </c>
      <c r="O32" s="21">
        <v>3</v>
      </c>
      <c r="P32" s="21">
        <v>2</v>
      </c>
      <c r="Q32" s="15">
        <f t="shared" si="0"/>
        <v>66.666666666666657</v>
      </c>
    </row>
    <row r="33" spans="1:17" x14ac:dyDescent="0.25">
      <c r="A33">
        <v>4</v>
      </c>
      <c r="B33" s="21" t="s">
        <v>118</v>
      </c>
      <c r="C33" s="21">
        <v>2</v>
      </c>
      <c r="D33" s="21">
        <v>0</v>
      </c>
      <c r="E33" s="15">
        <f t="shared" si="3"/>
        <v>0</v>
      </c>
      <c r="G33">
        <v>4</v>
      </c>
      <c r="H33" s="21" t="s">
        <v>118</v>
      </c>
      <c r="I33" s="21"/>
      <c r="J33" s="21"/>
      <c r="K33" s="15"/>
      <c r="L33" s="15"/>
      <c r="M33">
        <v>4</v>
      </c>
      <c r="N33" s="21" t="s">
        <v>118</v>
      </c>
      <c r="O33" s="21">
        <v>2</v>
      </c>
      <c r="P33" s="21">
        <v>0</v>
      </c>
      <c r="Q33" s="15">
        <f t="shared" si="0"/>
        <v>0</v>
      </c>
    </row>
    <row r="34" spans="1:17" x14ac:dyDescent="0.25">
      <c r="C34" s="27">
        <f>SUM(C6:C33)</f>
        <v>46</v>
      </c>
      <c r="D34" s="28">
        <f>SUM(D6:D33)</f>
        <v>3</v>
      </c>
      <c r="E34" s="23">
        <f>(D34/C34)*100</f>
        <v>6.5217391304347823</v>
      </c>
      <c r="I34" s="27">
        <f>SUM(I6:I33)</f>
        <v>34</v>
      </c>
      <c r="J34" s="28">
        <f>SUM(J6:J33)</f>
        <v>8</v>
      </c>
      <c r="K34" s="23">
        <f>(J34/I34)*100</f>
        <v>23.52941176470588</v>
      </c>
      <c r="L34" s="18"/>
      <c r="O34" s="27">
        <f>SUM(O6:O33)</f>
        <v>119</v>
      </c>
      <c r="P34" s="28">
        <f>SUM(P6:P33)</f>
        <v>11</v>
      </c>
      <c r="Q34" s="23">
        <f>(P34/O34)*100</f>
        <v>9.2436974789915975</v>
      </c>
    </row>
    <row r="35" spans="1:17" x14ac:dyDescent="0.25">
      <c r="D35" s="26" t="s">
        <v>38</v>
      </c>
      <c r="E35">
        <f>COUNT(E6:E33)</f>
        <v>15</v>
      </c>
      <c r="J35" s="26" t="s">
        <v>38</v>
      </c>
      <c r="K35">
        <f>COUNT(K6:K33)</f>
        <v>14</v>
      </c>
      <c r="L35" s="15"/>
      <c r="P35" s="26" t="s">
        <v>38</v>
      </c>
      <c r="Q35">
        <f>COUNT(Q6:Q33)</f>
        <v>23</v>
      </c>
    </row>
    <row r="37" spans="1:17" x14ac:dyDescent="0.25">
      <c r="A37" t="s">
        <v>127</v>
      </c>
      <c r="G37" t="s">
        <v>190</v>
      </c>
      <c r="M37" t="s">
        <v>191</v>
      </c>
    </row>
    <row r="39" spans="1:17" x14ac:dyDescent="0.25">
      <c r="A39" s="13" t="s">
        <v>108</v>
      </c>
      <c r="B39" t="s">
        <v>109</v>
      </c>
      <c r="C39" s="26" t="s">
        <v>147</v>
      </c>
      <c r="D39" s="20" t="s">
        <v>148</v>
      </c>
      <c r="E39" s="15" t="s">
        <v>149</v>
      </c>
      <c r="G39" s="13" t="s">
        <v>108</v>
      </c>
      <c r="H39" t="s">
        <v>109</v>
      </c>
      <c r="I39" s="26" t="s">
        <v>180</v>
      </c>
      <c r="J39" s="20" t="s">
        <v>181</v>
      </c>
      <c r="K39" s="15" t="s">
        <v>149</v>
      </c>
      <c r="M39" s="13" t="s">
        <v>108</v>
      </c>
      <c r="N39" t="s">
        <v>109</v>
      </c>
      <c r="O39" s="26" t="s">
        <v>180</v>
      </c>
      <c r="P39" s="20" t="s">
        <v>181</v>
      </c>
      <c r="Q39" s="15" t="s">
        <v>149</v>
      </c>
    </row>
    <row r="40" spans="1:17" x14ac:dyDescent="0.25">
      <c r="A40">
        <v>1</v>
      </c>
      <c r="B40" t="s">
        <v>112</v>
      </c>
      <c r="C40" s="21"/>
      <c r="D40" s="21"/>
      <c r="E40" s="15"/>
      <c r="G40">
        <v>1</v>
      </c>
      <c r="H40" t="s">
        <v>112</v>
      </c>
      <c r="I40" s="21"/>
      <c r="J40" s="21"/>
      <c r="K40" s="15"/>
      <c r="M40">
        <v>1</v>
      </c>
      <c r="N40" t="s">
        <v>112</v>
      </c>
      <c r="P40" s="20"/>
      <c r="Q40" s="15"/>
    </row>
    <row r="41" spans="1:17" x14ac:dyDescent="0.25">
      <c r="A41">
        <v>2</v>
      </c>
      <c r="B41" t="s">
        <v>112</v>
      </c>
      <c r="C41" s="21"/>
      <c r="D41" s="21"/>
      <c r="E41" s="15"/>
      <c r="G41">
        <v>2</v>
      </c>
      <c r="H41" t="s">
        <v>112</v>
      </c>
      <c r="I41" s="21"/>
      <c r="J41" s="21"/>
      <c r="K41" s="15"/>
      <c r="M41">
        <v>2</v>
      </c>
      <c r="N41" t="s">
        <v>112</v>
      </c>
      <c r="O41" s="21">
        <v>64</v>
      </c>
      <c r="P41" s="21">
        <v>1</v>
      </c>
      <c r="Q41" s="15">
        <f t="shared" ref="Q41:Q67" si="4">(P41/O41)*100</f>
        <v>1.5625</v>
      </c>
    </row>
    <row r="42" spans="1:17" x14ac:dyDescent="0.25">
      <c r="A42">
        <v>3</v>
      </c>
      <c r="B42" t="s">
        <v>112</v>
      </c>
      <c r="C42" s="21"/>
      <c r="D42" s="21"/>
      <c r="E42" s="15"/>
      <c r="G42">
        <v>3</v>
      </c>
      <c r="H42" t="s">
        <v>112</v>
      </c>
      <c r="I42" s="21">
        <v>2</v>
      </c>
      <c r="J42" s="21">
        <v>0</v>
      </c>
      <c r="K42" s="15">
        <f>(J42/I42)*100</f>
        <v>0</v>
      </c>
      <c r="M42">
        <v>3</v>
      </c>
      <c r="N42" t="s">
        <v>112</v>
      </c>
      <c r="O42" s="21">
        <v>52</v>
      </c>
      <c r="P42" s="21">
        <v>0</v>
      </c>
      <c r="Q42" s="15">
        <f t="shared" si="4"/>
        <v>0</v>
      </c>
    </row>
    <row r="43" spans="1:17" x14ac:dyDescent="0.25">
      <c r="A43">
        <v>4</v>
      </c>
      <c r="B43" t="s">
        <v>112</v>
      </c>
      <c r="C43" s="21"/>
      <c r="D43" s="21"/>
      <c r="E43" s="15"/>
      <c r="G43">
        <v>4</v>
      </c>
      <c r="H43" t="s">
        <v>112</v>
      </c>
      <c r="I43" s="21">
        <v>2</v>
      </c>
      <c r="J43" s="21">
        <v>1</v>
      </c>
      <c r="K43" s="15">
        <f t="shared" ref="K43:K67" si="5">(J43/I43)*100</f>
        <v>50</v>
      </c>
      <c r="M43">
        <v>4</v>
      </c>
      <c r="N43" t="s">
        <v>112</v>
      </c>
      <c r="O43" s="21">
        <v>58</v>
      </c>
      <c r="P43" s="21">
        <v>0</v>
      </c>
      <c r="Q43" s="15">
        <f t="shared" si="4"/>
        <v>0</v>
      </c>
    </row>
    <row r="44" spans="1:17" x14ac:dyDescent="0.25">
      <c r="A44">
        <v>1</v>
      </c>
      <c r="B44" t="s">
        <v>113</v>
      </c>
      <c r="C44" s="21"/>
      <c r="D44" s="21"/>
      <c r="E44" s="15"/>
      <c r="G44">
        <v>1</v>
      </c>
      <c r="H44" t="s">
        <v>113</v>
      </c>
      <c r="I44" s="21">
        <v>6</v>
      </c>
      <c r="J44" s="21">
        <v>0</v>
      </c>
      <c r="K44" s="15">
        <f t="shared" si="5"/>
        <v>0</v>
      </c>
      <c r="M44">
        <v>1</v>
      </c>
      <c r="N44" t="s">
        <v>113</v>
      </c>
      <c r="P44" s="20"/>
      <c r="Q44" s="15"/>
    </row>
    <row r="45" spans="1:17" x14ac:dyDescent="0.25">
      <c r="A45">
        <v>2</v>
      </c>
      <c r="B45" t="s">
        <v>113</v>
      </c>
      <c r="C45" s="21"/>
      <c r="D45" s="21"/>
      <c r="E45" s="15"/>
      <c r="G45">
        <v>2</v>
      </c>
      <c r="H45" t="s">
        <v>113</v>
      </c>
      <c r="I45" s="21">
        <v>2</v>
      </c>
      <c r="J45" s="21">
        <v>0</v>
      </c>
      <c r="K45" s="15">
        <f t="shared" si="5"/>
        <v>0</v>
      </c>
      <c r="M45">
        <v>2</v>
      </c>
      <c r="N45" t="s">
        <v>113</v>
      </c>
      <c r="O45" s="21">
        <v>59</v>
      </c>
      <c r="P45" s="21">
        <v>0</v>
      </c>
      <c r="Q45" s="15">
        <f t="shared" si="4"/>
        <v>0</v>
      </c>
    </row>
    <row r="46" spans="1:17" x14ac:dyDescent="0.25">
      <c r="A46">
        <v>3</v>
      </c>
      <c r="B46" t="s">
        <v>113</v>
      </c>
      <c r="C46" s="21"/>
      <c r="D46" s="21"/>
      <c r="E46" s="15"/>
      <c r="G46">
        <v>3</v>
      </c>
      <c r="H46" t="s">
        <v>113</v>
      </c>
      <c r="I46" s="21">
        <v>5</v>
      </c>
      <c r="J46" s="21">
        <v>1</v>
      </c>
      <c r="K46" s="15">
        <f t="shared" si="5"/>
        <v>20</v>
      </c>
      <c r="M46">
        <v>3</v>
      </c>
      <c r="N46" t="s">
        <v>113</v>
      </c>
      <c r="O46" s="21">
        <v>27</v>
      </c>
      <c r="P46" s="21">
        <v>0</v>
      </c>
      <c r="Q46" s="15">
        <f t="shared" si="4"/>
        <v>0</v>
      </c>
    </row>
    <row r="47" spans="1:17" x14ac:dyDescent="0.25">
      <c r="A47">
        <v>4</v>
      </c>
      <c r="B47" t="s">
        <v>113</v>
      </c>
      <c r="C47" s="21"/>
      <c r="D47" s="21"/>
      <c r="E47" s="15"/>
      <c r="G47">
        <v>4</v>
      </c>
      <c r="H47" t="s">
        <v>113</v>
      </c>
      <c r="I47" s="21">
        <v>4</v>
      </c>
      <c r="J47" s="21">
        <v>0</v>
      </c>
      <c r="K47" s="15">
        <f t="shared" si="5"/>
        <v>0</v>
      </c>
      <c r="M47">
        <v>4</v>
      </c>
      <c r="N47" t="s">
        <v>113</v>
      </c>
      <c r="P47" s="20"/>
      <c r="Q47" s="15"/>
    </row>
    <row r="48" spans="1:17" x14ac:dyDescent="0.25">
      <c r="A48">
        <v>1</v>
      </c>
      <c r="B48" s="21" t="s">
        <v>114</v>
      </c>
      <c r="C48" s="21">
        <v>1</v>
      </c>
      <c r="D48" s="21">
        <v>1</v>
      </c>
      <c r="E48" s="15">
        <f t="shared" ref="E48" si="6">(D48/C48)*100</f>
        <v>100</v>
      </c>
      <c r="G48">
        <v>1</v>
      </c>
      <c r="H48" s="21" t="s">
        <v>114</v>
      </c>
      <c r="I48" s="21">
        <v>1</v>
      </c>
      <c r="J48" s="21">
        <v>1</v>
      </c>
      <c r="K48" s="15">
        <f t="shared" si="5"/>
        <v>100</v>
      </c>
      <c r="M48">
        <v>1</v>
      </c>
      <c r="N48" s="21" t="s">
        <v>114</v>
      </c>
      <c r="O48" s="26"/>
      <c r="P48" s="20"/>
      <c r="Q48" s="15"/>
    </row>
    <row r="49" spans="1:17" x14ac:dyDescent="0.25">
      <c r="A49">
        <v>2</v>
      </c>
      <c r="B49" s="21" t="s">
        <v>114</v>
      </c>
      <c r="C49" s="21"/>
      <c r="D49" s="21"/>
      <c r="E49" s="15"/>
      <c r="G49">
        <v>2</v>
      </c>
      <c r="H49" s="21" t="s">
        <v>114</v>
      </c>
      <c r="I49" s="21">
        <v>4</v>
      </c>
      <c r="J49" s="21">
        <v>0</v>
      </c>
      <c r="K49" s="15">
        <f t="shared" si="5"/>
        <v>0</v>
      </c>
      <c r="M49">
        <v>2</v>
      </c>
      <c r="N49" s="21" t="s">
        <v>114</v>
      </c>
      <c r="O49" s="21">
        <v>61</v>
      </c>
      <c r="P49" s="21">
        <v>1</v>
      </c>
      <c r="Q49" s="15">
        <f t="shared" si="4"/>
        <v>1.639344262295082</v>
      </c>
    </row>
    <row r="50" spans="1:17" x14ac:dyDescent="0.25">
      <c r="A50">
        <v>3</v>
      </c>
      <c r="B50" s="21" t="s">
        <v>114</v>
      </c>
      <c r="C50" s="21"/>
      <c r="D50" s="21"/>
      <c r="E50" s="15"/>
      <c r="G50">
        <v>3</v>
      </c>
      <c r="H50" s="21" t="s">
        <v>114</v>
      </c>
      <c r="I50" s="21">
        <v>10</v>
      </c>
      <c r="J50" s="21">
        <v>0</v>
      </c>
      <c r="K50" s="15">
        <f t="shared" si="5"/>
        <v>0</v>
      </c>
      <c r="M50">
        <v>3</v>
      </c>
      <c r="N50" s="21" t="s">
        <v>114</v>
      </c>
      <c r="O50" s="21">
        <v>20</v>
      </c>
      <c r="P50" s="21">
        <v>0</v>
      </c>
      <c r="Q50" s="15">
        <f t="shared" si="4"/>
        <v>0</v>
      </c>
    </row>
    <row r="51" spans="1:17" x14ac:dyDescent="0.25">
      <c r="A51">
        <v>4</v>
      </c>
      <c r="B51" s="21" t="s">
        <v>114</v>
      </c>
      <c r="C51" s="21"/>
      <c r="D51" s="21"/>
      <c r="E51" s="15"/>
      <c r="G51">
        <v>4</v>
      </c>
      <c r="H51" s="21" t="s">
        <v>114</v>
      </c>
      <c r="I51" s="21">
        <v>3</v>
      </c>
      <c r="J51" s="21">
        <v>2</v>
      </c>
      <c r="K51" s="15">
        <f t="shared" si="5"/>
        <v>66.666666666666657</v>
      </c>
      <c r="M51">
        <v>4</v>
      </c>
      <c r="N51" s="21" t="s">
        <v>114</v>
      </c>
      <c r="P51" s="20"/>
      <c r="Q51" s="15"/>
    </row>
    <row r="52" spans="1:17" x14ac:dyDescent="0.25">
      <c r="A52">
        <v>1</v>
      </c>
      <c r="B52" t="s">
        <v>115</v>
      </c>
      <c r="C52" s="21"/>
      <c r="D52" s="21"/>
      <c r="E52" s="15"/>
      <c r="G52">
        <v>1</v>
      </c>
      <c r="H52" t="s">
        <v>115</v>
      </c>
      <c r="I52" s="21">
        <v>2</v>
      </c>
      <c r="J52" s="21">
        <v>0</v>
      </c>
      <c r="K52" s="15">
        <f t="shared" si="5"/>
        <v>0</v>
      </c>
      <c r="M52">
        <v>1</v>
      </c>
      <c r="N52" t="s">
        <v>115</v>
      </c>
      <c r="P52" s="20"/>
      <c r="Q52" s="15"/>
    </row>
    <row r="53" spans="1:17" x14ac:dyDescent="0.25">
      <c r="A53">
        <v>2</v>
      </c>
      <c r="B53" t="s">
        <v>115</v>
      </c>
      <c r="C53" s="21">
        <v>2</v>
      </c>
      <c r="D53" s="21">
        <v>0</v>
      </c>
      <c r="E53" s="15">
        <f t="shared" ref="E53:E56" si="7">(D53/C53)*100</f>
        <v>0</v>
      </c>
      <c r="G53">
        <v>2</v>
      </c>
      <c r="H53" t="s">
        <v>115</v>
      </c>
      <c r="I53" s="21"/>
      <c r="J53" s="21"/>
      <c r="K53" s="15"/>
      <c r="M53">
        <v>2</v>
      </c>
      <c r="N53" t="s">
        <v>115</v>
      </c>
      <c r="O53" s="21">
        <v>43</v>
      </c>
      <c r="P53" s="21">
        <v>0</v>
      </c>
      <c r="Q53" s="15">
        <f t="shared" si="4"/>
        <v>0</v>
      </c>
    </row>
    <row r="54" spans="1:17" x14ac:dyDescent="0.25">
      <c r="A54">
        <v>3</v>
      </c>
      <c r="B54" t="s">
        <v>115</v>
      </c>
      <c r="C54" s="21">
        <v>3</v>
      </c>
      <c r="D54" s="21">
        <v>1</v>
      </c>
      <c r="E54" s="15">
        <f t="shared" si="7"/>
        <v>33.333333333333329</v>
      </c>
      <c r="G54">
        <v>3</v>
      </c>
      <c r="H54" t="s">
        <v>115</v>
      </c>
      <c r="I54" s="21">
        <v>2</v>
      </c>
      <c r="J54" s="21">
        <v>0</v>
      </c>
      <c r="K54" s="15">
        <f t="shared" si="5"/>
        <v>0</v>
      </c>
      <c r="M54">
        <v>3</v>
      </c>
      <c r="N54" t="s">
        <v>115</v>
      </c>
      <c r="O54" s="21">
        <v>34</v>
      </c>
      <c r="P54" s="21">
        <v>0</v>
      </c>
      <c r="Q54" s="15">
        <f t="shared" si="4"/>
        <v>0</v>
      </c>
    </row>
    <row r="55" spans="1:17" x14ac:dyDescent="0.25">
      <c r="A55">
        <v>4</v>
      </c>
      <c r="B55" t="s">
        <v>115</v>
      </c>
      <c r="C55" s="21">
        <v>15</v>
      </c>
      <c r="D55" s="21">
        <v>0</v>
      </c>
      <c r="E55" s="15">
        <f t="shared" si="7"/>
        <v>0</v>
      </c>
      <c r="G55">
        <v>4</v>
      </c>
      <c r="H55" t="s">
        <v>115</v>
      </c>
      <c r="I55" s="21"/>
      <c r="J55" s="21"/>
      <c r="K55" s="15"/>
      <c r="M55">
        <v>4</v>
      </c>
      <c r="N55" t="s">
        <v>115</v>
      </c>
      <c r="O55" s="26"/>
      <c r="P55" s="20"/>
      <c r="Q55" s="15"/>
    </row>
    <row r="56" spans="1:17" x14ac:dyDescent="0.25">
      <c r="A56">
        <v>1</v>
      </c>
      <c r="B56" t="s">
        <v>116</v>
      </c>
      <c r="C56" s="21">
        <v>4</v>
      </c>
      <c r="D56" s="21">
        <v>0</v>
      </c>
      <c r="E56" s="15">
        <f t="shared" si="7"/>
        <v>0</v>
      </c>
      <c r="G56">
        <v>1</v>
      </c>
      <c r="H56" t="s">
        <v>116</v>
      </c>
      <c r="I56" s="21">
        <v>2</v>
      </c>
      <c r="J56" s="20">
        <v>0</v>
      </c>
      <c r="K56" s="15">
        <f t="shared" si="5"/>
        <v>0</v>
      </c>
      <c r="M56">
        <v>1</v>
      </c>
      <c r="N56" t="s">
        <v>116</v>
      </c>
      <c r="O56" s="26"/>
      <c r="P56" s="20"/>
      <c r="Q56" s="15"/>
    </row>
    <row r="57" spans="1:17" x14ac:dyDescent="0.25">
      <c r="A57">
        <v>2</v>
      </c>
      <c r="B57" t="s">
        <v>116</v>
      </c>
      <c r="C57" s="21"/>
      <c r="D57" s="21"/>
      <c r="E57" s="15"/>
      <c r="G57">
        <v>2</v>
      </c>
      <c r="H57" t="s">
        <v>116</v>
      </c>
      <c r="I57" s="21">
        <v>7</v>
      </c>
      <c r="J57" s="21">
        <v>0</v>
      </c>
      <c r="K57" s="15">
        <f t="shared" si="5"/>
        <v>0</v>
      </c>
      <c r="M57">
        <v>2</v>
      </c>
      <c r="N57" t="s">
        <v>116</v>
      </c>
      <c r="O57" s="21">
        <v>35</v>
      </c>
      <c r="P57" s="21">
        <v>3</v>
      </c>
      <c r="Q57" s="15">
        <f t="shared" si="4"/>
        <v>8.5714285714285712</v>
      </c>
    </row>
    <row r="58" spans="1:17" x14ac:dyDescent="0.25">
      <c r="A58">
        <v>3</v>
      </c>
      <c r="B58" t="s">
        <v>116</v>
      </c>
      <c r="C58" s="21"/>
      <c r="D58" s="21"/>
      <c r="E58" s="15"/>
      <c r="G58">
        <v>3</v>
      </c>
      <c r="H58" t="s">
        <v>116</v>
      </c>
      <c r="I58" s="21">
        <v>7</v>
      </c>
      <c r="J58" s="21">
        <v>0</v>
      </c>
      <c r="K58" s="15">
        <f t="shared" si="5"/>
        <v>0</v>
      </c>
      <c r="M58">
        <v>3</v>
      </c>
      <c r="N58" t="s">
        <v>116</v>
      </c>
      <c r="O58" s="21">
        <v>20</v>
      </c>
      <c r="P58" s="21">
        <v>0</v>
      </c>
      <c r="Q58" s="15">
        <f t="shared" si="4"/>
        <v>0</v>
      </c>
    </row>
    <row r="59" spans="1:17" x14ac:dyDescent="0.25">
      <c r="A59">
        <v>4</v>
      </c>
      <c r="B59" t="s">
        <v>116</v>
      </c>
      <c r="C59" s="21">
        <v>4</v>
      </c>
      <c r="D59" s="21">
        <v>0</v>
      </c>
      <c r="E59" s="15">
        <f t="shared" ref="E59:E64" si="8">(D59/C59)*100</f>
        <v>0</v>
      </c>
      <c r="G59">
        <v>4</v>
      </c>
      <c r="H59" t="s">
        <v>116</v>
      </c>
      <c r="I59" s="21">
        <v>5</v>
      </c>
      <c r="J59" s="20">
        <v>2</v>
      </c>
      <c r="K59" s="15">
        <f t="shared" si="5"/>
        <v>40</v>
      </c>
      <c r="M59">
        <v>4</v>
      </c>
      <c r="N59" t="s">
        <v>116</v>
      </c>
      <c r="O59" s="26"/>
      <c r="P59" s="20"/>
      <c r="Q59" s="15"/>
    </row>
    <row r="60" spans="1:17" x14ac:dyDescent="0.25">
      <c r="A60">
        <v>1</v>
      </c>
      <c r="B60" s="21" t="s">
        <v>117</v>
      </c>
      <c r="C60" s="21">
        <v>7</v>
      </c>
      <c r="D60" s="21">
        <v>0</v>
      </c>
      <c r="E60" s="15">
        <f t="shared" si="8"/>
        <v>0</v>
      </c>
      <c r="G60">
        <v>1</v>
      </c>
      <c r="H60" s="21" t="s">
        <v>117</v>
      </c>
      <c r="I60" s="21">
        <v>2</v>
      </c>
      <c r="J60" s="21">
        <v>0</v>
      </c>
      <c r="K60" s="15">
        <f t="shared" si="5"/>
        <v>0</v>
      </c>
      <c r="M60">
        <v>1</v>
      </c>
      <c r="N60" s="21" t="s">
        <v>117</v>
      </c>
      <c r="O60" s="26"/>
      <c r="P60" s="20"/>
      <c r="Q60" s="15"/>
    </row>
    <row r="61" spans="1:17" x14ac:dyDescent="0.25">
      <c r="A61">
        <v>2</v>
      </c>
      <c r="B61" s="21" t="s">
        <v>117</v>
      </c>
      <c r="C61" s="21">
        <v>3</v>
      </c>
      <c r="D61" s="21">
        <v>2</v>
      </c>
      <c r="E61" s="15">
        <f t="shared" si="8"/>
        <v>66.666666666666657</v>
      </c>
      <c r="G61">
        <v>2</v>
      </c>
      <c r="H61" s="21" t="s">
        <v>117</v>
      </c>
      <c r="I61" s="21"/>
      <c r="J61" s="21"/>
      <c r="K61" s="15"/>
      <c r="M61">
        <v>2</v>
      </c>
      <c r="N61" s="21" t="s">
        <v>117</v>
      </c>
      <c r="O61" s="21">
        <v>37</v>
      </c>
      <c r="P61" s="21">
        <v>1</v>
      </c>
      <c r="Q61" s="15">
        <f t="shared" si="4"/>
        <v>2.7027027027027026</v>
      </c>
    </row>
    <row r="62" spans="1:17" x14ac:dyDescent="0.25">
      <c r="A62">
        <v>3</v>
      </c>
      <c r="B62" s="21" t="s">
        <v>117</v>
      </c>
      <c r="C62" s="21">
        <v>8</v>
      </c>
      <c r="D62" s="21">
        <v>0</v>
      </c>
      <c r="E62" s="15">
        <f t="shared" si="8"/>
        <v>0</v>
      </c>
      <c r="G62">
        <v>3</v>
      </c>
      <c r="H62" s="21" t="s">
        <v>117</v>
      </c>
      <c r="I62" s="21">
        <v>3</v>
      </c>
      <c r="J62" s="21">
        <v>0</v>
      </c>
      <c r="K62" s="15">
        <f t="shared" si="5"/>
        <v>0</v>
      </c>
      <c r="M62">
        <v>3</v>
      </c>
      <c r="N62" s="21" t="s">
        <v>117</v>
      </c>
      <c r="O62" s="21">
        <v>32</v>
      </c>
      <c r="P62" s="21">
        <v>1</v>
      </c>
      <c r="Q62" s="15">
        <f t="shared" si="4"/>
        <v>3.125</v>
      </c>
    </row>
    <row r="63" spans="1:17" x14ac:dyDescent="0.25">
      <c r="A63">
        <v>4</v>
      </c>
      <c r="B63" s="21" t="s">
        <v>117</v>
      </c>
      <c r="C63" s="21">
        <v>2</v>
      </c>
      <c r="D63" s="21">
        <v>0</v>
      </c>
      <c r="E63" s="15">
        <f t="shared" si="8"/>
        <v>0</v>
      </c>
      <c r="G63">
        <v>4</v>
      </c>
      <c r="H63" s="21" t="s">
        <v>117</v>
      </c>
      <c r="I63" s="21"/>
      <c r="J63" s="21"/>
      <c r="K63" s="15"/>
      <c r="M63">
        <v>4</v>
      </c>
      <c r="N63" s="21" t="s">
        <v>117</v>
      </c>
      <c r="O63" s="21">
        <v>30</v>
      </c>
      <c r="P63" s="21">
        <v>1</v>
      </c>
      <c r="Q63" s="15">
        <f t="shared" si="4"/>
        <v>3.3333333333333335</v>
      </c>
    </row>
    <row r="64" spans="1:17" x14ac:dyDescent="0.25">
      <c r="A64">
        <v>1</v>
      </c>
      <c r="B64" s="21" t="s">
        <v>118</v>
      </c>
      <c r="C64" s="21">
        <v>6</v>
      </c>
      <c r="D64" s="21">
        <v>0</v>
      </c>
      <c r="E64" s="15">
        <f t="shared" si="8"/>
        <v>0</v>
      </c>
      <c r="G64">
        <v>1</v>
      </c>
      <c r="H64" s="21" t="s">
        <v>118</v>
      </c>
      <c r="I64" s="21"/>
      <c r="J64" s="21"/>
      <c r="K64" s="15"/>
      <c r="M64">
        <v>1</v>
      </c>
      <c r="N64" s="21" t="s">
        <v>118</v>
      </c>
      <c r="O64" s="26"/>
      <c r="P64" s="20"/>
      <c r="Q64" s="15"/>
    </row>
    <row r="65" spans="1:17" x14ac:dyDescent="0.25">
      <c r="A65">
        <v>2</v>
      </c>
      <c r="B65" s="21" t="s">
        <v>118</v>
      </c>
      <c r="C65" s="21"/>
      <c r="D65" s="21"/>
      <c r="E65" s="15"/>
      <c r="G65">
        <v>2</v>
      </c>
      <c r="H65" s="21" t="s">
        <v>118</v>
      </c>
      <c r="I65" s="21"/>
      <c r="J65" s="21"/>
      <c r="K65" s="15"/>
      <c r="M65">
        <v>2</v>
      </c>
      <c r="N65" s="21" t="s">
        <v>118</v>
      </c>
      <c r="O65" s="21">
        <v>40</v>
      </c>
      <c r="P65" s="21">
        <v>1</v>
      </c>
      <c r="Q65" s="15">
        <f t="shared" si="4"/>
        <v>2.5</v>
      </c>
    </row>
    <row r="66" spans="1:17" x14ac:dyDescent="0.25">
      <c r="A66">
        <v>3</v>
      </c>
      <c r="B66" s="21" t="s">
        <v>118</v>
      </c>
      <c r="C66" s="21">
        <v>5</v>
      </c>
      <c r="D66" s="21">
        <v>0</v>
      </c>
      <c r="E66" s="15">
        <f t="shared" ref="E66:E67" si="9">(D66/C66)*100</f>
        <v>0</v>
      </c>
      <c r="G66">
        <v>3</v>
      </c>
      <c r="H66" s="21" t="s">
        <v>118</v>
      </c>
      <c r="I66" s="21"/>
      <c r="J66" s="21"/>
      <c r="K66" s="15"/>
      <c r="M66">
        <v>3</v>
      </c>
      <c r="N66" s="21" t="s">
        <v>118</v>
      </c>
      <c r="O66" s="21">
        <v>24</v>
      </c>
      <c r="P66" s="21">
        <v>0</v>
      </c>
      <c r="Q66" s="15">
        <f t="shared" si="4"/>
        <v>0</v>
      </c>
    </row>
    <row r="67" spans="1:17" x14ac:dyDescent="0.25">
      <c r="A67">
        <v>4</v>
      </c>
      <c r="B67" s="21" t="s">
        <v>118</v>
      </c>
      <c r="C67" s="21">
        <v>2</v>
      </c>
      <c r="D67" s="21">
        <v>0</v>
      </c>
      <c r="E67" s="15">
        <f t="shared" si="9"/>
        <v>0</v>
      </c>
      <c r="G67">
        <v>4</v>
      </c>
      <c r="H67" s="21" t="s">
        <v>118</v>
      </c>
      <c r="I67" s="21">
        <v>2</v>
      </c>
      <c r="J67" s="21">
        <v>0</v>
      </c>
      <c r="K67" s="15">
        <f t="shared" si="5"/>
        <v>0</v>
      </c>
      <c r="M67">
        <v>4</v>
      </c>
      <c r="N67" s="21" t="s">
        <v>118</v>
      </c>
      <c r="O67" s="21">
        <v>39</v>
      </c>
      <c r="P67" s="21">
        <v>1</v>
      </c>
      <c r="Q67" s="15">
        <f t="shared" si="4"/>
        <v>2.5641025641025639</v>
      </c>
    </row>
    <row r="68" spans="1:17" x14ac:dyDescent="0.25">
      <c r="C68" s="27">
        <f>SUM(C40:C67)</f>
        <v>62</v>
      </c>
      <c r="D68" s="28">
        <f>SUM(D40:D67)</f>
        <v>4</v>
      </c>
      <c r="E68" s="23">
        <f>(D68/C68)*100</f>
        <v>6.4516129032258061</v>
      </c>
      <c r="I68" s="27">
        <f>SUM(I40:I67)</f>
        <v>71</v>
      </c>
      <c r="J68" s="28">
        <f>SUM(J40:J67)</f>
        <v>7</v>
      </c>
      <c r="K68" s="23">
        <f>(J68/I68)*100</f>
        <v>9.8591549295774641</v>
      </c>
      <c r="O68" s="27">
        <f>SUM(O40:O67)</f>
        <v>675</v>
      </c>
      <c r="P68" s="28">
        <f>SUM(P40:P67)</f>
        <v>10</v>
      </c>
      <c r="Q68" s="23">
        <f>(P68/O68)*100</f>
        <v>1.4814814814814816</v>
      </c>
    </row>
    <row r="69" spans="1:17" x14ac:dyDescent="0.25">
      <c r="D69" s="26" t="s">
        <v>38</v>
      </c>
      <c r="E69">
        <f>COUNT(E40:E67)</f>
        <v>13</v>
      </c>
      <c r="J69" s="26" t="s">
        <v>38</v>
      </c>
      <c r="K69">
        <f>COUNT(K40:K67)</f>
        <v>19</v>
      </c>
      <c r="P69" s="26" t="s">
        <v>38</v>
      </c>
      <c r="Q69">
        <f>COUNT(Q40:Q67)</f>
        <v>17</v>
      </c>
    </row>
    <row r="71" spans="1:17" x14ac:dyDescent="0.25">
      <c r="G71" t="s">
        <v>132</v>
      </c>
      <c r="M71" t="s">
        <v>192</v>
      </c>
    </row>
    <row r="72" spans="1:17" x14ac:dyDescent="0.25">
      <c r="A72" t="s">
        <v>130</v>
      </c>
    </row>
    <row r="73" spans="1:17" x14ac:dyDescent="0.25">
      <c r="G73" s="13" t="s">
        <v>108</v>
      </c>
      <c r="H73" t="s">
        <v>109</v>
      </c>
      <c r="I73" s="26" t="s">
        <v>180</v>
      </c>
      <c r="J73" s="20" t="s">
        <v>181</v>
      </c>
      <c r="K73" s="15" t="s">
        <v>149</v>
      </c>
      <c r="M73" s="13" t="s">
        <v>108</v>
      </c>
      <c r="N73" t="s">
        <v>109</v>
      </c>
      <c r="O73" s="26" t="s">
        <v>180</v>
      </c>
      <c r="P73" s="20" t="s">
        <v>181</v>
      </c>
      <c r="Q73" s="15" t="s">
        <v>149</v>
      </c>
    </row>
    <row r="74" spans="1:17" x14ac:dyDescent="0.25">
      <c r="A74" s="13" t="s">
        <v>108</v>
      </c>
      <c r="B74" t="s">
        <v>109</v>
      </c>
      <c r="C74" s="26" t="s">
        <v>147</v>
      </c>
      <c r="D74" s="20" t="s">
        <v>148</v>
      </c>
      <c r="E74" s="15" t="s">
        <v>149</v>
      </c>
      <c r="G74">
        <v>1</v>
      </c>
      <c r="H74" t="s">
        <v>112</v>
      </c>
      <c r="I74" s="21">
        <v>2</v>
      </c>
      <c r="J74" s="21">
        <v>2</v>
      </c>
      <c r="K74" s="15">
        <f t="shared" ref="K74" si="10">(J74/I74)*100</f>
        <v>100</v>
      </c>
      <c r="M74">
        <v>1</v>
      </c>
      <c r="N74" t="s">
        <v>112</v>
      </c>
      <c r="O74">
        <v>3</v>
      </c>
      <c r="P74" s="20">
        <v>1</v>
      </c>
      <c r="Q74" s="15">
        <f t="shared" ref="Q74:Q101" si="11">(P74/O74)*100</f>
        <v>33.333333333333329</v>
      </c>
    </row>
    <row r="75" spans="1:17" x14ac:dyDescent="0.25">
      <c r="A75">
        <v>1</v>
      </c>
      <c r="B75" t="s">
        <v>112</v>
      </c>
      <c r="C75" s="21"/>
      <c r="D75" s="21"/>
      <c r="E75" s="15"/>
      <c r="G75">
        <v>2</v>
      </c>
      <c r="H75" t="s">
        <v>112</v>
      </c>
      <c r="I75" s="21"/>
      <c r="J75" s="21"/>
      <c r="K75" s="15"/>
      <c r="M75">
        <v>2</v>
      </c>
      <c r="N75" t="s">
        <v>112</v>
      </c>
      <c r="O75">
        <v>4</v>
      </c>
      <c r="P75" s="20">
        <v>0</v>
      </c>
      <c r="Q75" s="15">
        <f t="shared" si="11"/>
        <v>0</v>
      </c>
    </row>
    <row r="76" spans="1:17" x14ac:dyDescent="0.25">
      <c r="A76">
        <v>2</v>
      </c>
      <c r="B76" t="s">
        <v>112</v>
      </c>
      <c r="C76" s="21"/>
      <c r="D76" s="21"/>
      <c r="E76" s="15"/>
      <c r="G76">
        <v>3</v>
      </c>
      <c r="H76" t="s">
        <v>112</v>
      </c>
      <c r="I76" s="21"/>
      <c r="J76" s="21"/>
      <c r="K76" s="15"/>
      <c r="M76">
        <v>3</v>
      </c>
      <c r="N76" t="s">
        <v>112</v>
      </c>
      <c r="O76">
        <v>7</v>
      </c>
      <c r="P76" s="20">
        <v>1</v>
      </c>
      <c r="Q76" s="15">
        <f t="shared" si="11"/>
        <v>14.285714285714285</v>
      </c>
    </row>
    <row r="77" spans="1:17" x14ac:dyDescent="0.25">
      <c r="A77">
        <v>3</v>
      </c>
      <c r="B77" t="s">
        <v>112</v>
      </c>
      <c r="C77" s="21"/>
      <c r="D77" s="21"/>
      <c r="E77" s="15"/>
      <c r="G77">
        <v>4</v>
      </c>
      <c r="H77" t="s">
        <v>112</v>
      </c>
      <c r="I77" s="21">
        <v>1</v>
      </c>
      <c r="J77" s="21">
        <v>0</v>
      </c>
      <c r="K77" s="15">
        <f t="shared" ref="K77:K79" si="12">(J77/I77)*100</f>
        <v>0</v>
      </c>
      <c r="M77">
        <v>4</v>
      </c>
      <c r="N77" t="s">
        <v>112</v>
      </c>
      <c r="O77">
        <v>3</v>
      </c>
      <c r="P77" s="20">
        <v>0</v>
      </c>
      <c r="Q77" s="15">
        <f t="shared" si="11"/>
        <v>0</v>
      </c>
    </row>
    <row r="78" spans="1:17" x14ac:dyDescent="0.25">
      <c r="A78">
        <v>4</v>
      </c>
      <c r="B78" t="s">
        <v>112</v>
      </c>
      <c r="C78" s="21"/>
      <c r="D78" s="21"/>
      <c r="E78" s="15"/>
      <c r="G78">
        <v>1</v>
      </c>
      <c r="H78" t="s">
        <v>113</v>
      </c>
      <c r="I78" s="21">
        <v>4</v>
      </c>
      <c r="J78" s="21">
        <v>1</v>
      </c>
      <c r="K78" s="15">
        <f t="shared" si="12"/>
        <v>25</v>
      </c>
      <c r="M78">
        <v>1</v>
      </c>
      <c r="N78" t="s">
        <v>113</v>
      </c>
      <c r="O78">
        <v>7</v>
      </c>
      <c r="P78" s="20">
        <v>0</v>
      </c>
      <c r="Q78" s="15">
        <f t="shared" si="11"/>
        <v>0</v>
      </c>
    </row>
    <row r="79" spans="1:17" x14ac:dyDescent="0.25">
      <c r="A79">
        <v>1</v>
      </c>
      <c r="B79" t="s">
        <v>113</v>
      </c>
      <c r="C79" s="21">
        <v>2</v>
      </c>
      <c r="D79" s="21">
        <v>0</v>
      </c>
      <c r="E79" s="15">
        <f t="shared" ref="E79:E80" si="13">(D79/C79)*100</f>
        <v>0</v>
      </c>
      <c r="G79">
        <v>2</v>
      </c>
      <c r="H79" t="s">
        <v>113</v>
      </c>
      <c r="I79" s="21">
        <v>3</v>
      </c>
      <c r="J79" s="21">
        <v>0</v>
      </c>
      <c r="K79" s="15">
        <f t="shared" si="12"/>
        <v>0</v>
      </c>
      <c r="M79">
        <v>2</v>
      </c>
      <c r="N79" t="s">
        <v>113</v>
      </c>
      <c r="P79" s="20"/>
      <c r="Q79" s="15"/>
    </row>
    <row r="80" spans="1:17" x14ac:dyDescent="0.25">
      <c r="A80">
        <v>2</v>
      </c>
      <c r="B80" t="s">
        <v>113</v>
      </c>
      <c r="C80" s="21">
        <v>2</v>
      </c>
      <c r="D80" s="21">
        <v>0</v>
      </c>
      <c r="E80" s="15">
        <f t="shared" si="13"/>
        <v>0</v>
      </c>
      <c r="G80">
        <v>3</v>
      </c>
      <c r="H80" t="s">
        <v>113</v>
      </c>
      <c r="I80" s="21"/>
      <c r="J80" s="21"/>
      <c r="K80" s="15"/>
      <c r="M80">
        <v>3</v>
      </c>
      <c r="N80" t="s">
        <v>113</v>
      </c>
      <c r="P80" s="20"/>
      <c r="Q80" s="15"/>
    </row>
    <row r="81" spans="1:17" x14ac:dyDescent="0.25">
      <c r="A81">
        <v>3</v>
      </c>
      <c r="B81" t="s">
        <v>113</v>
      </c>
      <c r="C81" s="21"/>
      <c r="D81" s="21"/>
      <c r="E81" s="15"/>
      <c r="G81">
        <v>4</v>
      </c>
      <c r="H81" t="s">
        <v>113</v>
      </c>
      <c r="I81" s="21">
        <v>3</v>
      </c>
      <c r="J81" s="21">
        <v>1</v>
      </c>
      <c r="K81" s="15">
        <f t="shared" ref="K81:K84" si="14">(J81/I81)*100</f>
        <v>33.333333333333329</v>
      </c>
      <c r="M81">
        <v>4</v>
      </c>
      <c r="N81" t="s">
        <v>113</v>
      </c>
      <c r="P81" s="20"/>
      <c r="Q81" s="15"/>
    </row>
    <row r="82" spans="1:17" x14ac:dyDescent="0.25">
      <c r="A82">
        <v>4</v>
      </c>
      <c r="B82" t="s">
        <v>113</v>
      </c>
      <c r="C82" s="21"/>
      <c r="D82" s="21"/>
      <c r="E82" s="15"/>
      <c r="G82">
        <v>1</v>
      </c>
      <c r="H82" s="21" t="s">
        <v>114</v>
      </c>
      <c r="I82" s="21">
        <v>3</v>
      </c>
      <c r="J82" s="21">
        <v>1</v>
      </c>
      <c r="K82" s="15">
        <f t="shared" si="14"/>
        <v>33.333333333333329</v>
      </c>
      <c r="M82">
        <v>1</v>
      </c>
      <c r="N82" s="21" t="s">
        <v>114</v>
      </c>
      <c r="O82" s="26">
        <v>12</v>
      </c>
      <c r="P82" s="20">
        <v>1</v>
      </c>
      <c r="Q82" s="15">
        <f t="shared" si="11"/>
        <v>8.3333333333333321</v>
      </c>
    </row>
    <row r="83" spans="1:17" x14ac:dyDescent="0.25">
      <c r="A83">
        <v>1</v>
      </c>
      <c r="B83" s="21" t="s">
        <v>114</v>
      </c>
      <c r="C83" s="21">
        <v>2</v>
      </c>
      <c r="D83" s="21">
        <v>1</v>
      </c>
      <c r="E83" s="15">
        <f t="shared" ref="E83:E88" si="15">(D83/C83)*100</f>
        <v>50</v>
      </c>
      <c r="G83">
        <v>2</v>
      </c>
      <c r="H83" s="21" t="s">
        <v>114</v>
      </c>
      <c r="I83" s="21">
        <v>1</v>
      </c>
      <c r="J83" s="21">
        <v>0</v>
      </c>
      <c r="K83" s="15">
        <f t="shared" si="14"/>
        <v>0</v>
      </c>
      <c r="M83">
        <v>2</v>
      </c>
      <c r="N83" s="21" t="s">
        <v>114</v>
      </c>
      <c r="O83">
        <v>11</v>
      </c>
      <c r="P83" s="20">
        <v>1</v>
      </c>
      <c r="Q83" s="15">
        <f t="shared" si="11"/>
        <v>9.0909090909090917</v>
      </c>
    </row>
    <row r="84" spans="1:17" x14ac:dyDescent="0.25">
      <c r="A84">
        <v>2</v>
      </c>
      <c r="B84" s="21" t="s">
        <v>114</v>
      </c>
      <c r="C84" s="21">
        <v>5</v>
      </c>
      <c r="D84" s="21">
        <v>0</v>
      </c>
      <c r="E84" s="15">
        <f t="shared" si="15"/>
        <v>0</v>
      </c>
      <c r="G84">
        <v>3</v>
      </c>
      <c r="H84" s="21" t="s">
        <v>114</v>
      </c>
      <c r="I84" s="21">
        <v>1</v>
      </c>
      <c r="J84" s="21">
        <v>0</v>
      </c>
      <c r="K84" s="15">
        <f t="shared" si="14"/>
        <v>0</v>
      </c>
      <c r="M84">
        <v>3</v>
      </c>
      <c r="N84" s="21" t="s">
        <v>114</v>
      </c>
      <c r="O84">
        <v>24</v>
      </c>
      <c r="P84" s="20">
        <v>0</v>
      </c>
      <c r="Q84" s="15">
        <f t="shared" si="11"/>
        <v>0</v>
      </c>
    </row>
    <row r="85" spans="1:17" x14ac:dyDescent="0.25">
      <c r="A85">
        <v>3</v>
      </c>
      <c r="B85" s="21" t="s">
        <v>114</v>
      </c>
      <c r="C85" s="21">
        <v>3</v>
      </c>
      <c r="D85" s="21">
        <v>0</v>
      </c>
      <c r="E85" s="15">
        <f t="shared" si="15"/>
        <v>0</v>
      </c>
      <c r="G85">
        <v>4</v>
      </c>
      <c r="H85" s="21" t="s">
        <v>114</v>
      </c>
      <c r="I85" s="21"/>
      <c r="J85" s="21"/>
      <c r="K85" s="15"/>
      <c r="M85">
        <v>4</v>
      </c>
      <c r="N85" s="21" t="s">
        <v>114</v>
      </c>
      <c r="O85">
        <v>8</v>
      </c>
      <c r="P85" s="20">
        <v>2</v>
      </c>
      <c r="Q85" s="15">
        <f t="shared" si="11"/>
        <v>25</v>
      </c>
    </row>
    <row r="86" spans="1:17" x14ac:dyDescent="0.25">
      <c r="A86">
        <v>4</v>
      </c>
      <c r="B86" s="21" t="s">
        <v>114</v>
      </c>
      <c r="C86" s="21">
        <v>2</v>
      </c>
      <c r="D86" s="21">
        <v>1</v>
      </c>
      <c r="E86" s="15">
        <f t="shared" si="15"/>
        <v>50</v>
      </c>
      <c r="G86">
        <v>1</v>
      </c>
      <c r="H86" t="s">
        <v>115</v>
      </c>
      <c r="I86" s="21">
        <v>4</v>
      </c>
      <c r="J86" s="21">
        <v>0</v>
      </c>
      <c r="K86" s="15">
        <f t="shared" ref="K86:K101" si="16">(J86/I86)*100</f>
        <v>0</v>
      </c>
      <c r="M86">
        <v>1</v>
      </c>
      <c r="N86" t="s">
        <v>115</v>
      </c>
      <c r="O86">
        <v>3</v>
      </c>
      <c r="P86" s="20">
        <v>0</v>
      </c>
      <c r="Q86" s="15">
        <f t="shared" si="11"/>
        <v>0</v>
      </c>
    </row>
    <row r="87" spans="1:17" x14ac:dyDescent="0.25">
      <c r="A87">
        <v>1</v>
      </c>
      <c r="B87" t="s">
        <v>115</v>
      </c>
      <c r="C87" s="21">
        <v>3</v>
      </c>
      <c r="D87" s="21">
        <v>0</v>
      </c>
      <c r="E87" s="15">
        <f t="shared" si="15"/>
        <v>0</v>
      </c>
      <c r="G87">
        <v>2</v>
      </c>
      <c r="H87" t="s">
        <v>115</v>
      </c>
      <c r="I87" s="21">
        <v>5</v>
      </c>
      <c r="J87" s="21">
        <v>0</v>
      </c>
      <c r="K87" s="15">
        <f t="shared" si="16"/>
        <v>0</v>
      </c>
      <c r="M87">
        <v>2</v>
      </c>
      <c r="N87" t="s">
        <v>115</v>
      </c>
      <c r="O87" s="26"/>
      <c r="P87" s="20"/>
      <c r="Q87" s="15"/>
    </row>
    <row r="88" spans="1:17" x14ac:dyDescent="0.25">
      <c r="A88">
        <v>2</v>
      </c>
      <c r="B88" t="s">
        <v>115</v>
      </c>
      <c r="C88" s="21">
        <v>4</v>
      </c>
      <c r="D88" s="21">
        <v>2</v>
      </c>
      <c r="E88" s="15">
        <f t="shared" si="15"/>
        <v>50</v>
      </c>
      <c r="G88">
        <v>3</v>
      </c>
      <c r="H88" t="s">
        <v>115</v>
      </c>
      <c r="I88" s="21">
        <v>1</v>
      </c>
      <c r="J88" s="21">
        <v>0</v>
      </c>
      <c r="K88" s="15">
        <f t="shared" si="16"/>
        <v>0</v>
      </c>
      <c r="M88">
        <v>3</v>
      </c>
      <c r="N88" t="s">
        <v>115</v>
      </c>
      <c r="O88" s="26"/>
      <c r="P88" s="20"/>
      <c r="Q88" s="15"/>
    </row>
    <row r="89" spans="1:17" x14ac:dyDescent="0.25">
      <c r="A89">
        <v>3</v>
      </c>
      <c r="B89" t="s">
        <v>115</v>
      </c>
      <c r="C89" s="21"/>
      <c r="D89" s="21"/>
      <c r="E89" s="15"/>
      <c r="G89">
        <v>4</v>
      </c>
      <c r="H89" t="s">
        <v>115</v>
      </c>
      <c r="I89" s="21">
        <v>5</v>
      </c>
      <c r="J89" s="21">
        <v>1</v>
      </c>
      <c r="K89" s="15">
        <f t="shared" si="16"/>
        <v>20</v>
      </c>
      <c r="M89">
        <v>4</v>
      </c>
      <c r="N89" t="s">
        <v>115</v>
      </c>
      <c r="O89" s="26"/>
      <c r="P89" s="20"/>
      <c r="Q89" s="15"/>
    </row>
    <row r="90" spans="1:17" x14ac:dyDescent="0.25">
      <c r="A90">
        <v>4</v>
      </c>
      <c r="B90" t="s">
        <v>115</v>
      </c>
      <c r="C90" s="21">
        <v>4</v>
      </c>
      <c r="D90" s="21">
        <v>0</v>
      </c>
      <c r="E90" s="15">
        <f t="shared" ref="E90:E99" si="17">(D90/C90)*100</f>
        <v>0</v>
      </c>
      <c r="G90">
        <v>1</v>
      </c>
      <c r="H90" t="s">
        <v>116</v>
      </c>
      <c r="I90" s="21">
        <v>3</v>
      </c>
      <c r="J90" s="21">
        <v>0</v>
      </c>
      <c r="K90" s="15">
        <f t="shared" si="16"/>
        <v>0</v>
      </c>
      <c r="M90">
        <v>1</v>
      </c>
      <c r="N90" t="s">
        <v>116</v>
      </c>
      <c r="O90" s="26">
        <v>1</v>
      </c>
      <c r="P90" s="20">
        <v>1</v>
      </c>
      <c r="Q90" s="15"/>
    </row>
    <row r="91" spans="1:17" x14ac:dyDescent="0.25">
      <c r="A91">
        <v>1</v>
      </c>
      <c r="B91" t="s">
        <v>116</v>
      </c>
      <c r="C91" s="21">
        <v>2</v>
      </c>
      <c r="D91" s="21">
        <v>0</v>
      </c>
      <c r="E91" s="15">
        <f t="shared" si="17"/>
        <v>0</v>
      </c>
      <c r="G91">
        <v>2</v>
      </c>
      <c r="H91" t="s">
        <v>116</v>
      </c>
      <c r="I91" s="21">
        <v>11</v>
      </c>
      <c r="J91" s="21">
        <v>0</v>
      </c>
      <c r="K91" s="15">
        <f t="shared" si="16"/>
        <v>0</v>
      </c>
      <c r="M91">
        <v>2</v>
      </c>
      <c r="N91" t="s">
        <v>116</v>
      </c>
      <c r="O91" s="26">
        <v>15</v>
      </c>
      <c r="P91" s="20">
        <v>0</v>
      </c>
      <c r="Q91" s="15">
        <f t="shared" si="11"/>
        <v>0</v>
      </c>
    </row>
    <row r="92" spans="1:17" x14ac:dyDescent="0.25">
      <c r="A92">
        <v>2</v>
      </c>
      <c r="B92" t="s">
        <v>116</v>
      </c>
      <c r="C92" s="21">
        <v>7</v>
      </c>
      <c r="D92" s="21">
        <v>0</v>
      </c>
      <c r="E92" s="15">
        <f t="shared" si="17"/>
        <v>0</v>
      </c>
      <c r="G92">
        <v>3</v>
      </c>
      <c r="H92" t="s">
        <v>116</v>
      </c>
      <c r="I92" s="21">
        <v>6</v>
      </c>
      <c r="J92" s="21">
        <v>0</v>
      </c>
      <c r="K92" s="15">
        <f t="shared" si="16"/>
        <v>0</v>
      </c>
      <c r="M92">
        <v>3</v>
      </c>
      <c r="N92" t="s">
        <v>116</v>
      </c>
      <c r="O92" s="26">
        <v>14</v>
      </c>
      <c r="P92" s="20">
        <v>0</v>
      </c>
      <c r="Q92" s="15">
        <f t="shared" si="11"/>
        <v>0</v>
      </c>
    </row>
    <row r="93" spans="1:17" x14ac:dyDescent="0.25">
      <c r="A93">
        <v>3</v>
      </c>
      <c r="B93" t="s">
        <v>116</v>
      </c>
      <c r="C93" s="21">
        <v>4</v>
      </c>
      <c r="D93" s="21">
        <v>0</v>
      </c>
      <c r="E93" s="15">
        <f t="shared" si="17"/>
        <v>0</v>
      </c>
      <c r="G93">
        <v>4</v>
      </c>
      <c r="H93" t="s">
        <v>116</v>
      </c>
      <c r="I93" s="21">
        <v>6</v>
      </c>
      <c r="J93" s="21">
        <v>1</v>
      </c>
      <c r="K93" s="15">
        <f t="shared" si="16"/>
        <v>16.666666666666664</v>
      </c>
      <c r="M93">
        <v>4</v>
      </c>
      <c r="N93" t="s">
        <v>116</v>
      </c>
      <c r="O93" s="26">
        <v>7</v>
      </c>
      <c r="P93" s="20">
        <v>0</v>
      </c>
      <c r="Q93" s="15">
        <f t="shared" si="11"/>
        <v>0</v>
      </c>
    </row>
    <row r="94" spans="1:17" x14ac:dyDescent="0.25">
      <c r="A94">
        <v>4</v>
      </c>
      <c r="B94" t="s">
        <v>116</v>
      </c>
      <c r="C94" s="21">
        <v>3</v>
      </c>
      <c r="D94" s="21">
        <v>0</v>
      </c>
      <c r="E94" s="15">
        <f t="shared" si="17"/>
        <v>0</v>
      </c>
      <c r="G94">
        <v>1</v>
      </c>
      <c r="H94" s="21" t="s">
        <v>117</v>
      </c>
      <c r="I94" s="21">
        <v>1</v>
      </c>
      <c r="J94" s="21">
        <v>0</v>
      </c>
      <c r="K94" s="15">
        <f t="shared" si="16"/>
        <v>0</v>
      </c>
      <c r="M94">
        <v>1</v>
      </c>
      <c r="N94" s="21" t="s">
        <v>117</v>
      </c>
      <c r="O94" s="26">
        <v>4</v>
      </c>
      <c r="P94" s="20">
        <v>0</v>
      </c>
      <c r="Q94" s="15">
        <f t="shared" si="11"/>
        <v>0</v>
      </c>
    </row>
    <row r="95" spans="1:17" x14ac:dyDescent="0.25">
      <c r="A95">
        <v>1</v>
      </c>
      <c r="B95" s="21" t="s">
        <v>117</v>
      </c>
      <c r="C95" s="21">
        <v>9</v>
      </c>
      <c r="D95" s="21">
        <v>0</v>
      </c>
      <c r="E95" s="15">
        <f t="shared" si="17"/>
        <v>0</v>
      </c>
      <c r="G95">
        <v>2</v>
      </c>
      <c r="H95" s="21" t="s">
        <v>117</v>
      </c>
      <c r="I95" s="21">
        <v>9</v>
      </c>
      <c r="J95" s="21">
        <v>0</v>
      </c>
      <c r="K95" s="15">
        <f t="shared" si="16"/>
        <v>0</v>
      </c>
      <c r="M95">
        <v>2</v>
      </c>
      <c r="N95" s="21" t="s">
        <v>117</v>
      </c>
      <c r="O95" s="26">
        <v>3</v>
      </c>
      <c r="P95" s="20">
        <v>0</v>
      </c>
      <c r="Q95" s="15">
        <f t="shared" si="11"/>
        <v>0</v>
      </c>
    </row>
    <row r="96" spans="1:17" x14ac:dyDescent="0.25">
      <c r="A96">
        <v>2</v>
      </c>
      <c r="B96" s="21" t="s">
        <v>117</v>
      </c>
      <c r="C96" s="21">
        <v>2</v>
      </c>
      <c r="D96" s="21">
        <v>1</v>
      </c>
      <c r="E96" s="15">
        <f t="shared" si="17"/>
        <v>50</v>
      </c>
      <c r="G96">
        <v>3</v>
      </c>
      <c r="H96" s="21" t="s">
        <v>117</v>
      </c>
      <c r="I96" s="21">
        <v>2</v>
      </c>
      <c r="J96" s="21">
        <v>0</v>
      </c>
      <c r="K96" s="15">
        <f t="shared" si="16"/>
        <v>0</v>
      </c>
      <c r="M96">
        <v>3</v>
      </c>
      <c r="N96" s="21" t="s">
        <v>117</v>
      </c>
      <c r="O96" s="26">
        <v>2</v>
      </c>
      <c r="P96" s="20">
        <v>0</v>
      </c>
      <c r="Q96" s="15">
        <f t="shared" si="11"/>
        <v>0</v>
      </c>
    </row>
    <row r="97" spans="1:17" x14ac:dyDescent="0.25">
      <c r="A97">
        <v>3</v>
      </c>
      <c r="B97" s="21" t="s">
        <v>117</v>
      </c>
      <c r="C97" s="21">
        <v>5</v>
      </c>
      <c r="D97" s="21">
        <v>0</v>
      </c>
      <c r="E97" s="15">
        <f t="shared" si="17"/>
        <v>0</v>
      </c>
      <c r="G97">
        <v>4</v>
      </c>
      <c r="H97" s="21" t="s">
        <v>117</v>
      </c>
      <c r="I97" s="21">
        <v>1</v>
      </c>
      <c r="J97" s="21">
        <v>0</v>
      </c>
      <c r="K97" s="15">
        <f t="shared" si="16"/>
        <v>0</v>
      </c>
      <c r="M97">
        <v>4</v>
      </c>
      <c r="N97" s="21" t="s">
        <v>117</v>
      </c>
      <c r="O97" s="26">
        <v>7</v>
      </c>
      <c r="P97" s="20">
        <v>1</v>
      </c>
      <c r="Q97" s="15">
        <f t="shared" si="11"/>
        <v>14.285714285714285</v>
      </c>
    </row>
    <row r="98" spans="1:17" x14ac:dyDescent="0.25">
      <c r="A98">
        <v>4</v>
      </c>
      <c r="B98" s="21" t="s">
        <v>117</v>
      </c>
      <c r="C98" s="21">
        <v>4</v>
      </c>
      <c r="D98" s="21">
        <v>0</v>
      </c>
      <c r="E98" s="15">
        <f t="shared" si="17"/>
        <v>0</v>
      </c>
      <c r="G98">
        <v>1</v>
      </c>
      <c r="H98" s="21" t="s">
        <v>118</v>
      </c>
      <c r="I98" s="21">
        <v>11</v>
      </c>
      <c r="J98" s="21">
        <v>0</v>
      </c>
      <c r="K98" s="15">
        <f t="shared" si="16"/>
        <v>0</v>
      </c>
      <c r="M98">
        <v>1</v>
      </c>
      <c r="N98" s="21" t="s">
        <v>118</v>
      </c>
      <c r="O98" s="26">
        <v>4</v>
      </c>
      <c r="P98" s="20">
        <v>2</v>
      </c>
      <c r="Q98" s="15">
        <f t="shared" si="11"/>
        <v>50</v>
      </c>
    </row>
    <row r="99" spans="1:17" x14ac:dyDescent="0.25">
      <c r="A99">
        <v>1</v>
      </c>
      <c r="B99" s="21" t="s">
        <v>118</v>
      </c>
      <c r="C99" s="21">
        <v>11</v>
      </c>
      <c r="D99" s="21">
        <v>0</v>
      </c>
      <c r="E99" s="15">
        <f t="shared" si="17"/>
        <v>0</v>
      </c>
      <c r="G99">
        <v>2</v>
      </c>
      <c r="H99" s="21" t="s">
        <v>118</v>
      </c>
      <c r="I99" s="21">
        <v>6</v>
      </c>
      <c r="J99" s="21">
        <v>0</v>
      </c>
      <c r="K99" s="15">
        <f t="shared" si="16"/>
        <v>0</v>
      </c>
      <c r="M99">
        <v>2</v>
      </c>
      <c r="N99" s="21" t="s">
        <v>118</v>
      </c>
      <c r="O99" s="26"/>
      <c r="P99" s="20"/>
      <c r="Q99" s="15"/>
    </row>
    <row r="100" spans="1:17" x14ac:dyDescent="0.25">
      <c r="A100">
        <v>2</v>
      </c>
      <c r="B100" s="21" t="s">
        <v>118</v>
      </c>
      <c r="C100" s="21"/>
      <c r="D100" s="21"/>
      <c r="E100" s="15"/>
      <c r="G100">
        <v>3</v>
      </c>
      <c r="H100" s="21" t="s">
        <v>118</v>
      </c>
      <c r="I100" s="21">
        <v>9</v>
      </c>
      <c r="J100" s="21">
        <v>0</v>
      </c>
      <c r="K100" s="15">
        <f t="shared" si="16"/>
        <v>0</v>
      </c>
      <c r="M100">
        <v>3</v>
      </c>
      <c r="N100" s="21" t="s">
        <v>118</v>
      </c>
      <c r="O100" s="26">
        <v>14</v>
      </c>
      <c r="P100" s="20">
        <v>3</v>
      </c>
      <c r="Q100" s="15">
        <f t="shared" si="11"/>
        <v>21.428571428571427</v>
      </c>
    </row>
    <row r="101" spans="1:17" x14ac:dyDescent="0.25">
      <c r="A101">
        <v>3</v>
      </c>
      <c r="B101" s="21" t="s">
        <v>118</v>
      </c>
      <c r="C101" s="21">
        <v>5</v>
      </c>
      <c r="D101" s="21">
        <v>0</v>
      </c>
      <c r="E101" s="15">
        <f t="shared" ref="E101:E102" si="18">(D101/C101)*100</f>
        <v>0</v>
      </c>
      <c r="G101">
        <v>4</v>
      </c>
      <c r="H101" s="21" t="s">
        <v>118</v>
      </c>
      <c r="I101" s="21">
        <v>9</v>
      </c>
      <c r="J101" s="21">
        <v>0</v>
      </c>
      <c r="K101" s="15">
        <f t="shared" si="16"/>
        <v>0</v>
      </c>
      <c r="M101">
        <v>4</v>
      </c>
      <c r="N101" s="21" t="s">
        <v>118</v>
      </c>
      <c r="O101" s="26">
        <v>3</v>
      </c>
      <c r="P101" s="20">
        <v>0</v>
      </c>
      <c r="Q101" s="15">
        <f t="shared" si="11"/>
        <v>0</v>
      </c>
    </row>
    <row r="102" spans="1:17" x14ac:dyDescent="0.25">
      <c r="A102">
        <v>4</v>
      </c>
      <c r="B102" s="21" t="s">
        <v>118</v>
      </c>
      <c r="C102" s="21">
        <v>7</v>
      </c>
      <c r="D102" s="21">
        <v>0</v>
      </c>
      <c r="E102" s="15">
        <f t="shared" si="18"/>
        <v>0</v>
      </c>
      <c r="I102" s="27">
        <f>SUM(I74:I101)</f>
        <v>107</v>
      </c>
      <c r="J102" s="28">
        <f>SUM(J74:J101)</f>
        <v>7</v>
      </c>
      <c r="K102" s="23">
        <f>(J102/I102)*100</f>
        <v>6.5420560747663545</v>
      </c>
      <c r="O102" s="27">
        <f>SUM(O74:O101)</f>
        <v>156</v>
      </c>
      <c r="P102" s="28">
        <f>SUM(P74:P101)</f>
        <v>13</v>
      </c>
      <c r="Q102" s="23">
        <f>(P102/O102)*100</f>
        <v>8.3333333333333321</v>
      </c>
    </row>
    <row r="103" spans="1:17" x14ac:dyDescent="0.25">
      <c r="C103" s="27">
        <f>SUM(C75:C102)</f>
        <v>86</v>
      </c>
      <c r="D103" s="28">
        <f>SUM(D75:D102)</f>
        <v>5</v>
      </c>
      <c r="E103" s="23">
        <f>(D103/C103)*100</f>
        <v>5.8139534883720927</v>
      </c>
      <c r="J103" s="26" t="s">
        <v>38</v>
      </c>
      <c r="K103">
        <f>COUNT(K74:K101)</f>
        <v>24</v>
      </c>
      <c r="P103" s="26" t="s">
        <v>38</v>
      </c>
      <c r="Q103">
        <f>COUNT(Q74:Q101)</f>
        <v>20</v>
      </c>
    </row>
    <row r="104" spans="1:17" x14ac:dyDescent="0.25">
      <c r="D104" s="26" t="s">
        <v>38</v>
      </c>
      <c r="E104">
        <f>COUNT(E75:E102)</f>
        <v>20</v>
      </c>
    </row>
    <row r="106" spans="1:17" x14ac:dyDescent="0.25">
      <c r="G106" t="s">
        <v>193</v>
      </c>
      <c r="M106" t="s">
        <v>194</v>
      </c>
    </row>
    <row r="108" spans="1:17" x14ac:dyDescent="0.25">
      <c r="G108" s="13" t="s">
        <v>108</v>
      </c>
      <c r="H108" t="s">
        <v>109</v>
      </c>
      <c r="I108" s="26" t="s">
        <v>180</v>
      </c>
      <c r="J108" s="20" t="s">
        <v>181</v>
      </c>
      <c r="K108" s="15" t="s">
        <v>149</v>
      </c>
      <c r="M108" s="13" t="s">
        <v>108</v>
      </c>
      <c r="N108" t="s">
        <v>109</v>
      </c>
      <c r="O108" s="26" t="s">
        <v>180</v>
      </c>
      <c r="P108" s="20" t="s">
        <v>181</v>
      </c>
      <c r="Q108" s="15" t="s">
        <v>149</v>
      </c>
    </row>
    <row r="109" spans="1:17" x14ac:dyDescent="0.25">
      <c r="G109">
        <v>1</v>
      </c>
      <c r="H109" t="s">
        <v>112</v>
      </c>
      <c r="I109" s="21"/>
      <c r="J109" s="21"/>
      <c r="K109" s="15"/>
      <c r="M109">
        <v>1</v>
      </c>
      <c r="N109" t="s">
        <v>112</v>
      </c>
      <c r="P109" s="20"/>
      <c r="Q109" s="15"/>
    </row>
    <row r="110" spans="1:17" x14ac:dyDescent="0.25">
      <c r="G110">
        <v>2</v>
      </c>
      <c r="H110" t="s">
        <v>112</v>
      </c>
      <c r="I110" s="21"/>
      <c r="J110" s="21"/>
      <c r="K110" s="15"/>
      <c r="M110">
        <v>2</v>
      </c>
      <c r="N110" t="s">
        <v>112</v>
      </c>
      <c r="O110" s="21">
        <v>2</v>
      </c>
      <c r="P110" s="21">
        <v>0</v>
      </c>
      <c r="Q110" s="15">
        <f t="shared" ref="Q110" si="19">(P110/O110)*100</f>
        <v>0</v>
      </c>
    </row>
    <row r="111" spans="1:17" x14ac:dyDescent="0.25">
      <c r="G111">
        <v>3</v>
      </c>
      <c r="H111" t="s">
        <v>112</v>
      </c>
      <c r="I111" s="21"/>
      <c r="J111" s="21"/>
      <c r="K111" s="15"/>
      <c r="M111">
        <v>3</v>
      </c>
      <c r="N111" t="s">
        <v>112</v>
      </c>
      <c r="P111" s="20"/>
      <c r="Q111" s="15"/>
    </row>
    <row r="112" spans="1:17" x14ac:dyDescent="0.25">
      <c r="G112">
        <v>4</v>
      </c>
      <c r="H112" t="s">
        <v>112</v>
      </c>
      <c r="I112" s="21"/>
      <c r="J112" s="21"/>
      <c r="K112" s="15"/>
      <c r="M112">
        <v>4</v>
      </c>
      <c r="N112" t="s">
        <v>112</v>
      </c>
      <c r="P112" s="20"/>
      <c r="Q112" s="15"/>
    </row>
    <row r="113" spans="7:17" x14ac:dyDescent="0.25">
      <c r="G113">
        <v>1</v>
      </c>
      <c r="H113" t="s">
        <v>113</v>
      </c>
      <c r="I113" s="21">
        <v>2</v>
      </c>
      <c r="J113" s="21">
        <v>0</v>
      </c>
      <c r="K113" s="15">
        <f t="shared" ref="K113:K116" si="20">(J113/I113)*100</f>
        <v>0</v>
      </c>
      <c r="M113">
        <v>1</v>
      </c>
      <c r="N113" t="s">
        <v>113</v>
      </c>
      <c r="P113" s="20"/>
      <c r="Q113" s="15"/>
    </row>
    <row r="114" spans="7:17" x14ac:dyDescent="0.25">
      <c r="G114">
        <v>2</v>
      </c>
      <c r="H114" t="s">
        <v>113</v>
      </c>
      <c r="I114" s="21">
        <v>1</v>
      </c>
      <c r="J114" s="21">
        <v>0</v>
      </c>
      <c r="K114" s="15">
        <f t="shared" si="20"/>
        <v>0</v>
      </c>
      <c r="M114">
        <v>2</v>
      </c>
      <c r="N114" t="s">
        <v>113</v>
      </c>
      <c r="P114" s="20"/>
      <c r="Q114" s="15"/>
    </row>
    <row r="115" spans="7:17" x14ac:dyDescent="0.25">
      <c r="G115">
        <v>3</v>
      </c>
      <c r="H115" t="s">
        <v>113</v>
      </c>
      <c r="I115" s="21">
        <v>2</v>
      </c>
      <c r="J115" s="21">
        <v>1</v>
      </c>
      <c r="K115" s="15">
        <f t="shared" si="20"/>
        <v>50</v>
      </c>
      <c r="M115">
        <v>3</v>
      </c>
      <c r="N115" t="s">
        <v>113</v>
      </c>
      <c r="O115" s="21">
        <v>2</v>
      </c>
      <c r="P115" s="21">
        <v>0</v>
      </c>
      <c r="Q115" s="15">
        <f t="shared" ref="Q115" si="21">(P115/O115)*100</f>
        <v>0</v>
      </c>
    </row>
    <row r="116" spans="7:17" x14ac:dyDescent="0.25">
      <c r="G116">
        <v>4</v>
      </c>
      <c r="H116" t="s">
        <v>113</v>
      </c>
      <c r="I116" s="21">
        <v>1</v>
      </c>
      <c r="J116" s="21">
        <v>0</v>
      </c>
      <c r="K116" s="15">
        <f t="shared" si="20"/>
        <v>0</v>
      </c>
      <c r="M116">
        <v>4</v>
      </c>
      <c r="N116" t="s">
        <v>113</v>
      </c>
      <c r="P116" s="20"/>
      <c r="Q116" s="15"/>
    </row>
    <row r="117" spans="7:17" x14ac:dyDescent="0.25">
      <c r="G117">
        <v>1</v>
      </c>
      <c r="H117" s="21" t="s">
        <v>114</v>
      </c>
      <c r="I117" s="21"/>
      <c r="J117" s="21"/>
      <c r="K117" s="15"/>
      <c r="M117">
        <v>1</v>
      </c>
      <c r="N117" s="21" t="s">
        <v>114</v>
      </c>
      <c r="O117" s="26"/>
      <c r="P117" s="20"/>
      <c r="Q117" s="15"/>
    </row>
    <row r="118" spans="7:17" x14ac:dyDescent="0.25">
      <c r="G118">
        <v>2</v>
      </c>
      <c r="H118" s="21" t="s">
        <v>114</v>
      </c>
      <c r="I118" s="21"/>
      <c r="J118" s="21"/>
      <c r="K118" s="15"/>
      <c r="M118">
        <v>2</v>
      </c>
      <c r="N118" s="21" t="s">
        <v>114</v>
      </c>
      <c r="O118" s="21">
        <v>2</v>
      </c>
      <c r="P118" s="21">
        <v>1</v>
      </c>
      <c r="Q118" s="15">
        <f t="shared" ref="Q118" si="22">(P118/O118)*100</f>
        <v>50</v>
      </c>
    </row>
    <row r="119" spans="7:17" x14ac:dyDescent="0.25">
      <c r="G119">
        <v>3</v>
      </c>
      <c r="H119" s="21" t="s">
        <v>114</v>
      </c>
      <c r="I119" s="21"/>
      <c r="J119" s="21"/>
      <c r="K119" s="15"/>
      <c r="M119">
        <v>3</v>
      </c>
      <c r="N119" s="21" t="s">
        <v>114</v>
      </c>
      <c r="P119" s="20"/>
      <c r="Q119" s="15"/>
    </row>
    <row r="120" spans="7:17" x14ac:dyDescent="0.25">
      <c r="G120">
        <v>4</v>
      </c>
      <c r="H120" s="21" t="s">
        <v>114</v>
      </c>
      <c r="I120" s="21"/>
      <c r="J120" s="21"/>
      <c r="K120" s="15"/>
      <c r="M120">
        <v>4</v>
      </c>
      <c r="N120" s="21" t="s">
        <v>114</v>
      </c>
      <c r="O120" s="21">
        <v>1</v>
      </c>
      <c r="P120" s="21">
        <v>0</v>
      </c>
      <c r="Q120" s="15">
        <f t="shared" ref="Q120" si="23">(P120/O120)*100</f>
        <v>0</v>
      </c>
    </row>
    <row r="121" spans="7:17" x14ac:dyDescent="0.25">
      <c r="G121">
        <v>1</v>
      </c>
      <c r="H121" t="s">
        <v>115</v>
      </c>
      <c r="I121" s="21">
        <v>5</v>
      </c>
      <c r="J121" s="21">
        <v>0</v>
      </c>
      <c r="K121" s="15">
        <f t="shared" ref="K121:K122" si="24">(J121/I121)*100</f>
        <v>0</v>
      </c>
      <c r="M121">
        <v>1</v>
      </c>
      <c r="N121" t="s">
        <v>115</v>
      </c>
      <c r="P121" s="20"/>
      <c r="Q121" s="15"/>
    </row>
    <row r="122" spans="7:17" x14ac:dyDescent="0.25">
      <c r="G122">
        <v>2</v>
      </c>
      <c r="H122" t="s">
        <v>115</v>
      </c>
      <c r="I122" s="21">
        <v>2</v>
      </c>
      <c r="J122" s="21">
        <v>0</v>
      </c>
      <c r="K122" s="15">
        <f t="shared" si="24"/>
        <v>0</v>
      </c>
      <c r="M122">
        <v>2</v>
      </c>
      <c r="N122" t="s">
        <v>115</v>
      </c>
      <c r="O122" s="21">
        <v>3</v>
      </c>
      <c r="P122" s="21">
        <v>0</v>
      </c>
      <c r="Q122" s="15">
        <f t="shared" ref="Q122:Q123" si="25">(P122/O122)*100</f>
        <v>0</v>
      </c>
    </row>
    <row r="123" spans="7:17" x14ac:dyDescent="0.25">
      <c r="G123">
        <v>3</v>
      </c>
      <c r="H123" t="s">
        <v>115</v>
      </c>
      <c r="I123" s="21"/>
      <c r="J123" s="21"/>
      <c r="K123" s="15"/>
      <c r="M123">
        <v>3</v>
      </c>
      <c r="N123" t="s">
        <v>115</v>
      </c>
      <c r="O123" s="21">
        <v>2</v>
      </c>
      <c r="P123" s="21">
        <v>0</v>
      </c>
      <c r="Q123" s="15">
        <f t="shared" si="25"/>
        <v>0</v>
      </c>
    </row>
    <row r="124" spans="7:17" x14ac:dyDescent="0.25">
      <c r="G124">
        <v>4</v>
      </c>
      <c r="H124" t="s">
        <v>115</v>
      </c>
      <c r="I124" s="21">
        <v>6</v>
      </c>
      <c r="J124" s="21">
        <v>0</v>
      </c>
      <c r="K124" s="15">
        <f t="shared" ref="K124" si="26">(J124/I124)*100</f>
        <v>0</v>
      </c>
      <c r="M124">
        <v>4</v>
      </c>
      <c r="N124" t="s">
        <v>115</v>
      </c>
      <c r="O124" s="26"/>
      <c r="P124" s="20"/>
      <c r="Q124" s="15"/>
    </row>
    <row r="125" spans="7:17" x14ac:dyDescent="0.25">
      <c r="G125">
        <v>1</v>
      </c>
      <c r="H125" t="s">
        <v>116</v>
      </c>
      <c r="I125" s="21"/>
      <c r="J125" s="21"/>
      <c r="K125" s="15"/>
      <c r="M125">
        <v>1</v>
      </c>
      <c r="N125" t="s">
        <v>116</v>
      </c>
      <c r="O125" s="26"/>
      <c r="P125" s="20"/>
      <c r="Q125" s="15"/>
    </row>
    <row r="126" spans="7:17" x14ac:dyDescent="0.25">
      <c r="G126">
        <v>2</v>
      </c>
      <c r="H126" t="s">
        <v>116</v>
      </c>
      <c r="I126" s="21"/>
      <c r="J126" s="21"/>
      <c r="K126" s="15"/>
      <c r="M126">
        <v>2</v>
      </c>
      <c r="N126" t="s">
        <v>116</v>
      </c>
      <c r="O126" s="21">
        <v>2</v>
      </c>
      <c r="P126" s="21">
        <v>0</v>
      </c>
      <c r="Q126" s="15">
        <f t="shared" ref="Q126" si="27">(P126/O126)*100</f>
        <v>0</v>
      </c>
    </row>
    <row r="127" spans="7:17" x14ac:dyDescent="0.25">
      <c r="G127">
        <v>3</v>
      </c>
      <c r="H127" t="s">
        <v>116</v>
      </c>
      <c r="I127" s="21"/>
      <c r="J127" s="21"/>
      <c r="K127" s="15"/>
      <c r="M127">
        <v>3</v>
      </c>
      <c r="N127" t="s">
        <v>116</v>
      </c>
      <c r="O127" s="26"/>
      <c r="P127" s="20"/>
      <c r="Q127" s="15"/>
    </row>
    <row r="128" spans="7:17" x14ac:dyDescent="0.25">
      <c r="G128">
        <v>4</v>
      </c>
      <c r="H128" t="s">
        <v>116</v>
      </c>
      <c r="I128" s="21"/>
      <c r="J128" s="21"/>
      <c r="K128" s="15"/>
      <c r="M128">
        <v>4</v>
      </c>
      <c r="N128" t="s">
        <v>116</v>
      </c>
      <c r="O128" s="26"/>
      <c r="P128" s="20"/>
      <c r="Q128" s="15"/>
    </row>
    <row r="129" spans="7:17" x14ac:dyDescent="0.25">
      <c r="G129">
        <v>1</v>
      </c>
      <c r="H129" s="21" t="s">
        <v>117</v>
      </c>
      <c r="I129" s="21">
        <v>1</v>
      </c>
      <c r="J129" s="21">
        <v>0</v>
      </c>
      <c r="K129" s="15">
        <f t="shared" ref="K129:K130" si="28">(J129/I129)*100</f>
        <v>0</v>
      </c>
      <c r="M129">
        <v>1</v>
      </c>
      <c r="N129" s="21" t="s">
        <v>117</v>
      </c>
      <c r="O129" s="26"/>
      <c r="P129" s="20"/>
      <c r="Q129" s="15"/>
    </row>
    <row r="130" spans="7:17" x14ac:dyDescent="0.25">
      <c r="G130">
        <v>2</v>
      </c>
      <c r="H130" s="21" t="s">
        <v>117</v>
      </c>
      <c r="I130" s="21">
        <v>1</v>
      </c>
      <c r="J130" s="21">
        <v>0</v>
      </c>
      <c r="K130" s="15">
        <f t="shared" si="28"/>
        <v>0</v>
      </c>
      <c r="M130">
        <v>2</v>
      </c>
      <c r="N130" s="21" t="s">
        <v>117</v>
      </c>
      <c r="O130" s="21">
        <v>4</v>
      </c>
      <c r="P130" s="21">
        <v>1</v>
      </c>
      <c r="Q130" s="15">
        <f t="shared" ref="Q130" si="29">(P130/O130)*100</f>
        <v>25</v>
      </c>
    </row>
    <row r="131" spans="7:17" x14ac:dyDescent="0.25">
      <c r="G131">
        <v>3</v>
      </c>
      <c r="H131" s="21" t="s">
        <v>117</v>
      </c>
      <c r="I131" s="21"/>
      <c r="J131" s="21"/>
      <c r="K131" s="15"/>
      <c r="M131">
        <v>3</v>
      </c>
      <c r="N131" s="21" t="s">
        <v>117</v>
      </c>
      <c r="O131" s="26"/>
      <c r="P131" s="20"/>
      <c r="Q131" s="15"/>
    </row>
    <row r="132" spans="7:17" x14ac:dyDescent="0.25">
      <c r="G132">
        <v>4</v>
      </c>
      <c r="H132" s="21" t="s">
        <v>117</v>
      </c>
      <c r="I132" s="21">
        <v>1</v>
      </c>
      <c r="J132" s="21">
        <v>0</v>
      </c>
      <c r="K132" s="15">
        <f t="shared" ref="K132:K133" si="30">(J132/I132)*100</f>
        <v>0</v>
      </c>
      <c r="M132">
        <v>4</v>
      </c>
      <c r="N132" s="21" t="s">
        <v>117</v>
      </c>
      <c r="O132" s="26"/>
      <c r="P132" s="20"/>
      <c r="Q132" s="15"/>
    </row>
    <row r="133" spans="7:17" x14ac:dyDescent="0.25">
      <c r="G133">
        <v>1</v>
      </c>
      <c r="H133" s="21" t="s">
        <v>118</v>
      </c>
      <c r="I133" s="21">
        <v>3</v>
      </c>
      <c r="J133" s="21">
        <v>1</v>
      </c>
      <c r="K133" s="15">
        <f t="shared" si="30"/>
        <v>33.333333333333329</v>
      </c>
      <c r="M133">
        <v>1</v>
      </c>
      <c r="N133" s="21" t="s">
        <v>118</v>
      </c>
      <c r="O133" s="26"/>
      <c r="P133" s="20"/>
      <c r="Q133" s="15"/>
    </row>
    <row r="134" spans="7:17" x14ac:dyDescent="0.25">
      <c r="G134">
        <v>2</v>
      </c>
      <c r="H134" s="21" t="s">
        <v>118</v>
      </c>
      <c r="I134" s="21"/>
      <c r="J134" s="21"/>
      <c r="K134" s="15"/>
      <c r="M134">
        <v>2</v>
      </c>
      <c r="N134" s="21" t="s">
        <v>118</v>
      </c>
      <c r="O134" s="21">
        <v>5</v>
      </c>
      <c r="P134" s="21">
        <v>4</v>
      </c>
      <c r="Q134" s="15">
        <f t="shared" ref="Q134" si="31">(P134/O134)*100</f>
        <v>80</v>
      </c>
    </row>
    <row r="135" spans="7:17" x14ac:dyDescent="0.25">
      <c r="G135">
        <v>3</v>
      </c>
      <c r="H135" s="21" t="s">
        <v>118</v>
      </c>
      <c r="I135" s="21"/>
      <c r="J135" s="21"/>
      <c r="K135" s="15"/>
      <c r="M135">
        <v>3</v>
      </c>
      <c r="N135" s="21" t="s">
        <v>118</v>
      </c>
      <c r="O135" s="26"/>
      <c r="P135" s="20"/>
      <c r="Q135" s="15"/>
    </row>
    <row r="136" spans="7:17" x14ac:dyDescent="0.25">
      <c r="G136">
        <v>4</v>
      </c>
      <c r="H136" s="21" t="s">
        <v>118</v>
      </c>
      <c r="I136" s="21">
        <v>2</v>
      </c>
      <c r="J136" s="21">
        <v>0</v>
      </c>
      <c r="K136" s="15">
        <f t="shared" ref="K136" si="32">(J136/I136)*100</f>
        <v>0</v>
      </c>
      <c r="M136">
        <v>4</v>
      </c>
      <c r="N136" s="21" t="s">
        <v>118</v>
      </c>
      <c r="O136" s="26"/>
      <c r="P136" s="20"/>
      <c r="Q136" s="15"/>
    </row>
    <row r="137" spans="7:17" x14ac:dyDescent="0.25">
      <c r="I137" s="27">
        <f>SUM(I109:I136)</f>
        <v>27</v>
      </c>
      <c r="J137" s="28">
        <f>SUM(J109:J136)</f>
        <v>2</v>
      </c>
      <c r="K137" s="23">
        <f>(J137/I137)*100</f>
        <v>7.4074074074074066</v>
      </c>
      <c r="O137" s="27">
        <f>SUM(O109:O136)</f>
        <v>23</v>
      </c>
      <c r="P137" s="28">
        <f>SUM(P109:P136)</f>
        <v>6</v>
      </c>
      <c r="Q137" s="23">
        <f>(P137/O137)*100</f>
        <v>26.086956521739129</v>
      </c>
    </row>
    <row r="138" spans="7:17" x14ac:dyDescent="0.25">
      <c r="J138" s="26" t="s">
        <v>38</v>
      </c>
      <c r="K138">
        <f>COUNT(K109:K136)</f>
        <v>12</v>
      </c>
      <c r="P138" s="26" t="s">
        <v>38</v>
      </c>
      <c r="Q138">
        <f>COUNT(Q109:Q136)</f>
        <v>9</v>
      </c>
    </row>
    <row r="141" spans="7:17" x14ac:dyDescent="0.25">
      <c r="M141" t="s">
        <v>195</v>
      </c>
    </row>
    <row r="143" spans="7:17" x14ac:dyDescent="0.25">
      <c r="M143" s="13" t="s">
        <v>108</v>
      </c>
      <c r="N143" t="s">
        <v>109</v>
      </c>
      <c r="O143" s="26" t="s">
        <v>180</v>
      </c>
      <c r="P143" s="20" t="s">
        <v>181</v>
      </c>
      <c r="Q143" s="15" t="s">
        <v>149</v>
      </c>
    </row>
    <row r="144" spans="7:17" x14ac:dyDescent="0.25">
      <c r="M144">
        <v>1</v>
      </c>
      <c r="N144" t="s">
        <v>112</v>
      </c>
      <c r="O144" s="21">
        <v>4</v>
      </c>
      <c r="P144" s="21">
        <v>2</v>
      </c>
      <c r="Q144" s="15">
        <f t="shared" ref="Q144:Q152" si="33">(P144/O144)*100</f>
        <v>50</v>
      </c>
    </row>
    <row r="145" spans="13:17" x14ac:dyDescent="0.25">
      <c r="M145">
        <v>2</v>
      </c>
      <c r="N145" t="s">
        <v>112</v>
      </c>
      <c r="O145" s="21">
        <v>2</v>
      </c>
      <c r="P145" s="21">
        <v>0</v>
      </c>
      <c r="Q145" s="15">
        <f t="shared" si="33"/>
        <v>0</v>
      </c>
    </row>
    <row r="146" spans="13:17" x14ac:dyDescent="0.25">
      <c r="M146">
        <v>3</v>
      </c>
      <c r="N146" t="s">
        <v>112</v>
      </c>
      <c r="O146" s="21">
        <v>2</v>
      </c>
      <c r="P146" s="21">
        <v>0</v>
      </c>
      <c r="Q146" s="15">
        <f t="shared" si="33"/>
        <v>0</v>
      </c>
    </row>
    <row r="147" spans="13:17" x14ac:dyDescent="0.25">
      <c r="M147">
        <v>4</v>
      </c>
      <c r="N147" t="s">
        <v>112</v>
      </c>
      <c r="O147" s="21">
        <v>3</v>
      </c>
      <c r="P147" s="21">
        <v>0</v>
      </c>
      <c r="Q147" s="15">
        <f t="shared" si="33"/>
        <v>0</v>
      </c>
    </row>
    <row r="148" spans="13:17" x14ac:dyDescent="0.25">
      <c r="M148">
        <v>1</v>
      </c>
      <c r="N148" t="s">
        <v>113</v>
      </c>
      <c r="O148" s="21">
        <v>9</v>
      </c>
      <c r="P148" s="21">
        <v>3</v>
      </c>
      <c r="Q148" s="15">
        <f t="shared" si="33"/>
        <v>33.333333333333329</v>
      </c>
    </row>
    <row r="149" spans="13:17" x14ac:dyDescent="0.25">
      <c r="M149">
        <v>2</v>
      </c>
      <c r="N149" t="s">
        <v>113</v>
      </c>
      <c r="O149" s="21">
        <v>2</v>
      </c>
      <c r="P149" s="21">
        <v>1</v>
      </c>
      <c r="Q149" s="15">
        <f t="shared" si="33"/>
        <v>50</v>
      </c>
    </row>
    <row r="150" spans="13:17" x14ac:dyDescent="0.25">
      <c r="M150">
        <v>3</v>
      </c>
      <c r="N150" t="s">
        <v>113</v>
      </c>
      <c r="O150" s="21">
        <v>13</v>
      </c>
      <c r="P150" s="21">
        <v>1</v>
      </c>
      <c r="Q150" s="15">
        <f t="shared" si="33"/>
        <v>7.6923076923076925</v>
      </c>
    </row>
    <row r="151" spans="13:17" x14ac:dyDescent="0.25">
      <c r="M151">
        <v>4</v>
      </c>
      <c r="N151" t="s">
        <v>113</v>
      </c>
      <c r="O151" s="21">
        <v>11</v>
      </c>
      <c r="P151" s="21">
        <v>1</v>
      </c>
      <c r="Q151" s="15">
        <f t="shared" si="33"/>
        <v>9.0909090909090917</v>
      </c>
    </row>
    <row r="152" spans="13:17" x14ac:dyDescent="0.25">
      <c r="M152">
        <v>1</v>
      </c>
      <c r="N152" s="21" t="s">
        <v>114</v>
      </c>
      <c r="O152" s="21">
        <v>13</v>
      </c>
      <c r="P152" s="21">
        <v>2</v>
      </c>
      <c r="Q152" s="15">
        <f t="shared" si="33"/>
        <v>15.384615384615385</v>
      </c>
    </row>
    <row r="153" spans="13:17" x14ac:dyDescent="0.25">
      <c r="M153">
        <v>2</v>
      </c>
      <c r="N153" s="21" t="s">
        <v>114</v>
      </c>
      <c r="O153" s="21"/>
      <c r="P153" s="21"/>
      <c r="Q153" s="15"/>
    </row>
    <row r="154" spans="13:17" x14ac:dyDescent="0.25">
      <c r="M154">
        <v>3</v>
      </c>
      <c r="N154" s="21" t="s">
        <v>114</v>
      </c>
      <c r="O154" s="21">
        <v>12</v>
      </c>
      <c r="P154" s="21">
        <v>0</v>
      </c>
      <c r="Q154" s="15">
        <f t="shared" ref="Q154:Q163" si="34">(P154/O154)*100</f>
        <v>0</v>
      </c>
    </row>
    <row r="155" spans="13:17" x14ac:dyDescent="0.25">
      <c r="M155">
        <v>4</v>
      </c>
      <c r="N155" s="21" t="s">
        <v>114</v>
      </c>
      <c r="O155" s="21">
        <v>3</v>
      </c>
      <c r="P155" s="21">
        <v>1</v>
      </c>
      <c r="Q155" s="15">
        <f t="shared" si="34"/>
        <v>33.333333333333329</v>
      </c>
    </row>
    <row r="156" spans="13:17" x14ac:dyDescent="0.25">
      <c r="M156">
        <v>1</v>
      </c>
      <c r="N156" t="s">
        <v>115</v>
      </c>
      <c r="O156" s="21">
        <v>3</v>
      </c>
      <c r="P156" s="21">
        <v>2</v>
      </c>
      <c r="Q156" s="15">
        <f t="shared" si="34"/>
        <v>66.666666666666657</v>
      </c>
    </row>
    <row r="157" spans="13:17" x14ac:dyDescent="0.25">
      <c r="M157">
        <v>2</v>
      </c>
      <c r="N157" t="s">
        <v>115</v>
      </c>
      <c r="O157" s="21">
        <v>3</v>
      </c>
      <c r="P157" s="21">
        <v>1</v>
      </c>
      <c r="Q157" s="15">
        <f t="shared" si="34"/>
        <v>33.333333333333329</v>
      </c>
    </row>
    <row r="158" spans="13:17" x14ac:dyDescent="0.25">
      <c r="M158">
        <v>3</v>
      </c>
      <c r="N158" t="s">
        <v>115</v>
      </c>
      <c r="O158" s="21">
        <v>10</v>
      </c>
      <c r="P158" s="21">
        <v>2</v>
      </c>
      <c r="Q158" s="15">
        <f t="shared" si="34"/>
        <v>20</v>
      </c>
    </row>
    <row r="159" spans="13:17" x14ac:dyDescent="0.25">
      <c r="M159">
        <v>4</v>
      </c>
      <c r="N159" t="s">
        <v>115</v>
      </c>
      <c r="O159" s="21">
        <v>10</v>
      </c>
      <c r="P159" s="21">
        <v>3</v>
      </c>
      <c r="Q159" s="15">
        <f t="shared" si="34"/>
        <v>30</v>
      </c>
    </row>
    <row r="160" spans="13:17" x14ac:dyDescent="0.25">
      <c r="M160">
        <v>1</v>
      </c>
      <c r="N160" t="s">
        <v>116</v>
      </c>
      <c r="O160" s="21">
        <v>9</v>
      </c>
      <c r="P160" s="21">
        <v>2</v>
      </c>
      <c r="Q160" s="15">
        <f t="shared" si="34"/>
        <v>22.222222222222221</v>
      </c>
    </row>
    <row r="161" spans="13:17" x14ac:dyDescent="0.25">
      <c r="M161">
        <v>2</v>
      </c>
      <c r="N161" t="s">
        <v>116</v>
      </c>
      <c r="O161" s="21">
        <v>3</v>
      </c>
      <c r="P161" s="21">
        <v>0</v>
      </c>
      <c r="Q161" s="15">
        <f t="shared" si="34"/>
        <v>0</v>
      </c>
    </row>
    <row r="162" spans="13:17" x14ac:dyDescent="0.25">
      <c r="M162">
        <v>3</v>
      </c>
      <c r="N162" t="s">
        <v>116</v>
      </c>
      <c r="O162" s="21">
        <v>6</v>
      </c>
      <c r="P162" s="21">
        <v>2</v>
      </c>
      <c r="Q162" s="15">
        <f t="shared" si="34"/>
        <v>33.333333333333329</v>
      </c>
    </row>
    <row r="163" spans="13:17" x14ac:dyDescent="0.25">
      <c r="M163">
        <v>4</v>
      </c>
      <c r="N163" t="s">
        <v>116</v>
      </c>
      <c r="O163" s="21">
        <v>6</v>
      </c>
      <c r="P163" s="21">
        <v>0</v>
      </c>
      <c r="Q163" s="15">
        <f t="shared" si="34"/>
        <v>0</v>
      </c>
    </row>
    <row r="164" spans="13:17" x14ac:dyDescent="0.25">
      <c r="M164">
        <v>1</v>
      </c>
      <c r="N164" s="21" t="s">
        <v>117</v>
      </c>
      <c r="O164" s="21"/>
      <c r="P164" s="21"/>
      <c r="Q164" s="15"/>
    </row>
    <row r="165" spans="13:17" x14ac:dyDescent="0.25">
      <c r="M165">
        <v>2</v>
      </c>
      <c r="N165" s="21" t="s">
        <v>117</v>
      </c>
      <c r="O165" s="21">
        <v>11</v>
      </c>
      <c r="P165" s="21">
        <v>3</v>
      </c>
      <c r="Q165" s="15">
        <f t="shared" ref="Q165:Q167" si="35">(P165/O165)*100</f>
        <v>27.27272727272727</v>
      </c>
    </row>
    <row r="166" spans="13:17" x14ac:dyDescent="0.25">
      <c r="M166">
        <v>3</v>
      </c>
      <c r="N166" s="21" t="s">
        <v>117</v>
      </c>
      <c r="O166" s="21">
        <v>8</v>
      </c>
      <c r="P166" s="21">
        <v>3</v>
      </c>
      <c r="Q166" s="15">
        <f t="shared" si="35"/>
        <v>37.5</v>
      </c>
    </row>
    <row r="167" spans="13:17" x14ac:dyDescent="0.25">
      <c r="M167">
        <v>4</v>
      </c>
      <c r="N167" s="21" t="s">
        <v>117</v>
      </c>
      <c r="O167" s="21">
        <v>4</v>
      </c>
      <c r="P167" s="21">
        <v>0</v>
      </c>
      <c r="Q167" s="15">
        <f t="shared" si="35"/>
        <v>0</v>
      </c>
    </row>
    <row r="168" spans="13:17" x14ac:dyDescent="0.25">
      <c r="M168">
        <v>1</v>
      </c>
      <c r="N168" s="21" t="s">
        <v>118</v>
      </c>
      <c r="O168" s="26"/>
      <c r="P168" s="20"/>
      <c r="Q168" s="15"/>
    </row>
    <row r="169" spans="13:17" x14ac:dyDescent="0.25">
      <c r="M169">
        <v>2</v>
      </c>
      <c r="N169" s="21" t="s">
        <v>118</v>
      </c>
      <c r="O169" s="21">
        <v>5</v>
      </c>
      <c r="P169" s="21">
        <v>1</v>
      </c>
      <c r="Q169" s="15">
        <f t="shared" ref="Q169:Q171" si="36">(P169/O169)*100</f>
        <v>20</v>
      </c>
    </row>
    <row r="170" spans="13:17" x14ac:dyDescent="0.25">
      <c r="M170">
        <v>3</v>
      </c>
      <c r="N170" s="21" t="s">
        <v>118</v>
      </c>
      <c r="O170" s="21">
        <v>6</v>
      </c>
      <c r="P170" s="21">
        <v>0</v>
      </c>
      <c r="Q170" s="15">
        <f t="shared" si="36"/>
        <v>0</v>
      </c>
    </row>
    <row r="171" spans="13:17" x14ac:dyDescent="0.25">
      <c r="M171">
        <v>4</v>
      </c>
      <c r="N171" s="21" t="s">
        <v>118</v>
      </c>
      <c r="O171" s="21">
        <v>9</v>
      </c>
      <c r="P171" s="21">
        <v>2</v>
      </c>
      <c r="Q171" s="15">
        <f t="shared" si="36"/>
        <v>22.222222222222221</v>
      </c>
    </row>
    <row r="172" spans="13:17" x14ac:dyDescent="0.25">
      <c r="O172" s="27">
        <f>SUM(O144:O171)</f>
        <v>167</v>
      </c>
      <c r="P172" s="28">
        <f>SUM(P144:P171)</f>
        <v>32</v>
      </c>
      <c r="Q172" s="23">
        <f>(P172/O172)*100</f>
        <v>19.161676646706589</v>
      </c>
    </row>
    <row r="173" spans="13:17" x14ac:dyDescent="0.25">
      <c r="P173" s="26" t="s">
        <v>38</v>
      </c>
      <c r="Q173">
        <f>COUNT(Q144:Q171)</f>
        <v>25</v>
      </c>
    </row>
    <row r="175" spans="13:17" x14ac:dyDescent="0.25">
      <c r="M175" t="s">
        <v>196</v>
      </c>
    </row>
    <row r="177" spans="13:17" x14ac:dyDescent="0.25">
      <c r="M177" s="13" t="s">
        <v>108</v>
      </c>
      <c r="N177" t="s">
        <v>109</v>
      </c>
      <c r="O177" s="26" t="s">
        <v>180</v>
      </c>
      <c r="P177" s="20" t="s">
        <v>181</v>
      </c>
      <c r="Q177" s="15" t="s">
        <v>149</v>
      </c>
    </row>
    <row r="178" spans="13:17" x14ac:dyDescent="0.25">
      <c r="M178">
        <v>1</v>
      </c>
      <c r="N178" t="s">
        <v>112</v>
      </c>
      <c r="O178" s="21"/>
      <c r="P178" s="21"/>
      <c r="Q178" s="15"/>
    </row>
    <row r="179" spans="13:17" x14ac:dyDescent="0.25">
      <c r="M179">
        <v>2</v>
      </c>
      <c r="N179" t="s">
        <v>112</v>
      </c>
      <c r="O179" s="21">
        <v>9</v>
      </c>
      <c r="P179" s="21">
        <v>0</v>
      </c>
      <c r="Q179" s="15">
        <f t="shared" ref="Q179:Q187" si="37">(P179/O179)*100</f>
        <v>0</v>
      </c>
    </row>
    <row r="180" spans="13:17" x14ac:dyDescent="0.25">
      <c r="M180">
        <v>3</v>
      </c>
      <c r="N180" t="s">
        <v>112</v>
      </c>
      <c r="O180" s="21">
        <v>8</v>
      </c>
      <c r="P180" s="21">
        <v>2</v>
      </c>
      <c r="Q180" s="15">
        <f t="shared" si="37"/>
        <v>25</v>
      </c>
    </row>
    <row r="181" spans="13:17" x14ac:dyDescent="0.25">
      <c r="M181">
        <v>4</v>
      </c>
      <c r="N181" t="s">
        <v>112</v>
      </c>
      <c r="O181" s="21">
        <v>3</v>
      </c>
      <c r="P181" s="21">
        <v>2</v>
      </c>
      <c r="Q181" s="15">
        <f t="shared" si="37"/>
        <v>66.666666666666657</v>
      </c>
    </row>
    <row r="182" spans="13:17" x14ac:dyDescent="0.25">
      <c r="M182">
        <v>1</v>
      </c>
      <c r="N182" t="s">
        <v>113</v>
      </c>
      <c r="O182" s="21">
        <v>2</v>
      </c>
      <c r="P182" s="21">
        <v>1</v>
      </c>
      <c r="Q182" s="15">
        <f t="shared" si="37"/>
        <v>50</v>
      </c>
    </row>
    <row r="183" spans="13:17" x14ac:dyDescent="0.25">
      <c r="M183">
        <v>2</v>
      </c>
      <c r="N183" t="s">
        <v>113</v>
      </c>
      <c r="O183" s="21">
        <v>6</v>
      </c>
      <c r="P183" s="21">
        <v>2</v>
      </c>
      <c r="Q183" s="15">
        <f t="shared" si="37"/>
        <v>33.333333333333329</v>
      </c>
    </row>
    <row r="184" spans="13:17" x14ac:dyDescent="0.25">
      <c r="M184">
        <v>3</v>
      </c>
      <c r="N184" t="s">
        <v>113</v>
      </c>
      <c r="O184" s="21">
        <v>6</v>
      </c>
      <c r="P184" s="21">
        <v>0</v>
      </c>
      <c r="Q184" s="15">
        <f t="shared" si="37"/>
        <v>0</v>
      </c>
    </row>
    <row r="185" spans="13:17" x14ac:dyDescent="0.25">
      <c r="M185">
        <v>4</v>
      </c>
      <c r="N185" t="s">
        <v>113</v>
      </c>
      <c r="O185" s="21">
        <v>3</v>
      </c>
      <c r="P185" s="21">
        <v>1</v>
      </c>
      <c r="Q185" s="15">
        <f t="shared" si="37"/>
        <v>33.333333333333329</v>
      </c>
    </row>
    <row r="186" spans="13:17" x14ac:dyDescent="0.25">
      <c r="M186">
        <v>1</v>
      </c>
      <c r="N186" s="21" t="s">
        <v>114</v>
      </c>
      <c r="O186" s="21">
        <v>1</v>
      </c>
      <c r="P186" s="21">
        <v>0</v>
      </c>
      <c r="Q186" s="15">
        <f t="shared" si="37"/>
        <v>0</v>
      </c>
    </row>
    <row r="187" spans="13:17" x14ac:dyDescent="0.25">
      <c r="M187">
        <v>2</v>
      </c>
      <c r="N187" s="21" t="s">
        <v>114</v>
      </c>
      <c r="O187" s="21">
        <v>4</v>
      </c>
      <c r="P187" s="21">
        <v>0</v>
      </c>
      <c r="Q187" s="15">
        <f t="shared" si="37"/>
        <v>0</v>
      </c>
    </row>
    <row r="188" spans="13:17" x14ac:dyDescent="0.25">
      <c r="M188">
        <v>3</v>
      </c>
      <c r="N188" s="21" t="s">
        <v>114</v>
      </c>
      <c r="O188" s="21"/>
      <c r="P188" s="21"/>
      <c r="Q188" s="15"/>
    </row>
    <row r="189" spans="13:17" x14ac:dyDescent="0.25">
      <c r="M189">
        <v>4</v>
      </c>
      <c r="N189" s="21" t="s">
        <v>114</v>
      </c>
      <c r="O189" s="21">
        <v>6</v>
      </c>
      <c r="P189" s="21">
        <v>0</v>
      </c>
      <c r="Q189" s="15">
        <f t="shared" ref="Q189:Q190" si="38">(P189/O189)*100</f>
        <v>0</v>
      </c>
    </row>
    <row r="190" spans="13:17" x14ac:dyDescent="0.25">
      <c r="M190">
        <v>1</v>
      </c>
      <c r="N190" t="s">
        <v>115</v>
      </c>
      <c r="O190" s="21">
        <v>2</v>
      </c>
      <c r="P190" s="21">
        <v>1</v>
      </c>
      <c r="Q190" s="15">
        <f t="shared" si="38"/>
        <v>50</v>
      </c>
    </row>
    <row r="191" spans="13:17" x14ac:dyDescent="0.25">
      <c r="M191">
        <v>2</v>
      </c>
      <c r="N191" t="s">
        <v>115</v>
      </c>
      <c r="O191" s="21"/>
      <c r="P191" s="21"/>
      <c r="Q191" s="15"/>
    </row>
    <row r="192" spans="13:17" x14ac:dyDescent="0.25">
      <c r="M192">
        <v>3</v>
      </c>
      <c r="N192" t="s">
        <v>115</v>
      </c>
      <c r="O192" s="21">
        <v>5</v>
      </c>
      <c r="P192" s="21">
        <v>1</v>
      </c>
      <c r="Q192" s="15">
        <f t="shared" ref="Q192" si="39">(P192/O192)*100</f>
        <v>20</v>
      </c>
    </row>
    <row r="193" spans="13:17" x14ac:dyDescent="0.25">
      <c r="M193">
        <v>4</v>
      </c>
      <c r="N193" t="s">
        <v>115</v>
      </c>
      <c r="O193" s="21"/>
      <c r="P193" s="21"/>
      <c r="Q193" s="15"/>
    </row>
    <row r="194" spans="13:17" x14ac:dyDescent="0.25">
      <c r="M194">
        <v>1</v>
      </c>
      <c r="N194" t="s">
        <v>116</v>
      </c>
      <c r="O194" s="21">
        <v>3</v>
      </c>
      <c r="P194" s="21">
        <v>1</v>
      </c>
      <c r="Q194" s="15">
        <f t="shared" ref="Q194:Q201" si="40">(P194/O194)*100</f>
        <v>33.333333333333329</v>
      </c>
    </row>
    <row r="195" spans="13:17" x14ac:dyDescent="0.25">
      <c r="M195">
        <v>2</v>
      </c>
      <c r="N195" t="s">
        <v>116</v>
      </c>
      <c r="O195" s="21">
        <v>1</v>
      </c>
      <c r="P195" s="21">
        <v>0</v>
      </c>
      <c r="Q195" s="15">
        <f t="shared" si="40"/>
        <v>0</v>
      </c>
    </row>
    <row r="196" spans="13:17" x14ac:dyDescent="0.25">
      <c r="M196">
        <v>3</v>
      </c>
      <c r="N196" t="s">
        <v>116</v>
      </c>
      <c r="O196" s="21">
        <v>4</v>
      </c>
      <c r="P196" s="21">
        <v>0</v>
      </c>
      <c r="Q196" s="15">
        <f t="shared" si="40"/>
        <v>0</v>
      </c>
    </row>
    <row r="197" spans="13:17" x14ac:dyDescent="0.25">
      <c r="M197">
        <v>4</v>
      </c>
      <c r="N197" t="s">
        <v>116</v>
      </c>
      <c r="O197" s="21">
        <v>4</v>
      </c>
      <c r="P197" s="21">
        <v>0</v>
      </c>
      <c r="Q197" s="15">
        <f t="shared" si="40"/>
        <v>0</v>
      </c>
    </row>
    <row r="198" spans="13:17" x14ac:dyDescent="0.25">
      <c r="M198">
        <v>1</v>
      </c>
      <c r="N198" s="21" t="s">
        <v>117</v>
      </c>
      <c r="O198" s="21">
        <v>2</v>
      </c>
      <c r="P198" s="21">
        <v>1</v>
      </c>
      <c r="Q198" s="15">
        <f t="shared" si="40"/>
        <v>50</v>
      </c>
    </row>
    <row r="199" spans="13:17" x14ac:dyDescent="0.25">
      <c r="M199">
        <v>2</v>
      </c>
      <c r="N199" s="21" t="s">
        <v>117</v>
      </c>
      <c r="O199" s="21">
        <v>3</v>
      </c>
      <c r="P199" s="21">
        <v>1</v>
      </c>
      <c r="Q199" s="15">
        <f t="shared" si="40"/>
        <v>33.333333333333329</v>
      </c>
    </row>
    <row r="200" spans="13:17" x14ac:dyDescent="0.25">
      <c r="M200">
        <v>3</v>
      </c>
      <c r="N200" s="21" t="s">
        <v>117</v>
      </c>
      <c r="O200" s="21">
        <v>9</v>
      </c>
      <c r="P200" s="21">
        <v>1</v>
      </c>
      <c r="Q200" s="15">
        <f t="shared" si="40"/>
        <v>11.111111111111111</v>
      </c>
    </row>
    <row r="201" spans="13:17" x14ac:dyDescent="0.25">
      <c r="M201">
        <v>4</v>
      </c>
      <c r="N201" s="21" t="s">
        <v>117</v>
      </c>
      <c r="O201" s="21">
        <v>7</v>
      </c>
      <c r="P201" s="21">
        <v>1</v>
      </c>
      <c r="Q201" s="15">
        <f t="shared" si="40"/>
        <v>14.285714285714285</v>
      </c>
    </row>
    <row r="202" spans="13:17" x14ac:dyDescent="0.25">
      <c r="M202">
        <v>1</v>
      </c>
      <c r="N202" s="21" t="s">
        <v>118</v>
      </c>
      <c r="O202" s="26"/>
      <c r="P202" s="20"/>
      <c r="Q202" s="15"/>
    </row>
    <row r="203" spans="13:17" x14ac:dyDescent="0.25">
      <c r="M203">
        <v>2</v>
      </c>
      <c r="N203" s="21" t="s">
        <v>118</v>
      </c>
      <c r="O203" s="21">
        <v>1</v>
      </c>
      <c r="P203" s="21">
        <v>1</v>
      </c>
      <c r="Q203" s="15">
        <f t="shared" ref="Q203:Q205" si="41">(P203/O203)*100</f>
        <v>100</v>
      </c>
    </row>
    <row r="204" spans="13:17" x14ac:dyDescent="0.25">
      <c r="M204">
        <v>3</v>
      </c>
      <c r="N204" s="21" t="s">
        <v>118</v>
      </c>
      <c r="O204" s="21">
        <v>21</v>
      </c>
      <c r="P204" s="21">
        <v>1</v>
      </c>
      <c r="Q204" s="15">
        <f t="shared" si="41"/>
        <v>4.7619047619047619</v>
      </c>
    </row>
    <row r="205" spans="13:17" x14ac:dyDescent="0.25">
      <c r="M205">
        <v>4</v>
      </c>
      <c r="N205" s="21" t="s">
        <v>118</v>
      </c>
      <c r="O205" s="21">
        <v>4</v>
      </c>
      <c r="P205" s="21">
        <v>1</v>
      </c>
      <c r="Q205" s="15">
        <f t="shared" si="41"/>
        <v>25</v>
      </c>
    </row>
    <row r="206" spans="13:17" x14ac:dyDescent="0.25">
      <c r="O206" s="27">
        <f>SUM(O178:O205)</f>
        <v>114</v>
      </c>
      <c r="P206" s="28">
        <f>SUM(P178:P205)</f>
        <v>18</v>
      </c>
      <c r="Q206" s="23">
        <f>(P206/O206)*100</f>
        <v>15.789473684210526</v>
      </c>
    </row>
    <row r="207" spans="13:17" x14ac:dyDescent="0.25">
      <c r="P207" s="26" t="s">
        <v>38</v>
      </c>
      <c r="Q207">
        <f>COUNT(Q178:Q205)</f>
        <v>23</v>
      </c>
    </row>
    <row r="209" spans="13:17" x14ac:dyDescent="0.25">
      <c r="M209" t="s">
        <v>197</v>
      </c>
    </row>
    <row r="211" spans="13:17" x14ac:dyDescent="0.25">
      <c r="M211" s="13" t="s">
        <v>108</v>
      </c>
      <c r="N211" t="s">
        <v>109</v>
      </c>
      <c r="O211" s="26" t="s">
        <v>180</v>
      </c>
      <c r="P211" s="20" t="s">
        <v>181</v>
      </c>
      <c r="Q211" s="15" t="s">
        <v>149</v>
      </c>
    </row>
    <row r="212" spans="13:17" x14ac:dyDescent="0.25">
      <c r="M212">
        <v>1</v>
      </c>
      <c r="N212" t="s">
        <v>112</v>
      </c>
      <c r="O212" s="21">
        <v>3</v>
      </c>
      <c r="P212" s="21">
        <v>2</v>
      </c>
      <c r="Q212" s="15">
        <f t="shared" ref="Q212:Q215" si="42">(P212/O212)*100</f>
        <v>66.666666666666657</v>
      </c>
    </row>
    <row r="213" spans="13:17" x14ac:dyDescent="0.25">
      <c r="M213">
        <v>2</v>
      </c>
      <c r="N213" t="s">
        <v>112</v>
      </c>
      <c r="O213" s="21">
        <v>4</v>
      </c>
      <c r="P213" s="21">
        <v>1</v>
      </c>
      <c r="Q213" s="15">
        <f t="shared" si="42"/>
        <v>25</v>
      </c>
    </row>
    <row r="214" spans="13:17" x14ac:dyDescent="0.25">
      <c r="M214">
        <v>3</v>
      </c>
      <c r="N214" t="s">
        <v>112</v>
      </c>
      <c r="O214" s="21">
        <v>3</v>
      </c>
      <c r="P214" s="21">
        <v>0</v>
      </c>
      <c r="Q214" s="15">
        <f t="shared" si="42"/>
        <v>0</v>
      </c>
    </row>
    <row r="215" spans="13:17" x14ac:dyDescent="0.25">
      <c r="M215">
        <v>4</v>
      </c>
      <c r="N215" t="s">
        <v>112</v>
      </c>
      <c r="O215" s="21">
        <v>2</v>
      </c>
      <c r="P215" s="21">
        <v>0</v>
      </c>
      <c r="Q215" s="15">
        <f t="shared" si="42"/>
        <v>0</v>
      </c>
    </row>
    <row r="216" spans="13:17" x14ac:dyDescent="0.25">
      <c r="M216">
        <v>1</v>
      </c>
      <c r="N216" t="s">
        <v>113</v>
      </c>
      <c r="O216" s="21"/>
      <c r="P216" s="21"/>
      <c r="Q216" s="15"/>
    </row>
    <row r="217" spans="13:17" x14ac:dyDescent="0.25">
      <c r="M217">
        <v>2</v>
      </c>
      <c r="N217" t="s">
        <v>113</v>
      </c>
      <c r="O217" s="21">
        <v>4</v>
      </c>
      <c r="P217" s="21">
        <v>0</v>
      </c>
      <c r="Q217" s="15">
        <f t="shared" ref="Q217:Q218" si="43">(P217/O217)*100</f>
        <v>0</v>
      </c>
    </row>
    <row r="218" spans="13:17" x14ac:dyDescent="0.25">
      <c r="M218">
        <v>3</v>
      </c>
      <c r="N218" t="s">
        <v>113</v>
      </c>
      <c r="O218" s="21">
        <v>11</v>
      </c>
      <c r="P218" s="21">
        <v>0</v>
      </c>
      <c r="Q218" s="15">
        <f t="shared" si="43"/>
        <v>0</v>
      </c>
    </row>
    <row r="219" spans="13:17" x14ac:dyDescent="0.25">
      <c r="M219">
        <v>4</v>
      </c>
      <c r="N219" t="s">
        <v>113</v>
      </c>
      <c r="O219" s="21"/>
      <c r="P219" s="21"/>
      <c r="Q219" s="15"/>
    </row>
    <row r="220" spans="13:17" x14ac:dyDescent="0.25">
      <c r="M220">
        <v>1</v>
      </c>
      <c r="N220" s="21" t="s">
        <v>114</v>
      </c>
      <c r="O220" s="21">
        <v>2</v>
      </c>
      <c r="P220" s="21">
        <v>1</v>
      </c>
      <c r="Q220" s="15">
        <f t="shared" ref="Q220:Q223" si="44">(P220/O220)*100</f>
        <v>50</v>
      </c>
    </row>
    <row r="221" spans="13:17" x14ac:dyDescent="0.25">
      <c r="M221">
        <v>2</v>
      </c>
      <c r="N221" s="21" t="s">
        <v>114</v>
      </c>
      <c r="O221" s="21">
        <v>6</v>
      </c>
      <c r="P221" s="21">
        <v>1</v>
      </c>
      <c r="Q221" s="15">
        <f t="shared" si="44"/>
        <v>16.666666666666664</v>
      </c>
    </row>
    <row r="222" spans="13:17" x14ac:dyDescent="0.25">
      <c r="M222">
        <v>3</v>
      </c>
      <c r="N222" s="21" t="s">
        <v>114</v>
      </c>
      <c r="O222" s="21">
        <v>19</v>
      </c>
      <c r="P222" s="21">
        <v>1</v>
      </c>
      <c r="Q222" s="15">
        <f t="shared" si="44"/>
        <v>5.2631578947368416</v>
      </c>
    </row>
    <row r="223" spans="13:17" x14ac:dyDescent="0.25">
      <c r="M223">
        <v>4</v>
      </c>
      <c r="N223" s="21" t="s">
        <v>114</v>
      </c>
      <c r="O223" s="21">
        <v>7</v>
      </c>
      <c r="P223" s="21">
        <v>1</v>
      </c>
      <c r="Q223" s="15">
        <f t="shared" si="44"/>
        <v>14.285714285714285</v>
      </c>
    </row>
    <row r="224" spans="13:17" x14ac:dyDescent="0.25">
      <c r="M224">
        <v>1</v>
      </c>
      <c r="N224" t="s">
        <v>115</v>
      </c>
      <c r="O224" s="21"/>
      <c r="P224" s="21"/>
      <c r="Q224" s="15"/>
    </row>
    <row r="225" spans="13:17" x14ac:dyDescent="0.25">
      <c r="M225">
        <v>2</v>
      </c>
      <c r="N225" t="s">
        <v>115</v>
      </c>
      <c r="O225" s="21">
        <v>3</v>
      </c>
      <c r="P225" s="21">
        <v>0</v>
      </c>
      <c r="Q225" s="15">
        <f t="shared" ref="Q225:Q239" si="45">(P225/O225)*100</f>
        <v>0</v>
      </c>
    </row>
    <row r="226" spans="13:17" x14ac:dyDescent="0.25">
      <c r="M226">
        <v>3</v>
      </c>
      <c r="N226" t="s">
        <v>115</v>
      </c>
      <c r="O226" s="21">
        <v>8</v>
      </c>
      <c r="P226" s="21">
        <v>0</v>
      </c>
      <c r="Q226" s="15">
        <f t="shared" si="45"/>
        <v>0</v>
      </c>
    </row>
    <row r="227" spans="13:17" x14ac:dyDescent="0.25">
      <c r="M227">
        <v>4</v>
      </c>
      <c r="N227" t="s">
        <v>115</v>
      </c>
      <c r="O227" s="21">
        <v>10</v>
      </c>
      <c r="P227" s="21">
        <v>2</v>
      </c>
      <c r="Q227" s="15">
        <f t="shared" si="45"/>
        <v>20</v>
      </c>
    </row>
    <row r="228" spans="13:17" x14ac:dyDescent="0.25">
      <c r="M228">
        <v>1</v>
      </c>
      <c r="N228" t="s">
        <v>116</v>
      </c>
      <c r="O228" s="21">
        <v>1</v>
      </c>
      <c r="P228" s="21">
        <v>0</v>
      </c>
      <c r="Q228" s="15">
        <f t="shared" si="45"/>
        <v>0</v>
      </c>
    </row>
    <row r="229" spans="13:17" x14ac:dyDescent="0.25">
      <c r="M229">
        <v>2</v>
      </c>
      <c r="N229" t="s">
        <v>116</v>
      </c>
      <c r="O229" s="21">
        <v>6</v>
      </c>
      <c r="P229" s="21">
        <v>0</v>
      </c>
      <c r="Q229" s="15">
        <f t="shared" si="45"/>
        <v>0</v>
      </c>
    </row>
    <row r="230" spans="13:17" x14ac:dyDescent="0.25">
      <c r="M230">
        <v>3</v>
      </c>
      <c r="N230" t="s">
        <v>116</v>
      </c>
      <c r="O230" s="21">
        <v>3</v>
      </c>
      <c r="P230" s="21">
        <v>0</v>
      </c>
      <c r="Q230" s="15">
        <f t="shared" si="45"/>
        <v>0</v>
      </c>
    </row>
    <row r="231" spans="13:17" x14ac:dyDescent="0.25">
      <c r="M231">
        <v>4</v>
      </c>
      <c r="N231" t="s">
        <v>116</v>
      </c>
      <c r="O231" s="21">
        <v>1</v>
      </c>
      <c r="P231" s="21">
        <v>0</v>
      </c>
      <c r="Q231" s="15">
        <f t="shared" si="45"/>
        <v>0</v>
      </c>
    </row>
    <row r="232" spans="13:17" x14ac:dyDescent="0.25">
      <c r="M232">
        <v>1</v>
      </c>
      <c r="N232" s="21" t="s">
        <v>117</v>
      </c>
      <c r="O232" s="21">
        <v>7</v>
      </c>
      <c r="P232" s="21">
        <v>1</v>
      </c>
      <c r="Q232" s="15">
        <f t="shared" si="45"/>
        <v>14.285714285714285</v>
      </c>
    </row>
    <row r="233" spans="13:17" x14ac:dyDescent="0.25">
      <c r="M233">
        <v>2</v>
      </c>
      <c r="N233" s="21" t="s">
        <v>117</v>
      </c>
      <c r="O233" s="21">
        <v>10</v>
      </c>
      <c r="P233" s="21">
        <v>0</v>
      </c>
      <c r="Q233" s="15">
        <f t="shared" si="45"/>
        <v>0</v>
      </c>
    </row>
    <row r="234" spans="13:17" x14ac:dyDescent="0.25">
      <c r="M234">
        <v>3</v>
      </c>
      <c r="N234" s="21" t="s">
        <v>117</v>
      </c>
      <c r="O234" s="21">
        <v>13</v>
      </c>
      <c r="P234" s="21">
        <v>0</v>
      </c>
      <c r="Q234" s="15">
        <f t="shared" si="45"/>
        <v>0</v>
      </c>
    </row>
    <row r="235" spans="13:17" x14ac:dyDescent="0.25">
      <c r="M235">
        <v>4</v>
      </c>
      <c r="N235" s="21" t="s">
        <v>117</v>
      </c>
      <c r="O235" s="21">
        <v>7</v>
      </c>
      <c r="P235" s="21">
        <v>0</v>
      </c>
      <c r="Q235" s="15">
        <f t="shared" si="45"/>
        <v>0</v>
      </c>
    </row>
    <row r="236" spans="13:17" x14ac:dyDescent="0.25">
      <c r="M236">
        <v>1</v>
      </c>
      <c r="N236" s="21" t="s">
        <v>118</v>
      </c>
      <c r="O236" s="21">
        <v>12</v>
      </c>
      <c r="P236" s="21">
        <v>0</v>
      </c>
      <c r="Q236" s="15">
        <f t="shared" si="45"/>
        <v>0</v>
      </c>
    </row>
    <row r="237" spans="13:17" x14ac:dyDescent="0.25">
      <c r="M237">
        <v>2</v>
      </c>
      <c r="N237" s="21" t="s">
        <v>118</v>
      </c>
      <c r="O237" s="21">
        <v>16</v>
      </c>
      <c r="P237" s="21">
        <v>0</v>
      </c>
      <c r="Q237" s="15">
        <f t="shared" si="45"/>
        <v>0</v>
      </c>
    </row>
    <row r="238" spans="13:17" x14ac:dyDescent="0.25">
      <c r="M238">
        <v>3</v>
      </c>
      <c r="N238" s="21" t="s">
        <v>118</v>
      </c>
      <c r="O238" s="21">
        <v>17</v>
      </c>
      <c r="P238" s="21">
        <v>0</v>
      </c>
      <c r="Q238" s="15">
        <f t="shared" si="45"/>
        <v>0</v>
      </c>
    </row>
    <row r="239" spans="13:17" x14ac:dyDescent="0.25">
      <c r="M239">
        <v>4</v>
      </c>
      <c r="N239" s="21" t="s">
        <v>118</v>
      </c>
      <c r="O239" s="21">
        <v>6</v>
      </c>
      <c r="P239" s="21">
        <v>1</v>
      </c>
      <c r="Q239" s="15">
        <f t="shared" si="45"/>
        <v>16.666666666666664</v>
      </c>
    </row>
    <row r="240" spans="13:17" x14ac:dyDescent="0.25">
      <c r="O240" s="27">
        <f>SUM(O212:O239)</f>
        <v>181</v>
      </c>
      <c r="P240" s="28">
        <f>SUM(P212:P239)</f>
        <v>11</v>
      </c>
      <c r="Q240" s="23">
        <f>(P240/O240)*100</f>
        <v>6.0773480662983426</v>
      </c>
    </row>
    <row r="241" spans="13:17" x14ac:dyDescent="0.25">
      <c r="P241" s="26" t="s">
        <v>38</v>
      </c>
      <c r="Q241">
        <f>COUNT(Q212:Q239)</f>
        <v>25</v>
      </c>
    </row>
    <row r="243" spans="13:17" x14ac:dyDescent="0.25">
      <c r="M243" t="s">
        <v>198</v>
      </c>
    </row>
    <row r="245" spans="13:17" x14ac:dyDescent="0.25">
      <c r="M245" s="13" t="s">
        <v>108</v>
      </c>
      <c r="N245" t="s">
        <v>109</v>
      </c>
      <c r="O245" s="26" t="s">
        <v>180</v>
      </c>
      <c r="P245" s="20" t="s">
        <v>181</v>
      </c>
      <c r="Q245" s="15" t="s">
        <v>149</v>
      </c>
    </row>
    <row r="246" spans="13:17" x14ac:dyDescent="0.25">
      <c r="M246">
        <v>1</v>
      </c>
      <c r="N246" t="s">
        <v>112</v>
      </c>
      <c r="O246" s="21">
        <v>12</v>
      </c>
      <c r="P246" s="21">
        <v>0</v>
      </c>
      <c r="Q246" s="15">
        <f t="shared" ref="Q246:Q273" si="46">(P246/O246)*100</f>
        <v>0</v>
      </c>
    </row>
    <row r="247" spans="13:17" x14ac:dyDescent="0.25">
      <c r="M247">
        <v>2</v>
      </c>
      <c r="N247" t="s">
        <v>112</v>
      </c>
      <c r="O247" s="21">
        <v>5</v>
      </c>
      <c r="P247" s="21">
        <v>0</v>
      </c>
      <c r="Q247" s="15">
        <f t="shared" si="46"/>
        <v>0</v>
      </c>
    </row>
    <row r="248" spans="13:17" x14ac:dyDescent="0.25">
      <c r="M248">
        <v>3</v>
      </c>
      <c r="N248" t="s">
        <v>112</v>
      </c>
      <c r="O248" s="21">
        <v>2</v>
      </c>
      <c r="P248" s="21">
        <v>0</v>
      </c>
      <c r="Q248" s="15">
        <f t="shared" si="46"/>
        <v>0</v>
      </c>
    </row>
    <row r="249" spans="13:17" x14ac:dyDescent="0.25">
      <c r="M249">
        <v>4</v>
      </c>
      <c r="N249" t="s">
        <v>112</v>
      </c>
      <c r="O249" s="21">
        <v>16</v>
      </c>
      <c r="P249" s="21">
        <v>1</v>
      </c>
      <c r="Q249" s="15">
        <f t="shared" si="46"/>
        <v>6.25</v>
      </c>
    </row>
    <row r="250" spans="13:17" x14ac:dyDescent="0.25">
      <c r="M250">
        <v>1</v>
      </c>
      <c r="N250" t="s">
        <v>113</v>
      </c>
      <c r="O250" s="21">
        <v>10</v>
      </c>
      <c r="P250" s="21">
        <v>1</v>
      </c>
      <c r="Q250" s="15">
        <f t="shared" si="46"/>
        <v>10</v>
      </c>
    </row>
    <row r="251" spans="13:17" x14ac:dyDescent="0.25">
      <c r="M251">
        <v>2</v>
      </c>
      <c r="N251" t="s">
        <v>113</v>
      </c>
      <c r="O251" s="21">
        <v>8</v>
      </c>
      <c r="P251" s="21">
        <v>1</v>
      </c>
      <c r="Q251" s="15">
        <f t="shared" si="46"/>
        <v>12.5</v>
      </c>
    </row>
    <row r="252" spans="13:17" x14ac:dyDescent="0.25">
      <c r="M252">
        <v>3</v>
      </c>
      <c r="N252" t="s">
        <v>113</v>
      </c>
      <c r="O252" s="21">
        <v>3</v>
      </c>
      <c r="P252" s="21">
        <v>0</v>
      </c>
      <c r="Q252" s="15">
        <f t="shared" si="46"/>
        <v>0</v>
      </c>
    </row>
    <row r="253" spans="13:17" x14ac:dyDescent="0.25">
      <c r="M253">
        <v>4</v>
      </c>
      <c r="N253" t="s">
        <v>113</v>
      </c>
      <c r="O253" s="21">
        <v>8</v>
      </c>
      <c r="P253" s="21">
        <v>1</v>
      </c>
      <c r="Q253" s="15">
        <f t="shared" si="46"/>
        <v>12.5</v>
      </c>
    </row>
    <row r="254" spans="13:17" x14ac:dyDescent="0.25">
      <c r="M254">
        <v>1</v>
      </c>
      <c r="N254" s="21" t="s">
        <v>114</v>
      </c>
      <c r="O254" s="21">
        <v>11</v>
      </c>
      <c r="P254" s="21">
        <v>0</v>
      </c>
      <c r="Q254" s="15">
        <f t="shared" si="46"/>
        <v>0</v>
      </c>
    </row>
    <row r="255" spans="13:17" x14ac:dyDescent="0.25">
      <c r="M255">
        <v>2</v>
      </c>
      <c r="N255" s="21" t="s">
        <v>114</v>
      </c>
      <c r="O255" s="21">
        <v>9</v>
      </c>
      <c r="P255" s="21">
        <v>1</v>
      </c>
      <c r="Q255" s="15">
        <f t="shared" si="46"/>
        <v>11.111111111111111</v>
      </c>
    </row>
    <row r="256" spans="13:17" x14ac:dyDescent="0.25">
      <c r="M256">
        <v>3</v>
      </c>
      <c r="N256" s="21" t="s">
        <v>114</v>
      </c>
      <c r="O256" s="21">
        <v>10</v>
      </c>
      <c r="P256" s="21">
        <v>3</v>
      </c>
      <c r="Q256" s="15">
        <f t="shared" si="46"/>
        <v>30</v>
      </c>
    </row>
    <row r="257" spans="13:17" x14ac:dyDescent="0.25">
      <c r="M257">
        <v>4</v>
      </c>
      <c r="N257" s="21" t="s">
        <v>114</v>
      </c>
      <c r="O257" s="21">
        <v>11</v>
      </c>
      <c r="P257" s="21">
        <v>2</v>
      </c>
      <c r="Q257" s="15">
        <f t="shared" si="46"/>
        <v>18.181818181818183</v>
      </c>
    </row>
    <row r="258" spans="13:17" x14ac:dyDescent="0.25">
      <c r="M258">
        <v>1</v>
      </c>
      <c r="N258" t="s">
        <v>115</v>
      </c>
      <c r="O258" s="21">
        <v>5</v>
      </c>
      <c r="P258" s="21">
        <v>0</v>
      </c>
      <c r="Q258" s="15">
        <f t="shared" si="46"/>
        <v>0</v>
      </c>
    </row>
    <row r="259" spans="13:17" x14ac:dyDescent="0.25">
      <c r="M259">
        <v>2</v>
      </c>
      <c r="N259" t="s">
        <v>115</v>
      </c>
      <c r="O259" s="21">
        <v>15</v>
      </c>
      <c r="P259" s="21">
        <v>1</v>
      </c>
      <c r="Q259" s="15">
        <f t="shared" si="46"/>
        <v>6.666666666666667</v>
      </c>
    </row>
    <row r="260" spans="13:17" x14ac:dyDescent="0.25">
      <c r="M260">
        <v>3</v>
      </c>
      <c r="N260" t="s">
        <v>115</v>
      </c>
      <c r="O260" s="21">
        <v>9</v>
      </c>
      <c r="P260" s="21">
        <v>0</v>
      </c>
      <c r="Q260" s="15">
        <f t="shared" si="46"/>
        <v>0</v>
      </c>
    </row>
    <row r="261" spans="13:17" x14ac:dyDescent="0.25">
      <c r="M261">
        <v>4</v>
      </c>
      <c r="N261" t="s">
        <v>115</v>
      </c>
      <c r="O261" s="21">
        <v>8</v>
      </c>
      <c r="P261" s="21">
        <v>0</v>
      </c>
      <c r="Q261" s="15">
        <f t="shared" si="46"/>
        <v>0</v>
      </c>
    </row>
    <row r="262" spans="13:17" x14ac:dyDescent="0.25">
      <c r="M262">
        <v>1</v>
      </c>
      <c r="N262" t="s">
        <v>116</v>
      </c>
      <c r="O262" s="21">
        <v>8</v>
      </c>
      <c r="P262" s="21">
        <v>0</v>
      </c>
      <c r="Q262" s="15">
        <f t="shared" si="46"/>
        <v>0</v>
      </c>
    </row>
    <row r="263" spans="13:17" x14ac:dyDescent="0.25">
      <c r="M263">
        <v>2</v>
      </c>
      <c r="N263" t="s">
        <v>116</v>
      </c>
      <c r="O263" s="21">
        <v>14</v>
      </c>
      <c r="P263" s="21">
        <v>2</v>
      </c>
      <c r="Q263" s="15">
        <f t="shared" si="46"/>
        <v>14.285714285714285</v>
      </c>
    </row>
    <row r="264" spans="13:17" x14ac:dyDescent="0.25">
      <c r="M264">
        <v>3</v>
      </c>
      <c r="N264" t="s">
        <v>116</v>
      </c>
      <c r="O264" s="21">
        <v>9</v>
      </c>
      <c r="P264" s="21">
        <v>5</v>
      </c>
      <c r="Q264" s="15">
        <f t="shared" si="46"/>
        <v>55.555555555555557</v>
      </c>
    </row>
    <row r="265" spans="13:17" x14ac:dyDescent="0.25">
      <c r="M265">
        <v>4</v>
      </c>
      <c r="N265" t="s">
        <v>116</v>
      </c>
      <c r="O265" s="21">
        <v>14</v>
      </c>
      <c r="P265" s="21">
        <v>2</v>
      </c>
      <c r="Q265" s="15">
        <f t="shared" si="46"/>
        <v>14.285714285714285</v>
      </c>
    </row>
    <row r="266" spans="13:17" x14ac:dyDescent="0.25">
      <c r="M266">
        <v>1</v>
      </c>
      <c r="N266" s="21" t="s">
        <v>117</v>
      </c>
      <c r="O266" s="21">
        <v>9</v>
      </c>
      <c r="P266" s="21">
        <v>0</v>
      </c>
      <c r="Q266" s="15">
        <f t="shared" si="46"/>
        <v>0</v>
      </c>
    </row>
    <row r="267" spans="13:17" x14ac:dyDescent="0.25">
      <c r="M267">
        <v>2</v>
      </c>
      <c r="N267" s="21" t="s">
        <v>117</v>
      </c>
      <c r="O267" s="21">
        <v>12</v>
      </c>
      <c r="P267" s="21">
        <v>2</v>
      </c>
      <c r="Q267" s="15">
        <f t="shared" si="46"/>
        <v>16.666666666666664</v>
      </c>
    </row>
    <row r="268" spans="13:17" x14ac:dyDescent="0.25">
      <c r="M268">
        <v>3</v>
      </c>
      <c r="N268" s="21" t="s">
        <v>117</v>
      </c>
      <c r="O268" s="21">
        <v>6</v>
      </c>
      <c r="P268" s="21">
        <v>0</v>
      </c>
      <c r="Q268" s="15">
        <f t="shared" si="46"/>
        <v>0</v>
      </c>
    </row>
    <row r="269" spans="13:17" x14ac:dyDescent="0.25">
      <c r="M269">
        <v>4</v>
      </c>
      <c r="N269" s="21" t="s">
        <v>117</v>
      </c>
      <c r="O269" s="21">
        <v>11</v>
      </c>
      <c r="P269" s="21">
        <v>1</v>
      </c>
      <c r="Q269" s="15">
        <f t="shared" si="46"/>
        <v>9.0909090909090917</v>
      </c>
    </row>
    <row r="270" spans="13:17" x14ac:dyDescent="0.25">
      <c r="M270">
        <v>1</v>
      </c>
      <c r="N270" s="21" t="s">
        <v>118</v>
      </c>
      <c r="O270" s="21">
        <v>3</v>
      </c>
      <c r="P270" s="21">
        <v>0</v>
      </c>
      <c r="Q270" s="15">
        <f t="shared" si="46"/>
        <v>0</v>
      </c>
    </row>
    <row r="271" spans="13:17" x14ac:dyDescent="0.25">
      <c r="M271">
        <v>2</v>
      </c>
      <c r="N271" s="21" t="s">
        <v>118</v>
      </c>
      <c r="O271" s="21">
        <v>1</v>
      </c>
      <c r="P271" s="21">
        <v>0</v>
      </c>
      <c r="Q271" s="15">
        <f t="shared" si="46"/>
        <v>0</v>
      </c>
    </row>
    <row r="272" spans="13:17" x14ac:dyDescent="0.25">
      <c r="M272">
        <v>3</v>
      </c>
      <c r="N272" s="21" t="s">
        <v>118</v>
      </c>
      <c r="O272" s="21">
        <v>2</v>
      </c>
      <c r="P272" s="21">
        <v>1</v>
      </c>
      <c r="Q272" s="15">
        <f t="shared" si="46"/>
        <v>50</v>
      </c>
    </row>
    <row r="273" spans="13:17" x14ac:dyDescent="0.25">
      <c r="M273">
        <v>4</v>
      </c>
      <c r="N273" s="21" t="s">
        <v>118</v>
      </c>
      <c r="O273" s="21">
        <v>2</v>
      </c>
      <c r="P273" s="21">
        <v>0</v>
      </c>
      <c r="Q273" s="15">
        <f t="shared" si="46"/>
        <v>0</v>
      </c>
    </row>
    <row r="274" spans="13:17" x14ac:dyDescent="0.25">
      <c r="O274" s="27">
        <f>SUM(O246:O273)</f>
        <v>233</v>
      </c>
      <c r="P274" s="28">
        <f>SUM(P246:P273)</f>
        <v>24</v>
      </c>
      <c r="Q274" s="23">
        <f>(P274/O274)*100</f>
        <v>10.300429184549357</v>
      </c>
    </row>
    <row r="275" spans="13:17" x14ac:dyDescent="0.25">
      <c r="P275" s="26" t="s">
        <v>38</v>
      </c>
      <c r="Q275">
        <f>COUNT(Q246:Q273)</f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Panel D</vt:lpstr>
      <vt:lpstr>Panel F</vt:lpstr>
      <vt:lpstr>Panel G</vt:lpstr>
      <vt:lpstr>Panel H</vt:lpstr>
      <vt:lpstr>Panel I</vt:lpstr>
      <vt:lpstr>Panel J</vt:lpstr>
      <vt:lpstr>B2M SC EAE</vt:lpstr>
      <vt:lpstr>CD74 SC EAE</vt:lpstr>
      <vt:lpstr>B2M SC EAE PDGFR</vt:lpstr>
      <vt:lpstr>CD74 SC EAE PDGFR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Harrington</dc:creator>
  <cp:lastModifiedBy>Harrington, Em</cp:lastModifiedBy>
  <dcterms:created xsi:type="dcterms:W3CDTF">2022-09-21T17:23:01Z</dcterms:created>
  <dcterms:modified xsi:type="dcterms:W3CDTF">2023-04-05T16:01:49Z</dcterms:modified>
</cp:coreProperties>
</file>