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firstSheet="24" activeTab="29"/>
  </bookViews>
  <sheets>
    <sheet name="Figure 1A" sheetId="1" r:id="rId1"/>
    <sheet name="Figure 1B" sheetId="2" r:id="rId2"/>
    <sheet name="Figure 1C" sheetId="3" r:id="rId3"/>
    <sheet name="Figure 1D" sheetId="4" r:id="rId4"/>
    <sheet name="Figure 1E" sheetId="5" r:id="rId5"/>
    <sheet name="Figure 1F" sheetId="6" r:id="rId6"/>
    <sheet name="Figure 1G" sheetId="7" r:id="rId7"/>
    <sheet name="Figure 2A (rifR freq)" sheetId="8" r:id="rId8"/>
    <sheet name="Figure 2A (mutations spectrum)" sheetId="9" r:id="rId9"/>
    <sheet name="Figure 2B" sheetId="10" r:id="rId10"/>
    <sheet name="Figure 2C" sheetId="11" r:id="rId11"/>
    <sheet name="Figure 2D" sheetId="12" r:id="rId12"/>
    <sheet name="Figure 3C" sheetId="13" r:id="rId13"/>
    <sheet name="Figure 3D" sheetId="15" r:id="rId14"/>
    <sheet name="Figure 3E" sheetId="14" r:id="rId15"/>
    <sheet name="Figure 3F" sheetId="16" r:id="rId16"/>
    <sheet name="Figure 3G" sheetId="17" r:id="rId17"/>
    <sheet name="Figure 3H" sheetId="18" r:id="rId18"/>
    <sheet name="Figure 4C" sheetId="19" r:id="rId19"/>
    <sheet name="Figure 4D" sheetId="20" r:id="rId20"/>
    <sheet name="Figure 5B" sheetId="21" r:id="rId21"/>
    <sheet name="Figure 5C" sheetId="22" r:id="rId22"/>
    <sheet name="Figure 5E" sheetId="23" r:id="rId23"/>
    <sheet name="Figure 5F" sheetId="24" r:id="rId24"/>
    <sheet name="Figure 5G" sheetId="25" r:id="rId25"/>
    <sheet name="Figure 6C" sheetId="26" r:id="rId26"/>
    <sheet name="Figure 6D" sheetId="27" r:id="rId27"/>
    <sheet name="Figure 6E" sheetId="28" r:id="rId28"/>
    <sheet name="Figure 6F" sheetId="29" r:id="rId29"/>
    <sheet name="Figure 6G" sheetId="30" r:id="rId30"/>
    <sheet name="Fig1-Figure supplement 1C" sheetId="31" r:id="rId31"/>
    <sheet name="Fig1-Figure supplement 2A" sheetId="32" r:id="rId32"/>
    <sheet name="Fig1-Figure supplement 2B" sheetId="33" r:id="rId33"/>
    <sheet name="Fig1-Figure supplement 2C" sheetId="34" r:id="rId34"/>
    <sheet name="Fig1-Figure supplement 2D" sheetId="35" r:id="rId35"/>
    <sheet name="Fig2-Figure supplement 1A" sheetId="36" r:id="rId36"/>
    <sheet name="Fig2-Figure supplement 1B" sheetId="37" r:id="rId37"/>
    <sheet name="Fig3-Figure supplement 1A" sheetId="38" r:id="rId38"/>
    <sheet name="Fig3-Figure supplement 1B" sheetId="39" r:id="rId39"/>
    <sheet name="Fig3-Figure supplement 1C" sheetId="40" r:id="rId40"/>
    <sheet name="Fig3-Figure supplement 1D" sheetId="41" r:id="rId41"/>
    <sheet name="Fig4-Figure supplement 2A" sheetId="42" r:id="rId42"/>
    <sheet name="Fig4-Figure supplement 2B" sheetId="43" r:id="rId43"/>
  </sheets>
  <calcPr calcId="145621"/>
</workbook>
</file>

<file path=xl/calcChain.xml><?xml version="1.0" encoding="utf-8"?>
<calcChain xmlns="http://schemas.openxmlformats.org/spreadsheetml/2006/main">
  <c r="G8" i="26" l="1"/>
  <c r="C10" i="23"/>
  <c r="C9" i="20"/>
  <c r="C16" i="19"/>
  <c r="C17" i="19"/>
  <c r="C10" i="18"/>
  <c r="C9" i="18"/>
  <c r="C9" i="16"/>
  <c r="C10" i="14"/>
  <c r="C9" i="14"/>
  <c r="C14" i="15"/>
  <c r="C13" i="15"/>
  <c r="C12" i="15"/>
  <c r="C17" i="13"/>
  <c r="C15" i="13"/>
  <c r="E13" i="10"/>
  <c r="E14" i="10"/>
  <c r="E12" i="10"/>
  <c r="D25" i="8"/>
  <c r="D26" i="8"/>
  <c r="D24" i="8"/>
  <c r="D15" i="7"/>
  <c r="C15" i="7"/>
  <c r="E22" i="6"/>
  <c r="C13" i="6"/>
  <c r="G5" i="5"/>
  <c r="F5" i="5"/>
  <c r="C18" i="4"/>
  <c r="C17" i="4"/>
  <c r="C16" i="4"/>
  <c r="E24" i="3"/>
  <c r="C20" i="3"/>
  <c r="C12" i="3"/>
  <c r="G25" i="2"/>
  <c r="C21" i="2"/>
  <c r="G17" i="2"/>
  <c r="C13" i="2"/>
  <c r="F9" i="1"/>
  <c r="C20" i="4"/>
  <c r="D20" i="43" l="1"/>
  <c r="E20" i="43"/>
  <c r="F20" i="43"/>
  <c r="C20" i="43"/>
  <c r="D18" i="42"/>
  <c r="E18" i="42"/>
  <c r="F18" i="42"/>
  <c r="C18" i="42"/>
  <c r="D12" i="43"/>
  <c r="E12" i="43"/>
  <c r="F12" i="43"/>
  <c r="D13" i="43"/>
  <c r="D14" i="43"/>
  <c r="E14" i="43"/>
  <c r="E13" i="43" s="1"/>
  <c r="F14" i="43"/>
  <c r="F13" i="43" s="1"/>
  <c r="C14" i="43"/>
  <c r="C13" i="43" s="1"/>
  <c r="C12" i="43"/>
  <c r="D9" i="42"/>
  <c r="E9" i="42"/>
  <c r="F9" i="42"/>
  <c r="D11" i="42"/>
  <c r="D10" i="42" s="1"/>
  <c r="E11" i="42"/>
  <c r="E10" i="42" s="1"/>
  <c r="F11" i="42"/>
  <c r="F10" i="42" s="1"/>
  <c r="C9" i="42"/>
  <c r="C11" i="42"/>
  <c r="C10" i="42" s="1"/>
  <c r="D16" i="41"/>
  <c r="C16" i="41"/>
  <c r="D19" i="40"/>
  <c r="C19" i="40"/>
  <c r="D16" i="39"/>
  <c r="C16" i="39"/>
  <c r="D24" i="38"/>
  <c r="C24" i="38"/>
  <c r="B21" i="38"/>
  <c r="B20" i="38"/>
  <c r="D11" i="41"/>
  <c r="D10" i="41" s="1"/>
  <c r="C11" i="41"/>
  <c r="C10" i="41" s="1"/>
  <c r="D9" i="41"/>
  <c r="C9" i="41"/>
  <c r="E11" i="40"/>
  <c r="E10" i="40" s="1"/>
  <c r="D11" i="40"/>
  <c r="C11" i="40"/>
  <c r="C10" i="40" s="1"/>
  <c r="D10" i="40"/>
  <c r="E9" i="40"/>
  <c r="D9" i="40"/>
  <c r="C9" i="40"/>
  <c r="D11" i="39"/>
  <c r="D10" i="39" s="1"/>
  <c r="C11" i="39"/>
  <c r="C10" i="39" s="1"/>
  <c r="D9" i="39"/>
  <c r="C9" i="39"/>
  <c r="E17" i="38"/>
  <c r="E16" i="38" s="1"/>
  <c r="D17" i="38"/>
  <c r="D16" i="38" s="1"/>
  <c r="C17" i="38"/>
  <c r="C16" i="38"/>
  <c r="E15" i="38"/>
  <c r="D15" i="38"/>
  <c r="C15" i="38"/>
  <c r="H11" i="37"/>
  <c r="H10" i="37" s="1"/>
  <c r="G11" i="37"/>
  <c r="G10" i="37" s="1"/>
  <c r="F11" i="37"/>
  <c r="E11" i="37"/>
  <c r="D11" i="37"/>
  <c r="C11" i="37"/>
  <c r="F10" i="37"/>
  <c r="E10" i="37"/>
  <c r="D10" i="37"/>
  <c r="C10" i="37"/>
  <c r="H9" i="37"/>
  <c r="G9" i="37"/>
  <c r="F9" i="37"/>
  <c r="E9" i="37"/>
  <c r="D9" i="37"/>
  <c r="C9" i="37"/>
  <c r="D9" i="36"/>
  <c r="E9" i="36"/>
  <c r="F9" i="36"/>
  <c r="G9" i="36"/>
  <c r="H9" i="36"/>
  <c r="F10" i="36"/>
  <c r="D11" i="36"/>
  <c r="D10" i="36" s="1"/>
  <c r="E11" i="36"/>
  <c r="E10" i="36" s="1"/>
  <c r="F11" i="36"/>
  <c r="G11" i="36"/>
  <c r="G10" i="36" s="1"/>
  <c r="H11" i="36"/>
  <c r="H10" i="36" s="1"/>
  <c r="C11" i="36"/>
  <c r="C10" i="36"/>
  <c r="C9" i="36"/>
  <c r="F8" i="35"/>
  <c r="E8" i="35"/>
  <c r="D8" i="35"/>
  <c r="C8" i="35"/>
  <c r="F7" i="35"/>
  <c r="E7" i="35"/>
  <c r="D7" i="35"/>
  <c r="C7" i="35"/>
  <c r="F6" i="35"/>
  <c r="E6" i="35"/>
  <c r="D6" i="35"/>
  <c r="C6" i="35"/>
  <c r="C12" i="34"/>
  <c r="F23" i="34"/>
  <c r="E23" i="34"/>
  <c r="D23" i="34"/>
  <c r="C23" i="34"/>
  <c r="F22" i="34"/>
  <c r="E22" i="34"/>
  <c r="D22" i="34"/>
  <c r="C22" i="34"/>
  <c r="F21" i="34"/>
  <c r="E21" i="34"/>
  <c r="D21" i="34"/>
  <c r="C21" i="34"/>
  <c r="F20" i="34"/>
  <c r="E20" i="34"/>
  <c r="D20" i="34"/>
  <c r="C20" i="34"/>
  <c r="B20" i="34"/>
  <c r="B21" i="34" s="1"/>
  <c r="B22" i="34" s="1"/>
  <c r="B23" i="34" s="1"/>
  <c r="F19" i="34"/>
  <c r="E19" i="34"/>
  <c r="D19" i="34"/>
  <c r="C19" i="34"/>
  <c r="F16" i="34"/>
  <c r="E16" i="34"/>
  <c r="D16" i="34"/>
  <c r="C16" i="34"/>
  <c r="F15" i="34"/>
  <c r="E15" i="34"/>
  <c r="D15" i="34"/>
  <c r="C15" i="34"/>
  <c r="F14" i="34"/>
  <c r="E14" i="34"/>
  <c r="D14" i="34"/>
  <c r="C14" i="34"/>
  <c r="F13" i="34"/>
  <c r="E13" i="34"/>
  <c r="D13" i="34"/>
  <c r="C13" i="34"/>
  <c r="B13" i="34"/>
  <c r="B14" i="34" s="1"/>
  <c r="B15" i="34" s="1"/>
  <c r="B16" i="34" s="1"/>
  <c r="F12" i="34"/>
  <c r="E12" i="34"/>
  <c r="D12" i="34"/>
  <c r="B5" i="34"/>
  <c r="B6" i="34" s="1"/>
  <c r="B7" i="34" s="1"/>
  <c r="B8" i="34" s="1"/>
  <c r="F8" i="33"/>
  <c r="E8" i="33"/>
  <c r="D8" i="33"/>
  <c r="C8" i="33"/>
  <c r="F7" i="33"/>
  <c r="E7" i="33"/>
  <c r="D7" i="33"/>
  <c r="C7" i="33"/>
  <c r="F6" i="33"/>
  <c r="E6" i="33"/>
  <c r="D6" i="33"/>
  <c r="C6" i="33"/>
  <c r="F23" i="32"/>
  <c r="C12" i="32"/>
  <c r="E23" i="32"/>
  <c r="D23" i="32"/>
  <c r="C23" i="32"/>
  <c r="F22" i="32"/>
  <c r="E22" i="32"/>
  <c r="D22" i="32"/>
  <c r="C22" i="32"/>
  <c r="F21" i="32"/>
  <c r="E21" i="32"/>
  <c r="D21" i="32"/>
  <c r="C21" i="32"/>
  <c r="F20" i="32"/>
  <c r="E20" i="32"/>
  <c r="D20" i="32"/>
  <c r="C20" i="32"/>
  <c r="B20" i="32"/>
  <c r="B21" i="32" s="1"/>
  <c r="B22" i="32" s="1"/>
  <c r="B23" i="32" s="1"/>
  <c r="F19" i="32"/>
  <c r="E19" i="32"/>
  <c r="D19" i="32"/>
  <c r="C19" i="32"/>
  <c r="F16" i="32"/>
  <c r="E16" i="32"/>
  <c r="D16" i="32"/>
  <c r="C16" i="32"/>
  <c r="F15" i="32"/>
  <c r="E15" i="32"/>
  <c r="D15" i="32"/>
  <c r="C15" i="32"/>
  <c r="F14" i="32"/>
  <c r="E14" i="32"/>
  <c r="D14" i="32"/>
  <c r="C14" i="32"/>
  <c r="F13" i="32"/>
  <c r="E13" i="32"/>
  <c r="D13" i="32"/>
  <c r="C13" i="32"/>
  <c r="B13" i="32"/>
  <c r="B14" i="32" s="1"/>
  <c r="B15" i="32" s="1"/>
  <c r="B16" i="32" s="1"/>
  <c r="F12" i="32"/>
  <c r="E12" i="32"/>
  <c r="D12" i="32"/>
  <c r="B5" i="32"/>
  <c r="B6" i="32" s="1"/>
  <c r="B7" i="32" s="1"/>
  <c r="B8" i="32" s="1"/>
  <c r="B5" i="31"/>
  <c r="B6" i="31" s="1"/>
  <c r="B7" i="31" s="1"/>
  <c r="B8" i="31" s="1"/>
  <c r="C16" i="30"/>
  <c r="E16" i="30"/>
  <c r="D16" i="30"/>
  <c r="B14" i="30"/>
  <c r="B13" i="30"/>
  <c r="H10" i="30"/>
  <c r="G10" i="30"/>
  <c r="G9" i="30" s="1"/>
  <c r="F10" i="30"/>
  <c r="F9" i="30" s="1"/>
  <c r="E10" i="30"/>
  <c r="D10" i="30"/>
  <c r="C10" i="30"/>
  <c r="H9" i="30"/>
  <c r="E9" i="30"/>
  <c r="D9" i="30"/>
  <c r="C9" i="30"/>
  <c r="H8" i="30"/>
  <c r="G8" i="30"/>
  <c r="F8" i="30"/>
  <c r="E8" i="30"/>
  <c r="D8" i="30"/>
  <c r="C8" i="30"/>
  <c r="D14" i="29"/>
  <c r="E14" i="29"/>
  <c r="C14" i="29"/>
  <c r="B12" i="29"/>
  <c r="B11" i="29"/>
  <c r="H8" i="29"/>
  <c r="G8" i="29"/>
  <c r="F8" i="29"/>
  <c r="E8" i="29"/>
  <c r="D8" i="29"/>
  <c r="C8" i="29"/>
  <c r="H7" i="29"/>
  <c r="G7" i="29"/>
  <c r="F7" i="29"/>
  <c r="E7" i="29"/>
  <c r="D7" i="29"/>
  <c r="C7" i="29"/>
  <c r="H6" i="29"/>
  <c r="G6" i="29"/>
  <c r="F6" i="29"/>
  <c r="E6" i="29"/>
  <c r="D6" i="29"/>
  <c r="C6" i="29"/>
  <c r="N8" i="28"/>
  <c r="M8" i="28"/>
  <c r="L8" i="28"/>
  <c r="K8" i="28"/>
  <c r="J8" i="28"/>
  <c r="I8" i="28"/>
  <c r="H8" i="28"/>
  <c r="G8" i="28"/>
  <c r="F8" i="28"/>
  <c r="E8" i="28"/>
  <c r="D8" i="28"/>
  <c r="C8" i="28"/>
  <c r="N7" i="28"/>
  <c r="M7" i="28"/>
  <c r="L7" i="28"/>
  <c r="K7" i="28"/>
  <c r="J7" i="28"/>
  <c r="I7" i="28"/>
  <c r="H7" i="28"/>
  <c r="G7" i="28"/>
  <c r="F7" i="28"/>
  <c r="E7" i="28"/>
  <c r="D7" i="28"/>
  <c r="C7" i="28"/>
  <c r="N6" i="28"/>
  <c r="M6" i="28"/>
  <c r="L6" i="28"/>
  <c r="K6" i="28"/>
  <c r="J6" i="28"/>
  <c r="I6" i="28"/>
  <c r="H6" i="28"/>
  <c r="G6" i="28"/>
  <c r="F6" i="28"/>
  <c r="E6" i="28"/>
  <c r="D6" i="28"/>
  <c r="C6" i="28"/>
  <c r="J8" i="27"/>
  <c r="I8" i="27"/>
  <c r="H8" i="27"/>
  <c r="G8" i="27"/>
  <c r="F8" i="27"/>
  <c r="E8" i="27"/>
  <c r="D8" i="27"/>
  <c r="C8" i="27"/>
  <c r="J7" i="27"/>
  <c r="I7" i="27"/>
  <c r="H7" i="27"/>
  <c r="G7" i="27"/>
  <c r="F7" i="27"/>
  <c r="E7" i="27"/>
  <c r="D7" i="27"/>
  <c r="C7" i="27"/>
  <c r="J6" i="27"/>
  <c r="I6" i="27"/>
  <c r="H6" i="27"/>
  <c r="G6" i="27"/>
  <c r="F6" i="27"/>
  <c r="E6" i="27"/>
  <c r="D6" i="27"/>
  <c r="C6" i="27"/>
  <c r="F8" i="26"/>
  <c r="G11" i="26"/>
  <c r="F11" i="26"/>
  <c r="G10" i="26"/>
  <c r="F10" i="26"/>
  <c r="G9" i="26"/>
  <c r="F9" i="26"/>
  <c r="G7" i="26"/>
  <c r="F7" i="26"/>
  <c r="G6" i="26"/>
  <c r="F6" i="26"/>
  <c r="G5" i="26"/>
  <c r="F5" i="26"/>
  <c r="G4" i="26"/>
  <c r="F4" i="26"/>
  <c r="E8" i="25"/>
  <c r="E7" i="25" s="1"/>
  <c r="D8" i="25"/>
  <c r="D7" i="25" s="1"/>
  <c r="C8" i="25"/>
  <c r="C7" i="25"/>
  <c r="E6" i="25"/>
  <c r="D6" i="25"/>
  <c r="C6" i="25"/>
  <c r="E8" i="24"/>
  <c r="E7" i="24" s="1"/>
  <c r="D8" i="24"/>
  <c r="D7" i="24" s="1"/>
  <c r="C8" i="24"/>
  <c r="C7" i="24"/>
  <c r="E6" i="24"/>
  <c r="D6" i="24"/>
  <c r="C6" i="24"/>
  <c r="H11" i="23"/>
  <c r="G11" i="23"/>
  <c r="F11" i="23"/>
  <c r="E11" i="23"/>
  <c r="D11" i="23"/>
  <c r="C11" i="23"/>
  <c r="H10" i="23"/>
  <c r="G10" i="23"/>
  <c r="F10" i="23"/>
  <c r="E10" i="23"/>
  <c r="D10" i="23"/>
  <c r="H9" i="23"/>
  <c r="H13" i="23" s="1"/>
  <c r="G9" i="23"/>
  <c r="G13" i="23" s="1"/>
  <c r="F9" i="23"/>
  <c r="F12" i="23" s="1"/>
  <c r="E9" i="23"/>
  <c r="E13" i="23" s="1"/>
  <c r="D9" i="23"/>
  <c r="D12" i="23" s="1"/>
  <c r="C9" i="23"/>
  <c r="E8" i="22"/>
  <c r="E7" i="22" s="1"/>
  <c r="D8" i="22"/>
  <c r="C8" i="22"/>
  <c r="C7" i="22" s="1"/>
  <c r="D7" i="22"/>
  <c r="E6" i="22"/>
  <c r="D6" i="22"/>
  <c r="C6" i="22"/>
  <c r="E13" i="21"/>
  <c r="C13" i="21"/>
  <c r="E19" i="21"/>
  <c r="D19" i="21"/>
  <c r="C19" i="21"/>
  <c r="E18" i="21"/>
  <c r="D18" i="21"/>
  <c r="C18" i="21"/>
  <c r="B18" i="21"/>
  <c r="B19" i="21" s="1"/>
  <c r="E17" i="21"/>
  <c r="D17" i="21"/>
  <c r="C17" i="21"/>
  <c r="D13" i="21"/>
  <c r="E12" i="21"/>
  <c r="D12" i="21"/>
  <c r="C12" i="21"/>
  <c r="B12" i="21"/>
  <c r="B13" i="21" s="1"/>
  <c r="E11" i="21"/>
  <c r="D11" i="21"/>
  <c r="C11" i="21"/>
  <c r="B6" i="21"/>
  <c r="B7" i="21" s="1"/>
  <c r="F13" i="23" l="1"/>
  <c r="H12" i="23"/>
  <c r="D18" i="20" l="1"/>
  <c r="C18" i="20"/>
  <c r="E11" i="20"/>
  <c r="E10" i="20" s="1"/>
  <c r="D11" i="20"/>
  <c r="D10" i="20" s="1"/>
  <c r="C11" i="20"/>
  <c r="C10" i="20" s="1"/>
  <c r="E9" i="20"/>
  <c r="D9" i="20"/>
  <c r="D25" i="19"/>
  <c r="C25" i="19"/>
  <c r="B22" i="19"/>
  <c r="B21" i="19"/>
  <c r="B20" i="19"/>
  <c r="E17" i="19"/>
  <c r="E16" i="19" s="1"/>
  <c r="D17" i="19"/>
  <c r="D16" i="19"/>
  <c r="E15" i="19"/>
  <c r="D15" i="19"/>
  <c r="C15" i="19"/>
  <c r="E8" i="17"/>
  <c r="E7" i="17" s="1"/>
  <c r="D8" i="17"/>
  <c r="D7" i="17" s="1"/>
  <c r="C8" i="17"/>
  <c r="C7" i="17" s="1"/>
  <c r="E6" i="17"/>
  <c r="D6" i="17"/>
  <c r="C6" i="17"/>
  <c r="D18" i="18"/>
  <c r="C18" i="18"/>
  <c r="D16" i="16"/>
  <c r="C16" i="16"/>
  <c r="D11" i="18"/>
  <c r="D10" i="18" s="1"/>
  <c r="C11" i="18"/>
  <c r="D9" i="18"/>
  <c r="E11" i="16"/>
  <c r="E10" i="16" s="1"/>
  <c r="D11" i="16"/>
  <c r="C11" i="16"/>
  <c r="C10" i="16" s="1"/>
  <c r="D10" i="16"/>
  <c r="E9" i="16"/>
  <c r="D9" i="16"/>
  <c r="D16" i="14"/>
  <c r="C16" i="14"/>
  <c r="E14" i="15" l="1"/>
  <c r="E13" i="15" s="1"/>
  <c r="D14" i="15"/>
  <c r="D13" i="15"/>
  <c r="E12" i="15"/>
  <c r="D12" i="15"/>
  <c r="E26" i="13"/>
  <c r="D26" i="13"/>
  <c r="C26" i="13"/>
  <c r="B22" i="13"/>
  <c r="B21" i="13"/>
  <c r="B20" i="13"/>
  <c r="D11" i="14"/>
  <c r="D10" i="14" s="1"/>
  <c r="C11" i="14"/>
  <c r="D9" i="14"/>
  <c r="E17" i="13"/>
  <c r="D17" i="13"/>
  <c r="E16" i="13"/>
  <c r="D16" i="13"/>
  <c r="C16" i="13"/>
  <c r="E15" i="13"/>
  <c r="D15" i="13"/>
  <c r="M34" i="12" l="1"/>
  <c r="M64" i="12" s="1"/>
  <c r="L34" i="12"/>
  <c r="L64" i="12" s="1"/>
  <c r="K34" i="12"/>
  <c r="R23" i="12"/>
  <c r="Q23" i="12"/>
  <c r="P23" i="12"/>
  <c r="R22" i="12"/>
  <c r="Q22" i="12"/>
  <c r="P22" i="12"/>
  <c r="R21" i="12"/>
  <c r="Q21" i="12"/>
  <c r="P21" i="12"/>
  <c r="R20" i="12"/>
  <c r="Q20" i="12"/>
  <c r="P20" i="12"/>
  <c r="R19" i="12"/>
  <c r="Q19" i="12"/>
  <c r="P19" i="12"/>
  <c r="AB18" i="12"/>
  <c r="AA18" i="12"/>
  <c r="Z18" i="12"/>
  <c r="R18" i="12"/>
  <c r="Q18" i="12"/>
  <c r="P18" i="12"/>
  <c r="AB17" i="12"/>
  <c r="AA17" i="12"/>
  <c r="Z17" i="12"/>
  <c r="R17" i="12"/>
  <c r="Q17" i="12"/>
  <c r="P17" i="12"/>
  <c r="AB16" i="12"/>
  <c r="AA16" i="12"/>
  <c r="Z16" i="12"/>
  <c r="R16" i="12"/>
  <c r="Q16" i="12"/>
  <c r="P16" i="12"/>
  <c r="AB15" i="12"/>
  <c r="AA15" i="12"/>
  <c r="Z15" i="12"/>
  <c r="R15" i="12"/>
  <c r="Q15" i="12"/>
  <c r="P15" i="12"/>
  <c r="AB14" i="12"/>
  <c r="AA14" i="12"/>
  <c r="Z14" i="12"/>
  <c r="R14" i="12"/>
  <c r="Q14" i="12"/>
  <c r="P14" i="12"/>
  <c r="AB13" i="12"/>
  <c r="AA13" i="12"/>
  <c r="Z13" i="12"/>
  <c r="R13" i="12"/>
  <c r="Q13" i="12"/>
  <c r="P13" i="12"/>
  <c r="AB12" i="12"/>
  <c r="AA12" i="12"/>
  <c r="Z12" i="12"/>
  <c r="R12" i="12"/>
  <c r="Q12" i="12"/>
  <c r="P12" i="12"/>
  <c r="AB11" i="12"/>
  <c r="AA11" i="12"/>
  <c r="Z11" i="12"/>
  <c r="R11" i="12"/>
  <c r="Q11" i="12"/>
  <c r="P11" i="12"/>
  <c r="AB10" i="12"/>
  <c r="AA10" i="12"/>
  <c r="Z10" i="12"/>
  <c r="W10" i="12"/>
  <c r="V10" i="12"/>
  <c r="U10" i="12"/>
  <c r="R10" i="12"/>
  <c r="Q10" i="12"/>
  <c r="P10" i="12"/>
  <c r="AB9" i="12"/>
  <c r="AA9" i="12"/>
  <c r="Z9" i="12"/>
  <c r="W9" i="12"/>
  <c r="V9" i="12"/>
  <c r="U9" i="12"/>
  <c r="R9" i="12"/>
  <c r="Q9" i="12"/>
  <c r="P9" i="12"/>
  <c r="AB8" i="12"/>
  <c r="AA8" i="12"/>
  <c r="Z8" i="12"/>
  <c r="W8" i="12"/>
  <c r="V8" i="12"/>
  <c r="U8" i="12"/>
  <c r="R8" i="12"/>
  <c r="Q8" i="12"/>
  <c r="P8" i="12"/>
  <c r="AB7" i="12"/>
  <c r="AA7" i="12"/>
  <c r="Z7" i="12"/>
  <c r="W7" i="12"/>
  <c r="V7" i="12"/>
  <c r="U7" i="12"/>
  <c r="R7" i="12"/>
  <c r="Q7" i="12"/>
  <c r="P7" i="12"/>
  <c r="AB6" i="12"/>
  <c r="AA6" i="12"/>
  <c r="Z6" i="12"/>
  <c r="W6" i="12"/>
  <c r="V6" i="12"/>
  <c r="U6" i="12"/>
  <c r="R6" i="12"/>
  <c r="Q6" i="12"/>
  <c r="P6" i="12"/>
  <c r="AB5" i="12"/>
  <c r="AA5" i="12"/>
  <c r="Z5" i="12"/>
  <c r="W5" i="12"/>
  <c r="V5" i="12"/>
  <c r="U5" i="12"/>
  <c r="R5" i="12"/>
  <c r="Q5" i="12"/>
  <c r="P5" i="12"/>
  <c r="AB4" i="12"/>
  <c r="AA4" i="12"/>
  <c r="Z4" i="12"/>
  <c r="W4" i="12"/>
  <c r="V4" i="12"/>
  <c r="U4" i="12"/>
  <c r="R4" i="12"/>
  <c r="Q4" i="12"/>
  <c r="P4" i="12"/>
  <c r="AB3" i="12"/>
  <c r="AB19" i="12" s="1"/>
  <c r="AA3" i="12"/>
  <c r="AA19" i="12" s="1"/>
  <c r="Z3" i="12"/>
  <c r="Z19" i="12" s="1"/>
  <c r="W3" i="12"/>
  <c r="W11" i="12" s="1"/>
  <c r="V3" i="12"/>
  <c r="V11" i="12" s="1"/>
  <c r="U3" i="12"/>
  <c r="U11" i="12" s="1"/>
  <c r="R3" i="12"/>
  <c r="R24" i="12" s="1"/>
  <c r="Q3" i="12"/>
  <c r="Q24" i="12" s="1"/>
  <c r="P3" i="12"/>
  <c r="P24" i="12" s="1"/>
  <c r="M63" i="11"/>
  <c r="M60" i="11"/>
  <c r="M57" i="11"/>
  <c r="R49" i="11" s="1"/>
  <c r="R53" i="11"/>
  <c r="M48" i="11"/>
  <c r="M47" i="11"/>
  <c r="M45" i="11"/>
  <c r="M44" i="11"/>
  <c r="AB41" i="11"/>
  <c r="M41" i="11"/>
  <c r="M40" i="11"/>
  <c r="R40" i="11" s="1"/>
  <c r="M39" i="11"/>
  <c r="R39" i="11" s="1"/>
  <c r="M38" i="11"/>
  <c r="R38" i="11" s="1"/>
  <c r="M37" i="11"/>
  <c r="R37" i="11" s="1"/>
  <c r="M34" i="11"/>
  <c r="L34" i="11"/>
  <c r="L63" i="11" s="1"/>
  <c r="K34" i="11"/>
  <c r="K65" i="11" s="1"/>
  <c r="R23" i="11"/>
  <c r="Q23" i="11"/>
  <c r="P23" i="11"/>
  <c r="R22" i="11"/>
  <c r="Q22" i="11"/>
  <c r="P22" i="11"/>
  <c r="R21" i="11"/>
  <c r="Q21" i="11"/>
  <c r="P21" i="11"/>
  <c r="R20" i="11"/>
  <c r="Q20" i="11"/>
  <c r="P20" i="11"/>
  <c r="R19" i="11"/>
  <c r="Q19" i="11"/>
  <c r="P19" i="11"/>
  <c r="AB18" i="11"/>
  <c r="AA18" i="11"/>
  <c r="Z18" i="11"/>
  <c r="R18" i="11"/>
  <c r="Q18" i="11"/>
  <c r="P18" i="11"/>
  <c r="AB17" i="11"/>
  <c r="AA17" i="11"/>
  <c r="Z17" i="11"/>
  <c r="R17" i="11"/>
  <c r="Q17" i="11"/>
  <c r="P17" i="11"/>
  <c r="AB16" i="11"/>
  <c r="AA16" i="11"/>
  <c r="Z16" i="11"/>
  <c r="R16" i="11"/>
  <c r="Q16" i="11"/>
  <c r="P16" i="11"/>
  <c r="AB15" i="11"/>
  <c r="AA15" i="11"/>
  <c r="Z15" i="11"/>
  <c r="R15" i="11"/>
  <c r="Q15" i="11"/>
  <c r="P15" i="11"/>
  <c r="AB14" i="11"/>
  <c r="AA14" i="11"/>
  <c r="Z14" i="11"/>
  <c r="R14" i="11"/>
  <c r="Q14" i="11"/>
  <c r="P14" i="11"/>
  <c r="AB13" i="11"/>
  <c r="AA13" i="11"/>
  <c r="Z13" i="11"/>
  <c r="R13" i="11"/>
  <c r="Q13" i="11"/>
  <c r="P13" i="11"/>
  <c r="AB12" i="11"/>
  <c r="AA12" i="11"/>
  <c r="Z12" i="11"/>
  <c r="R12" i="11"/>
  <c r="Q12" i="11"/>
  <c r="P12" i="11"/>
  <c r="AB11" i="11"/>
  <c r="AA11" i="11"/>
  <c r="Z11" i="11"/>
  <c r="R11" i="11"/>
  <c r="Q11" i="11"/>
  <c r="P11" i="11"/>
  <c r="AB10" i="11"/>
  <c r="AA10" i="11"/>
  <c r="Z10" i="11"/>
  <c r="W10" i="11"/>
  <c r="V10" i="11"/>
  <c r="U10" i="11"/>
  <c r="R10" i="11"/>
  <c r="Q10" i="11"/>
  <c r="P10" i="11"/>
  <c r="AB9" i="11"/>
  <c r="AA9" i="11"/>
  <c r="Z9" i="11"/>
  <c r="W9" i="11"/>
  <c r="V9" i="11"/>
  <c r="U9" i="11"/>
  <c r="R9" i="11"/>
  <c r="Q9" i="11"/>
  <c r="P9" i="11"/>
  <c r="AB8" i="11"/>
  <c r="AA8" i="11"/>
  <c r="Z8" i="11"/>
  <c r="W8" i="11"/>
  <c r="V8" i="11"/>
  <c r="U8" i="11"/>
  <c r="R8" i="11"/>
  <c r="Q8" i="11"/>
  <c r="P8" i="11"/>
  <c r="AB7" i="11"/>
  <c r="AA7" i="11"/>
  <c r="Z7" i="11"/>
  <c r="W7" i="11"/>
  <c r="V7" i="11"/>
  <c r="U7" i="11"/>
  <c r="R7" i="11"/>
  <c r="Q7" i="11"/>
  <c r="P7" i="11"/>
  <c r="AB6" i="11"/>
  <c r="AA6" i="11"/>
  <c r="Z6" i="11"/>
  <c r="W6" i="11"/>
  <c r="V6" i="11"/>
  <c r="U6" i="11"/>
  <c r="R6" i="11"/>
  <c r="Q6" i="11"/>
  <c r="P6" i="11"/>
  <c r="AB5" i="11"/>
  <c r="AA5" i="11"/>
  <c r="Z5" i="11"/>
  <c r="W5" i="11"/>
  <c r="V5" i="11"/>
  <c r="U5" i="11"/>
  <c r="R5" i="11"/>
  <c r="Q5" i="11"/>
  <c r="P5" i="11"/>
  <c r="AB4" i="11"/>
  <c r="AA4" i="11"/>
  <c r="Z4" i="11"/>
  <c r="W4" i="11"/>
  <c r="V4" i="11"/>
  <c r="U4" i="11"/>
  <c r="R4" i="11"/>
  <c r="Q4" i="11"/>
  <c r="P4" i="11"/>
  <c r="AB3" i="11"/>
  <c r="AB19" i="11" s="1"/>
  <c r="AA3" i="11"/>
  <c r="AA19" i="11" s="1"/>
  <c r="Z3" i="11"/>
  <c r="Z19" i="11" s="1"/>
  <c r="W3" i="11"/>
  <c r="W11" i="11" s="1"/>
  <c r="V3" i="11"/>
  <c r="V11" i="11" s="1"/>
  <c r="U3" i="11"/>
  <c r="U11" i="11" s="1"/>
  <c r="R3" i="11"/>
  <c r="R24" i="11" s="1"/>
  <c r="Q3" i="11"/>
  <c r="Q24" i="11" s="1"/>
  <c r="P3" i="11"/>
  <c r="P24" i="11" s="1"/>
  <c r="H14" i="10"/>
  <c r="G14" i="10"/>
  <c r="G13" i="10" s="1"/>
  <c r="F14" i="10"/>
  <c r="F13" i="10" s="1"/>
  <c r="D14" i="10"/>
  <c r="C14" i="10"/>
  <c r="C13" i="10" s="1"/>
  <c r="H13" i="10"/>
  <c r="D13" i="10"/>
  <c r="H12" i="10"/>
  <c r="H16" i="10" s="1"/>
  <c r="G12" i="10"/>
  <c r="G16" i="10" s="1"/>
  <c r="F12" i="10"/>
  <c r="F15" i="10" s="1"/>
  <c r="D12" i="10"/>
  <c r="D15" i="10" s="1"/>
  <c r="C12" i="10"/>
  <c r="E16" i="10" s="1"/>
  <c r="K39" i="9"/>
  <c r="K107" i="9" s="1"/>
  <c r="K38" i="9"/>
  <c r="P38" i="9" s="1"/>
  <c r="P73" i="9" s="1"/>
  <c r="K37" i="9"/>
  <c r="P37" i="9" s="1"/>
  <c r="M34" i="9"/>
  <c r="M63" i="9" s="1"/>
  <c r="L34" i="9"/>
  <c r="L63" i="9" s="1"/>
  <c r="K34" i="9"/>
  <c r="R23" i="9"/>
  <c r="Q23" i="9"/>
  <c r="P23" i="9"/>
  <c r="R22" i="9"/>
  <c r="Q22" i="9"/>
  <c r="P22" i="9"/>
  <c r="R21" i="9"/>
  <c r="Q21" i="9"/>
  <c r="P21" i="9"/>
  <c r="R20" i="9"/>
  <c r="Q20" i="9"/>
  <c r="P20" i="9"/>
  <c r="R19" i="9"/>
  <c r="Q19" i="9"/>
  <c r="P19" i="9"/>
  <c r="AB18" i="9"/>
  <c r="AA18" i="9"/>
  <c r="Z18" i="9"/>
  <c r="R18" i="9"/>
  <c r="Q18" i="9"/>
  <c r="P18" i="9"/>
  <c r="AB17" i="9"/>
  <c r="AA17" i="9"/>
  <c r="Z17" i="9"/>
  <c r="R17" i="9"/>
  <c r="Q17" i="9"/>
  <c r="P17" i="9"/>
  <c r="AB16" i="9"/>
  <c r="AA16" i="9"/>
  <c r="Z16" i="9"/>
  <c r="R16" i="9"/>
  <c r="Q16" i="9"/>
  <c r="P16" i="9"/>
  <c r="AB15" i="9"/>
  <c r="AA15" i="9"/>
  <c r="Z15" i="9"/>
  <c r="R15" i="9"/>
  <c r="Q15" i="9"/>
  <c r="P15" i="9"/>
  <c r="AB14" i="9"/>
  <c r="AA14" i="9"/>
  <c r="Z14" i="9"/>
  <c r="R14" i="9"/>
  <c r="Q14" i="9"/>
  <c r="P14" i="9"/>
  <c r="AB13" i="9"/>
  <c r="AA13" i="9"/>
  <c r="Z13" i="9"/>
  <c r="R13" i="9"/>
  <c r="Q13" i="9"/>
  <c r="P13" i="9"/>
  <c r="AB12" i="9"/>
  <c r="AA12" i="9"/>
  <c r="Z12" i="9"/>
  <c r="R12" i="9"/>
  <c r="Q12" i="9"/>
  <c r="P12" i="9"/>
  <c r="AB11" i="9"/>
  <c r="AA11" i="9"/>
  <c r="Z11" i="9"/>
  <c r="R11" i="9"/>
  <c r="Q11" i="9"/>
  <c r="P11" i="9"/>
  <c r="AB10" i="9"/>
  <c r="AA10" i="9"/>
  <c r="Z10" i="9"/>
  <c r="W10" i="9"/>
  <c r="V10" i="9"/>
  <c r="U10" i="9"/>
  <c r="R10" i="9"/>
  <c r="Q10" i="9"/>
  <c r="P10" i="9"/>
  <c r="AB9" i="9"/>
  <c r="AA9" i="9"/>
  <c r="Z9" i="9"/>
  <c r="W9" i="9"/>
  <c r="V9" i="9"/>
  <c r="U9" i="9"/>
  <c r="R9" i="9"/>
  <c r="Q9" i="9"/>
  <c r="P9" i="9"/>
  <c r="AB8" i="9"/>
  <c r="AA8" i="9"/>
  <c r="Z8" i="9"/>
  <c r="W8" i="9"/>
  <c r="V8" i="9"/>
  <c r="U8" i="9"/>
  <c r="R8" i="9"/>
  <c r="Q8" i="9"/>
  <c r="P8" i="9"/>
  <c r="AB7" i="9"/>
  <c r="AA7" i="9"/>
  <c r="Z7" i="9"/>
  <c r="W7" i="9"/>
  <c r="V7" i="9"/>
  <c r="U7" i="9"/>
  <c r="R7" i="9"/>
  <c r="Q7" i="9"/>
  <c r="P7" i="9"/>
  <c r="AB6" i="9"/>
  <c r="AA6" i="9"/>
  <c r="Z6" i="9"/>
  <c r="W6" i="9"/>
  <c r="V6" i="9"/>
  <c r="U6" i="9"/>
  <c r="R6" i="9"/>
  <c r="Q6" i="9"/>
  <c r="P6" i="9"/>
  <c r="AB5" i="9"/>
  <c r="AA5" i="9"/>
  <c r="Z5" i="9"/>
  <c r="W5" i="9"/>
  <c r="V5" i="9"/>
  <c r="U5" i="9"/>
  <c r="R5" i="9"/>
  <c r="Q5" i="9"/>
  <c r="P5" i="9"/>
  <c r="AB4" i="9"/>
  <c r="AA4" i="9"/>
  <c r="Z4" i="9"/>
  <c r="W4" i="9"/>
  <c r="V4" i="9"/>
  <c r="U4" i="9"/>
  <c r="R4" i="9"/>
  <c r="Q4" i="9"/>
  <c r="P4" i="9"/>
  <c r="AB3" i="9"/>
  <c r="AB19" i="9" s="1"/>
  <c r="AA3" i="9"/>
  <c r="AA19" i="9" s="1"/>
  <c r="Z3" i="9"/>
  <c r="Z19" i="9" s="1"/>
  <c r="W3" i="9"/>
  <c r="W11" i="9" s="1"/>
  <c r="V3" i="9"/>
  <c r="V11" i="9" s="1"/>
  <c r="U3" i="9"/>
  <c r="U11" i="9" s="1"/>
  <c r="R3" i="9"/>
  <c r="R24" i="9" s="1"/>
  <c r="Q3" i="9"/>
  <c r="Q24" i="9" s="1"/>
  <c r="P3" i="9"/>
  <c r="P24" i="9" s="1"/>
  <c r="H26" i="8"/>
  <c r="G26" i="8"/>
  <c r="F26" i="8"/>
  <c r="F25" i="8" s="1"/>
  <c r="E26" i="8"/>
  <c r="E25" i="8" s="1"/>
  <c r="C26" i="8"/>
  <c r="H25" i="8"/>
  <c r="G25" i="8"/>
  <c r="C25" i="8"/>
  <c r="H24" i="8"/>
  <c r="G24" i="8"/>
  <c r="F24" i="8"/>
  <c r="E24" i="8"/>
  <c r="D27" i="8"/>
  <c r="C24" i="8"/>
  <c r="E13" i="6"/>
  <c r="D13" i="6"/>
  <c r="D13" i="2"/>
  <c r="C21" i="3"/>
  <c r="D21" i="3"/>
  <c r="E21" i="3"/>
  <c r="C22" i="3"/>
  <c r="D22" i="3"/>
  <c r="E22" i="3"/>
  <c r="C23" i="3"/>
  <c r="D23" i="3"/>
  <c r="E23" i="3"/>
  <c r="C24" i="3"/>
  <c r="D24" i="3"/>
  <c r="E20" i="3"/>
  <c r="D20" i="3"/>
  <c r="C13" i="3"/>
  <c r="D13" i="3"/>
  <c r="E13" i="3"/>
  <c r="C14" i="3"/>
  <c r="D14" i="3"/>
  <c r="E14" i="3"/>
  <c r="C15" i="3"/>
  <c r="D15" i="3"/>
  <c r="E15" i="3"/>
  <c r="C16" i="3"/>
  <c r="D16" i="3"/>
  <c r="E16" i="3"/>
  <c r="E12" i="3"/>
  <c r="D12" i="3"/>
  <c r="E11" i="7"/>
  <c r="E10" i="7"/>
  <c r="E9" i="7"/>
  <c r="F9" i="7" s="1"/>
  <c r="E6" i="7"/>
  <c r="E5" i="7"/>
  <c r="E4" i="7"/>
  <c r="F4" i="7" s="1"/>
  <c r="E25" i="6"/>
  <c r="D25" i="6"/>
  <c r="C25" i="6"/>
  <c r="E24" i="6"/>
  <c r="D24" i="6"/>
  <c r="C24" i="6"/>
  <c r="E23" i="6"/>
  <c r="D23" i="6"/>
  <c r="C23" i="6"/>
  <c r="D22" i="6"/>
  <c r="C22" i="6"/>
  <c r="B22" i="6"/>
  <c r="B23" i="6" s="1"/>
  <c r="B24" i="6" s="1"/>
  <c r="B25" i="6" s="1"/>
  <c r="E21" i="6"/>
  <c r="D21" i="6"/>
  <c r="C21" i="6"/>
  <c r="E17" i="6"/>
  <c r="D17" i="6"/>
  <c r="C17" i="6"/>
  <c r="E16" i="6"/>
  <c r="D16" i="6"/>
  <c r="C16" i="6"/>
  <c r="E15" i="6"/>
  <c r="D15" i="6"/>
  <c r="C15" i="6"/>
  <c r="E14" i="6"/>
  <c r="D14" i="6"/>
  <c r="C14" i="6"/>
  <c r="B14" i="6"/>
  <c r="B15" i="6" s="1"/>
  <c r="B16" i="6" s="1"/>
  <c r="B17" i="6" s="1"/>
  <c r="B7" i="6"/>
  <c r="B8" i="6" s="1"/>
  <c r="B9" i="6" s="1"/>
  <c r="B6" i="6"/>
  <c r="G6" i="5"/>
  <c r="F6" i="5"/>
  <c r="G4" i="5"/>
  <c r="F4" i="5"/>
  <c r="D17" i="4"/>
  <c r="D16" i="4"/>
  <c r="H13" i="4"/>
  <c r="D24" i="4" s="1"/>
  <c r="E13" i="4"/>
  <c r="C24" i="4" s="1"/>
  <c r="H24" i="4" s="1"/>
  <c r="H12" i="4"/>
  <c r="D23" i="4" s="1"/>
  <c r="E12" i="4"/>
  <c r="C23" i="4" s="1"/>
  <c r="H23" i="4" s="1"/>
  <c r="H11" i="4"/>
  <c r="D22" i="4" s="1"/>
  <c r="E11" i="4"/>
  <c r="C22" i="4" s="1"/>
  <c r="H22" i="4" s="1"/>
  <c r="H10" i="4"/>
  <c r="D21" i="4" s="1"/>
  <c r="E10" i="4"/>
  <c r="C21" i="4" s="1"/>
  <c r="H21" i="4" s="1"/>
  <c r="H9" i="4"/>
  <c r="D20" i="4" s="1"/>
  <c r="E9" i="4"/>
  <c r="H20" i="4" s="1"/>
  <c r="H8" i="4"/>
  <c r="D19" i="4" s="1"/>
  <c r="E8" i="4"/>
  <c r="C19" i="4" s="1"/>
  <c r="H19" i="4" s="1"/>
  <c r="H7" i="4"/>
  <c r="D18" i="4" s="1"/>
  <c r="E7" i="4"/>
  <c r="H18" i="4" s="1"/>
  <c r="E6" i="4"/>
  <c r="H17" i="4" s="1"/>
  <c r="E5" i="4"/>
  <c r="H16" i="4" s="1"/>
  <c r="B14" i="2"/>
  <c r="B15" i="2" s="1"/>
  <c r="B16" i="2" s="1"/>
  <c r="B17" i="2" s="1"/>
  <c r="F25" i="2"/>
  <c r="E25" i="2"/>
  <c r="D25" i="2"/>
  <c r="C25" i="2"/>
  <c r="G24" i="2"/>
  <c r="F24" i="2"/>
  <c r="E24" i="2"/>
  <c r="D24" i="2"/>
  <c r="C24" i="2"/>
  <c r="G23" i="2"/>
  <c r="F23" i="2"/>
  <c r="E23" i="2"/>
  <c r="D23" i="2"/>
  <c r="C23" i="2"/>
  <c r="G22" i="2"/>
  <c r="F22" i="2"/>
  <c r="E22" i="2"/>
  <c r="D22" i="2"/>
  <c r="C22" i="2"/>
  <c r="B22" i="2"/>
  <c r="B23" i="2" s="1"/>
  <c r="B24" i="2" s="1"/>
  <c r="B25" i="2" s="1"/>
  <c r="G21" i="2"/>
  <c r="F21" i="2"/>
  <c r="E21" i="2"/>
  <c r="D21" i="2"/>
  <c r="F17" i="2"/>
  <c r="E17" i="2"/>
  <c r="D17" i="2"/>
  <c r="C17" i="2"/>
  <c r="G16" i="2"/>
  <c r="F16" i="2"/>
  <c r="E16" i="2"/>
  <c r="D16" i="2"/>
  <c r="C16" i="2"/>
  <c r="G15" i="2"/>
  <c r="F15" i="2"/>
  <c r="E15" i="2"/>
  <c r="D15" i="2"/>
  <c r="C15" i="2"/>
  <c r="G14" i="2"/>
  <c r="F14" i="2"/>
  <c r="E14" i="2"/>
  <c r="D14" i="2"/>
  <c r="C14" i="2"/>
  <c r="G13" i="2"/>
  <c r="F13" i="2"/>
  <c r="E13" i="2"/>
  <c r="B6" i="2"/>
  <c r="B7" i="2" s="1"/>
  <c r="B8" i="2" s="1"/>
  <c r="B9" i="2" s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G8" i="1"/>
  <c r="F8" i="1"/>
  <c r="G7" i="1"/>
  <c r="F7" i="1"/>
  <c r="G6" i="1"/>
  <c r="F6" i="1"/>
  <c r="G5" i="1"/>
  <c r="F5" i="1"/>
  <c r="L132" i="12" l="1"/>
  <c r="L99" i="12"/>
  <c r="Q54" i="12"/>
  <c r="AA49" i="12"/>
  <c r="M132" i="12"/>
  <c r="M99" i="12"/>
  <c r="R54" i="12"/>
  <c r="AB49" i="12"/>
  <c r="K64" i="12"/>
  <c r="K60" i="12"/>
  <c r="K51" i="12"/>
  <c r="K47" i="12"/>
  <c r="K65" i="12"/>
  <c r="K61" i="12"/>
  <c r="K58" i="12"/>
  <c r="K56" i="12"/>
  <c r="K54" i="12"/>
  <c r="K50" i="12"/>
  <c r="K46" i="12"/>
  <c r="K45" i="12"/>
  <c r="K44" i="12"/>
  <c r="K43" i="12"/>
  <c r="L37" i="12"/>
  <c r="L38" i="12"/>
  <c r="L39" i="12"/>
  <c r="L40" i="12"/>
  <c r="L41" i="12"/>
  <c r="L42" i="12"/>
  <c r="M43" i="12"/>
  <c r="M45" i="12"/>
  <c r="M50" i="12"/>
  <c r="L51" i="12"/>
  <c r="K52" i="12"/>
  <c r="K55" i="12"/>
  <c r="M56" i="12"/>
  <c r="K59" i="12"/>
  <c r="M61" i="12"/>
  <c r="K67" i="12"/>
  <c r="L65" i="12"/>
  <c r="L61" i="12"/>
  <c r="L58" i="12"/>
  <c r="L56" i="12"/>
  <c r="L54" i="12"/>
  <c r="L50" i="12"/>
  <c r="L46" i="12"/>
  <c r="L45" i="12"/>
  <c r="L44" i="12"/>
  <c r="L43" i="12"/>
  <c r="L66" i="12"/>
  <c r="L62" i="12"/>
  <c r="L53" i="12"/>
  <c r="L49" i="12"/>
  <c r="M37" i="12"/>
  <c r="M38" i="12"/>
  <c r="M39" i="12"/>
  <c r="M40" i="12"/>
  <c r="M41" i="12"/>
  <c r="M42" i="12"/>
  <c r="M51" i="12"/>
  <c r="L52" i="12"/>
  <c r="K53" i="12"/>
  <c r="L55" i="12"/>
  <c r="L59" i="12"/>
  <c r="K62" i="12"/>
  <c r="L67" i="12"/>
  <c r="M66" i="12"/>
  <c r="M62" i="12"/>
  <c r="M53" i="12"/>
  <c r="M49" i="12"/>
  <c r="M67" i="12"/>
  <c r="M63" i="12"/>
  <c r="M59" i="12"/>
  <c r="M57" i="12"/>
  <c r="M55" i="12"/>
  <c r="M52" i="12"/>
  <c r="M48" i="12"/>
  <c r="M44" i="12"/>
  <c r="M46" i="12"/>
  <c r="L47" i="12"/>
  <c r="K48" i="12"/>
  <c r="M54" i="12"/>
  <c r="K57" i="12"/>
  <c r="M58" i="12"/>
  <c r="L60" i="12"/>
  <c r="K63" i="12"/>
  <c r="M65" i="12"/>
  <c r="K37" i="12"/>
  <c r="K38" i="12"/>
  <c r="K39" i="12"/>
  <c r="K40" i="12"/>
  <c r="K41" i="12"/>
  <c r="K42" i="12"/>
  <c r="M47" i="12"/>
  <c r="L48" i="12"/>
  <c r="K49" i="12"/>
  <c r="L57" i="12"/>
  <c r="M60" i="12"/>
  <c r="L63" i="12"/>
  <c r="K66" i="12"/>
  <c r="L131" i="11"/>
  <c r="AA48" i="11"/>
  <c r="Q53" i="11"/>
  <c r="K133" i="11"/>
  <c r="K100" i="11"/>
  <c r="Z50" i="11"/>
  <c r="Z85" i="11" s="1"/>
  <c r="P55" i="11"/>
  <c r="P90" i="11" s="1"/>
  <c r="M67" i="11"/>
  <c r="M65" i="11"/>
  <c r="M61" i="11"/>
  <c r="M58" i="11"/>
  <c r="M56" i="11"/>
  <c r="M54" i="11"/>
  <c r="M50" i="11"/>
  <c r="M66" i="11"/>
  <c r="M62" i="11"/>
  <c r="M53" i="11"/>
  <c r="M49" i="11"/>
  <c r="AB37" i="11"/>
  <c r="AB38" i="11"/>
  <c r="AB39" i="11"/>
  <c r="M42" i="11"/>
  <c r="K43" i="11"/>
  <c r="M46" i="11"/>
  <c r="M51" i="11"/>
  <c r="L52" i="11"/>
  <c r="K53" i="11"/>
  <c r="L55" i="11"/>
  <c r="L59" i="11"/>
  <c r="K62" i="11"/>
  <c r="M64" i="11"/>
  <c r="K37" i="11"/>
  <c r="W37" i="11"/>
  <c r="K38" i="11"/>
  <c r="K39" i="11"/>
  <c r="K40" i="11"/>
  <c r="K41" i="11"/>
  <c r="W42" i="11"/>
  <c r="M43" i="11"/>
  <c r="K44" i="11"/>
  <c r="AB44" i="11"/>
  <c r="M52" i="11"/>
  <c r="M68" i="11" s="1"/>
  <c r="L53" i="11"/>
  <c r="K54" i="11"/>
  <c r="M55" i="11"/>
  <c r="W39" i="11" s="1"/>
  <c r="K58" i="11"/>
  <c r="M59" i="11"/>
  <c r="L62" i="11"/>
  <c r="K67" i="11"/>
  <c r="K63" i="11"/>
  <c r="K59" i="11"/>
  <c r="K57" i="11"/>
  <c r="K55" i="11"/>
  <c r="K52" i="11"/>
  <c r="K48" i="11"/>
  <c r="K64" i="11"/>
  <c r="K60" i="11"/>
  <c r="K51" i="11"/>
  <c r="K47" i="11"/>
  <c r="L37" i="11"/>
  <c r="L38" i="11"/>
  <c r="L39" i="11"/>
  <c r="L40" i="11"/>
  <c r="L41" i="11"/>
  <c r="M112" i="11"/>
  <c r="M79" i="11"/>
  <c r="R42" i="11"/>
  <c r="K45" i="11"/>
  <c r="M80" i="11" s="1"/>
  <c r="M115" i="11"/>
  <c r="M82" i="11"/>
  <c r="R43" i="11"/>
  <c r="L48" i="11"/>
  <c r="K49" i="11"/>
  <c r="L57" i="11"/>
  <c r="M128" i="11"/>
  <c r="M95" i="11"/>
  <c r="K66" i="11"/>
  <c r="L66" i="11"/>
  <c r="L64" i="11"/>
  <c r="L60" i="11"/>
  <c r="L51" i="11"/>
  <c r="L47" i="11"/>
  <c r="L65" i="11"/>
  <c r="L61" i="11"/>
  <c r="L58" i="11"/>
  <c r="L56" i="11"/>
  <c r="L54" i="11"/>
  <c r="L50" i="11"/>
  <c r="L46" i="11"/>
  <c r="L45" i="11"/>
  <c r="L44" i="11"/>
  <c r="L43" i="11"/>
  <c r="L42" i="11"/>
  <c r="M105" i="11"/>
  <c r="M72" i="11"/>
  <c r="M106" i="11"/>
  <c r="M73" i="11"/>
  <c r="M107" i="11"/>
  <c r="M74" i="11"/>
  <c r="M108" i="11"/>
  <c r="M75" i="11"/>
  <c r="M109" i="11"/>
  <c r="M76" i="11"/>
  <c r="K42" i="11"/>
  <c r="M113" i="11"/>
  <c r="K46" i="11"/>
  <c r="M83" i="11"/>
  <c r="M116" i="11"/>
  <c r="R44" i="11"/>
  <c r="L49" i="11"/>
  <c r="K50" i="11"/>
  <c r="K56" i="11"/>
  <c r="M125" i="11"/>
  <c r="M92" i="11"/>
  <c r="K61" i="11"/>
  <c r="M131" i="11"/>
  <c r="AB48" i="11"/>
  <c r="M98" i="11"/>
  <c r="L67" i="11"/>
  <c r="F16" i="10"/>
  <c r="H15" i="10"/>
  <c r="M131" i="9"/>
  <c r="M98" i="9"/>
  <c r="AB48" i="9"/>
  <c r="R53" i="9"/>
  <c r="P72" i="9"/>
  <c r="L131" i="9"/>
  <c r="AA48" i="9"/>
  <c r="Q53" i="9"/>
  <c r="K67" i="9"/>
  <c r="K63" i="9"/>
  <c r="K59" i="9"/>
  <c r="K57" i="9"/>
  <c r="K55" i="9"/>
  <c r="K52" i="9"/>
  <c r="K48" i="9"/>
  <c r="K64" i="9"/>
  <c r="K60" i="9"/>
  <c r="K51" i="9"/>
  <c r="K47" i="9"/>
  <c r="L37" i="9"/>
  <c r="Z37" i="9"/>
  <c r="L38" i="9"/>
  <c r="Z38" i="9"/>
  <c r="Z73" i="9" s="1"/>
  <c r="L39" i="9"/>
  <c r="L40" i="9"/>
  <c r="M47" i="9"/>
  <c r="L48" i="9"/>
  <c r="K49" i="9"/>
  <c r="L57" i="9"/>
  <c r="M60" i="9"/>
  <c r="K66" i="9"/>
  <c r="L64" i="9"/>
  <c r="L60" i="9"/>
  <c r="L51" i="9"/>
  <c r="L47" i="9"/>
  <c r="L65" i="9"/>
  <c r="L61" i="9"/>
  <c r="L58" i="9"/>
  <c r="L56" i="9"/>
  <c r="L54" i="9"/>
  <c r="L50" i="9"/>
  <c r="L46" i="9"/>
  <c r="L45" i="9"/>
  <c r="L44" i="9"/>
  <c r="L43" i="9"/>
  <c r="L42" i="9"/>
  <c r="L41" i="9"/>
  <c r="M37" i="9"/>
  <c r="M38" i="9"/>
  <c r="M39" i="9"/>
  <c r="M40" i="9"/>
  <c r="K41" i="9"/>
  <c r="K43" i="9"/>
  <c r="K45" i="9"/>
  <c r="M48" i="9"/>
  <c r="L49" i="9"/>
  <c r="K50" i="9"/>
  <c r="K56" i="9"/>
  <c r="M57" i="9"/>
  <c r="K61" i="9"/>
  <c r="L66" i="9"/>
  <c r="K72" i="9"/>
  <c r="K74" i="9"/>
  <c r="M65" i="9"/>
  <c r="M61" i="9"/>
  <c r="M58" i="9"/>
  <c r="M56" i="9"/>
  <c r="M54" i="9"/>
  <c r="M50" i="9"/>
  <c r="M46" i="9"/>
  <c r="M45" i="9"/>
  <c r="M44" i="9"/>
  <c r="M43" i="9"/>
  <c r="M42" i="9"/>
  <c r="M41" i="9"/>
  <c r="M66" i="9"/>
  <c r="M62" i="9"/>
  <c r="M53" i="9"/>
  <c r="M49" i="9"/>
  <c r="P39" i="9"/>
  <c r="P74" i="9" s="1"/>
  <c r="M51" i="9"/>
  <c r="L52" i="9"/>
  <c r="K53" i="9"/>
  <c r="U42" i="9" s="1"/>
  <c r="U77" i="9" s="1"/>
  <c r="L55" i="9"/>
  <c r="L59" i="9"/>
  <c r="K62" i="9"/>
  <c r="M64" i="9"/>
  <c r="L67" i="9"/>
  <c r="K105" i="9"/>
  <c r="K106" i="9"/>
  <c r="K141" i="9"/>
  <c r="P107" i="9"/>
  <c r="P141" i="9" s="1"/>
  <c r="K40" i="9"/>
  <c r="K42" i="9"/>
  <c r="K44" i="9"/>
  <c r="K68" i="9" s="1"/>
  <c r="K46" i="9"/>
  <c r="M52" i="9"/>
  <c r="L53" i="9"/>
  <c r="K54" i="9"/>
  <c r="M55" i="9"/>
  <c r="K58" i="9"/>
  <c r="M59" i="9"/>
  <c r="L62" i="9"/>
  <c r="K65" i="9"/>
  <c r="M67" i="9"/>
  <c r="K73" i="9"/>
  <c r="F27" i="8"/>
  <c r="E28" i="8"/>
  <c r="G28" i="8"/>
  <c r="H28" i="8"/>
  <c r="F28" i="8"/>
  <c r="H27" i="8"/>
  <c r="F5" i="7"/>
  <c r="F6" i="7"/>
  <c r="C16" i="7"/>
  <c r="F10" i="7"/>
  <c r="D16" i="7" s="1"/>
  <c r="F11" i="7"/>
  <c r="D17" i="7" s="1"/>
  <c r="C17" i="7"/>
  <c r="L125" i="12" l="1"/>
  <c r="L92" i="12"/>
  <c r="AA44" i="12"/>
  <c r="Q49" i="12"/>
  <c r="K110" i="12"/>
  <c r="K77" i="12"/>
  <c r="P41" i="12"/>
  <c r="P76" i="12" s="1"/>
  <c r="U41" i="12"/>
  <c r="U76" i="12" s="1"/>
  <c r="Z40" i="12"/>
  <c r="Z75" i="12" s="1"/>
  <c r="K106" i="12"/>
  <c r="K73" i="12"/>
  <c r="P38" i="12"/>
  <c r="P73" i="12" s="1"/>
  <c r="U42" i="12"/>
  <c r="U77" i="12" s="1"/>
  <c r="Z38" i="12"/>
  <c r="Z73" i="12" s="1"/>
  <c r="L128" i="12"/>
  <c r="L95" i="12"/>
  <c r="K116" i="12"/>
  <c r="K83" i="12"/>
  <c r="P44" i="12"/>
  <c r="P79" i="12" s="1"/>
  <c r="Z41" i="12"/>
  <c r="Z76" i="12" s="1"/>
  <c r="M116" i="12"/>
  <c r="R44" i="12"/>
  <c r="M83" i="12"/>
  <c r="AB41" i="12"/>
  <c r="AB76" i="12" s="1"/>
  <c r="M127" i="12"/>
  <c r="M94" i="12"/>
  <c r="R50" i="12"/>
  <c r="AB45" i="12"/>
  <c r="M121" i="12"/>
  <c r="M88" i="12"/>
  <c r="K130" i="12"/>
  <c r="K97" i="12"/>
  <c r="P52" i="12"/>
  <c r="P87" i="12" s="1"/>
  <c r="Z47" i="12"/>
  <c r="Z82" i="12" s="1"/>
  <c r="U40" i="12"/>
  <c r="U75" i="12" s="1"/>
  <c r="L87" i="12"/>
  <c r="L120" i="12"/>
  <c r="M108" i="12"/>
  <c r="W37" i="12"/>
  <c r="M75" i="12"/>
  <c r="R40" i="12"/>
  <c r="L117" i="12"/>
  <c r="L84" i="12"/>
  <c r="Q45" i="12"/>
  <c r="AA42" i="12"/>
  <c r="L111" i="12"/>
  <c r="L78" i="12"/>
  <c r="L118" i="12"/>
  <c r="L85" i="12"/>
  <c r="L129" i="12"/>
  <c r="L96" i="12"/>
  <c r="Q51" i="12"/>
  <c r="AA46" i="12"/>
  <c r="K127" i="12"/>
  <c r="K94" i="12"/>
  <c r="Z45" i="12"/>
  <c r="Z80" i="12" s="1"/>
  <c r="P50" i="12"/>
  <c r="P85" i="12" s="1"/>
  <c r="L119" i="12"/>
  <c r="L86" i="12"/>
  <c r="Q46" i="12"/>
  <c r="AA43" i="12"/>
  <c r="L110" i="12"/>
  <c r="L77" i="12"/>
  <c r="Q41" i="12"/>
  <c r="Q76" i="12" s="1"/>
  <c r="V41" i="12"/>
  <c r="V76" i="12" s="1"/>
  <c r="AA40" i="12"/>
  <c r="AA75" i="12" s="1"/>
  <c r="L106" i="12"/>
  <c r="L73" i="12"/>
  <c r="Q38" i="12"/>
  <c r="Q73" i="12" s="1"/>
  <c r="V42" i="12"/>
  <c r="V77" i="12" s="1"/>
  <c r="AA38" i="12"/>
  <c r="AA73" i="12" s="1"/>
  <c r="K113" i="12"/>
  <c r="K147" i="12" s="1"/>
  <c r="K80" i="12"/>
  <c r="K124" i="12"/>
  <c r="K91" i="12"/>
  <c r="P48" i="12"/>
  <c r="P83" i="12" s="1"/>
  <c r="K115" i="12"/>
  <c r="K82" i="12"/>
  <c r="P43" i="12"/>
  <c r="P78" i="12" s="1"/>
  <c r="K134" i="12"/>
  <c r="K101" i="12"/>
  <c r="Z51" i="12"/>
  <c r="Z86" i="12" s="1"/>
  <c r="U43" i="12"/>
  <c r="U78" i="12" s="1"/>
  <c r="P56" i="12"/>
  <c r="P91" i="12" s="1"/>
  <c r="K84" i="12"/>
  <c r="K117" i="12"/>
  <c r="Z42" i="12"/>
  <c r="Z77" i="12" s="1"/>
  <c r="P45" i="12"/>
  <c r="P80" i="12" s="1"/>
  <c r="K109" i="12"/>
  <c r="K76" i="12"/>
  <c r="U39" i="12"/>
  <c r="U74" i="12" s="1"/>
  <c r="K105" i="12"/>
  <c r="K68" i="12"/>
  <c r="K72" i="12"/>
  <c r="P37" i="12"/>
  <c r="Z37" i="12"/>
  <c r="M126" i="12"/>
  <c r="M93" i="12"/>
  <c r="L115" i="12"/>
  <c r="L82" i="12"/>
  <c r="Q43" i="12"/>
  <c r="Q78" i="12" s="1"/>
  <c r="M120" i="12"/>
  <c r="M87" i="12"/>
  <c r="M131" i="12"/>
  <c r="M98" i="12"/>
  <c r="R53" i="12"/>
  <c r="AB48" i="12"/>
  <c r="M130" i="12"/>
  <c r="M97" i="12"/>
  <c r="AB47" i="12"/>
  <c r="AB82" i="12" s="1"/>
  <c r="R52" i="12"/>
  <c r="R87" i="12" s="1"/>
  <c r="W40" i="12"/>
  <c r="W75" i="12" s="1"/>
  <c r="L127" i="12"/>
  <c r="L94" i="12"/>
  <c r="Q50" i="12"/>
  <c r="Q85" i="12" s="1"/>
  <c r="AA45" i="12"/>
  <c r="AA80" i="12" s="1"/>
  <c r="M86" i="12"/>
  <c r="M119" i="12"/>
  <c r="R46" i="12"/>
  <c r="AB43" i="12"/>
  <c r="M107" i="12"/>
  <c r="AB39" i="12"/>
  <c r="M74" i="12"/>
  <c r="R39" i="12"/>
  <c r="L121" i="12"/>
  <c r="L88" i="12"/>
  <c r="L112" i="12"/>
  <c r="L79" i="12"/>
  <c r="Q42" i="12"/>
  <c r="L122" i="12"/>
  <c r="L89" i="12"/>
  <c r="Q47" i="12"/>
  <c r="L133" i="12"/>
  <c r="L100" i="12"/>
  <c r="AA50" i="12"/>
  <c r="Q55" i="12"/>
  <c r="M124" i="12"/>
  <c r="M91" i="12"/>
  <c r="R48" i="12"/>
  <c r="R83" i="12" s="1"/>
  <c r="M118" i="12"/>
  <c r="M85" i="12"/>
  <c r="L109" i="12"/>
  <c r="L76" i="12"/>
  <c r="V39" i="12"/>
  <c r="V74" i="12" s="1"/>
  <c r="L72" i="12"/>
  <c r="L105" i="12"/>
  <c r="Q37" i="12"/>
  <c r="L68" i="12"/>
  <c r="AA37" i="12"/>
  <c r="K114" i="12"/>
  <c r="K81" i="12"/>
  <c r="U38" i="12"/>
  <c r="U73" i="12" s="1"/>
  <c r="K126" i="12"/>
  <c r="K160" i="12" s="1"/>
  <c r="K93" i="12"/>
  <c r="K119" i="12"/>
  <c r="K86" i="12"/>
  <c r="Z43" i="12"/>
  <c r="Z78" i="12" s="1"/>
  <c r="P46" i="12"/>
  <c r="P81" i="12" s="1"/>
  <c r="L131" i="12"/>
  <c r="L98" i="12"/>
  <c r="AA48" i="12"/>
  <c r="Q53" i="12"/>
  <c r="L83" i="12"/>
  <c r="L116" i="12"/>
  <c r="Q44" i="12"/>
  <c r="Q79" i="12" s="1"/>
  <c r="AA41" i="12"/>
  <c r="AA76" i="12" s="1"/>
  <c r="K108" i="12"/>
  <c r="K75" i="12"/>
  <c r="P40" i="12"/>
  <c r="P75" i="12" s="1"/>
  <c r="U37" i="12"/>
  <c r="M133" i="12"/>
  <c r="M100" i="12"/>
  <c r="AB50" i="12"/>
  <c r="R55" i="12"/>
  <c r="K125" i="12"/>
  <c r="K92" i="12"/>
  <c r="Z44" i="12"/>
  <c r="Z79" i="12" s="1"/>
  <c r="P49" i="12"/>
  <c r="P84" i="12" s="1"/>
  <c r="M114" i="12"/>
  <c r="M81" i="12"/>
  <c r="W38" i="12"/>
  <c r="W73" i="12" s="1"/>
  <c r="M123" i="12"/>
  <c r="M90" i="12"/>
  <c r="M135" i="12"/>
  <c r="M102" i="12"/>
  <c r="W44" i="12"/>
  <c r="R57" i="12"/>
  <c r="AB52" i="12"/>
  <c r="M134" i="12"/>
  <c r="M101" i="12"/>
  <c r="R56" i="12"/>
  <c r="R91" i="12" s="1"/>
  <c r="AB51" i="12"/>
  <c r="AB86" i="12" s="1"/>
  <c r="W43" i="12"/>
  <c r="W78" i="12" s="1"/>
  <c r="L123" i="12"/>
  <c r="L90" i="12"/>
  <c r="M110" i="12"/>
  <c r="W41" i="12"/>
  <c r="W76" i="12" s="1"/>
  <c r="M77" i="12"/>
  <c r="AB40" i="12"/>
  <c r="AB75" i="12" s="1"/>
  <c r="R41" i="12"/>
  <c r="R76" i="12" s="1"/>
  <c r="M106" i="12"/>
  <c r="W42" i="12"/>
  <c r="W77" i="12" s="1"/>
  <c r="M73" i="12"/>
  <c r="AB38" i="12"/>
  <c r="AB73" i="12" s="1"/>
  <c r="R38" i="12"/>
  <c r="R73" i="12" s="1"/>
  <c r="L130" i="12"/>
  <c r="L97" i="12"/>
  <c r="AA47" i="12"/>
  <c r="AA82" i="12" s="1"/>
  <c r="Q52" i="12"/>
  <c r="Q87" i="12" s="1"/>
  <c r="V40" i="12"/>
  <c r="V75" i="12" s="1"/>
  <c r="L113" i="12"/>
  <c r="L147" i="12" s="1"/>
  <c r="L80" i="12"/>
  <c r="L124" i="12"/>
  <c r="L91" i="12"/>
  <c r="Q48" i="12"/>
  <c r="Q83" i="12" s="1"/>
  <c r="K135" i="12"/>
  <c r="K102" i="12"/>
  <c r="P57" i="12"/>
  <c r="P92" i="12" s="1"/>
  <c r="Z52" i="12"/>
  <c r="Z87" i="12" s="1"/>
  <c r="U44" i="12"/>
  <c r="U79" i="12" s="1"/>
  <c r="K123" i="12"/>
  <c r="K90" i="12"/>
  <c r="M113" i="12"/>
  <c r="M147" i="12" s="1"/>
  <c r="M80" i="12"/>
  <c r="L108" i="12"/>
  <c r="L75" i="12"/>
  <c r="Q40" i="12"/>
  <c r="Q75" i="12" s="1"/>
  <c r="V37" i="12"/>
  <c r="K111" i="12"/>
  <c r="K145" i="12" s="1"/>
  <c r="K78" i="12"/>
  <c r="K118" i="12"/>
  <c r="K85" i="12"/>
  <c r="K129" i="12"/>
  <c r="K96" i="12"/>
  <c r="P51" i="12"/>
  <c r="P86" i="12" s="1"/>
  <c r="Z46" i="12"/>
  <c r="Z81" i="12" s="1"/>
  <c r="K128" i="12"/>
  <c r="K162" i="12" s="1"/>
  <c r="K95" i="12"/>
  <c r="M128" i="12"/>
  <c r="M162" i="12" s="1"/>
  <c r="M95" i="12"/>
  <c r="M82" i="12"/>
  <c r="M115" i="12"/>
  <c r="R43" i="12"/>
  <c r="R78" i="12" s="1"/>
  <c r="K107" i="12"/>
  <c r="K74" i="12"/>
  <c r="P39" i="12"/>
  <c r="P74" i="12" s="1"/>
  <c r="Z39" i="12"/>
  <c r="Z74" i="12" s="1"/>
  <c r="K131" i="12"/>
  <c r="K98" i="12"/>
  <c r="Z48" i="12"/>
  <c r="Z83" i="12" s="1"/>
  <c r="P53" i="12"/>
  <c r="P88" i="12" s="1"/>
  <c r="M122" i="12"/>
  <c r="M89" i="12"/>
  <c r="R47" i="12"/>
  <c r="M112" i="12"/>
  <c r="M79" i="12"/>
  <c r="R42" i="12"/>
  <c r="M125" i="12"/>
  <c r="M92" i="12"/>
  <c r="R49" i="12"/>
  <c r="R84" i="12" s="1"/>
  <c r="AB44" i="12"/>
  <c r="AB79" i="12" s="1"/>
  <c r="M117" i="12"/>
  <c r="M84" i="12"/>
  <c r="R45" i="12"/>
  <c r="R80" i="12" s="1"/>
  <c r="AB42" i="12"/>
  <c r="AB77" i="12" s="1"/>
  <c r="L135" i="12"/>
  <c r="L102" i="12"/>
  <c r="AA52" i="12"/>
  <c r="AA87" i="12" s="1"/>
  <c r="V44" i="12"/>
  <c r="V79" i="12" s="1"/>
  <c r="Q57" i="12"/>
  <c r="Q92" i="12" s="1"/>
  <c r="K88" i="12"/>
  <c r="K121" i="12"/>
  <c r="K155" i="12" s="1"/>
  <c r="M109" i="12"/>
  <c r="W39" i="12"/>
  <c r="W74" i="12" s="1"/>
  <c r="M76" i="12"/>
  <c r="M105" i="12"/>
  <c r="M68" i="12"/>
  <c r="AB37" i="12"/>
  <c r="M72" i="12"/>
  <c r="R37" i="12"/>
  <c r="L134" i="12"/>
  <c r="L101" i="12"/>
  <c r="Q56" i="12"/>
  <c r="Q91" i="12" s="1"/>
  <c r="AA51" i="12"/>
  <c r="AA86" i="12" s="1"/>
  <c r="V43" i="12"/>
  <c r="V78" i="12" s="1"/>
  <c r="L114" i="12"/>
  <c r="L81" i="12"/>
  <c r="V38" i="12"/>
  <c r="V73" i="12" s="1"/>
  <c r="L126" i="12"/>
  <c r="L160" i="12" s="1"/>
  <c r="L93" i="12"/>
  <c r="M129" i="12"/>
  <c r="M96" i="12"/>
  <c r="AB46" i="12"/>
  <c r="AB81" i="12" s="1"/>
  <c r="R51" i="12"/>
  <c r="R86" i="12" s="1"/>
  <c r="K120" i="12"/>
  <c r="K87" i="12"/>
  <c r="M111" i="12"/>
  <c r="M145" i="12" s="1"/>
  <c r="M78" i="12"/>
  <c r="L107" i="12"/>
  <c r="L74" i="12"/>
  <c r="Q39" i="12"/>
  <c r="Q74" i="12" s="1"/>
  <c r="AA39" i="12"/>
  <c r="AA74" i="12" s="1"/>
  <c r="K112" i="12"/>
  <c r="P42" i="12"/>
  <c r="P77" i="12" s="1"/>
  <c r="K79" i="12"/>
  <c r="K122" i="12"/>
  <c r="K89" i="12"/>
  <c r="P47" i="12"/>
  <c r="P82" i="12" s="1"/>
  <c r="K133" i="12"/>
  <c r="K100" i="12"/>
  <c r="P55" i="12"/>
  <c r="P90" i="12" s="1"/>
  <c r="Z50" i="12"/>
  <c r="Z85" i="12" s="1"/>
  <c r="K132" i="12"/>
  <c r="L166" i="12" s="1"/>
  <c r="K99" i="12"/>
  <c r="Z49" i="12"/>
  <c r="Z84" i="12" s="1"/>
  <c r="P54" i="12"/>
  <c r="P89" i="12" s="1"/>
  <c r="M166" i="12"/>
  <c r="R122" i="12"/>
  <c r="AB117" i="12"/>
  <c r="AA117" i="12"/>
  <c r="Q122" i="12"/>
  <c r="AB116" i="11"/>
  <c r="R121" i="11"/>
  <c r="K124" i="11"/>
  <c r="K91" i="11"/>
  <c r="P48" i="11"/>
  <c r="P83" i="11" s="1"/>
  <c r="AB107" i="11"/>
  <c r="R107" i="11"/>
  <c r="L112" i="11"/>
  <c r="L79" i="11"/>
  <c r="Q42" i="11"/>
  <c r="L122" i="11"/>
  <c r="L89" i="11"/>
  <c r="Q47" i="11"/>
  <c r="L133" i="11"/>
  <c r="L100" i="11"/>
  <c r="Q55" i="11"/>
  <c r="Q90" i="11" s="1"/>
  <c r="AA50" i="11"/>
  <c r="AA85" i="11" s="1"/>
  <c r="L132" i="11"/>
  <c r="L99" i="11"/>
  <c r="AA49" i="11"/>
  <c r="Q54" i="11"/>
  <c r="Q89" i="11" s="1"/>
  <c r="L109" i="11"/>
  <c r="L76" i="11"/>
  <c r="V39" i="11"/>
  <c r="L105" i="11"/>
  <c r="L68" i="11"/>
  <c r="L72" i="11"/>
  <c r="AA37" i="11"/>
  <c r="Q37" i="11"/>
  <c r="K132" i="11"/>
  <c r="K99" i="11"/>
  <c r="Z49" i="11"/>
  <c r="Z84" i="11" s="1"/>
  <c r="P54" i="11"/>
  <c r="P89" i="11" s="1"/>
  <c r="K125" i="11"/>
  <c r="K92" i="11"/>
  <c r="P49" i="11"/>
  <c r="Z44" i="11"/>
  <c r="Z79" i="11" s="1"/>
  <c r="L130" i="11"/>
  <c r="L97" i="11"/>
  <c r="Q52" i="11"/>
  <c r="AA47" i="11"/>
  <c r="V40" i="11"/>
  <c r="K122" i="11"/>
  <c r="K89" i="11"/>
  <c r="P47" i="11"/>
  <c r="P82" i="11" s="1"/>
  <c r="K112" i="11"/>
  <c r="K79" i="11"/>
  <c r="P42" i="11"/>
  <c r="P77" i="11" s="1"/>
  <c r="K108" i="11"/>
  <c r="K75" i="11"/>
  <c r="U37" i="11"/>
  <c r="P40" i="11"/>
  <c r="K105" i="11"/>
  <c r="K72" i="11"/>
  <c r="K68" i="11"/>
  <c r="Z37" i="11"/>
  <c r="P37" i="11"/>
  <c r="L123" i="11"/>
  <c r="L90" i="11"/>
  <c r="M114" i="11"/>
  <c r="M81" i="11"/>
  <c r="W38" i="11"/>
  <c r="M130" i="11"/>
  <c r="M97" i="11"/>
  <c r="AB47" i="11"/>
  <c r="R52" i="11"/>
  <c r="W40" i="11"/>
  <c r="M124" i="11"/>
  <c r="M91" i="11"/>
  <c r="R48" i="11"/>
  <c r="R83" i="11" s="1"/>
  <c r="M135" i="11"/>
  <c r="M102" i="11"/>
  <c r="AB52" i="11"/>
  <c r="W44" i="11"/>
  <c r="R57" i="11"/>
  <c r="L135" i="11"/>
  <c r="L102" i="11"/>
  <c r="Q57" i="11"/>
  <c r="AA52" i="11"/>
  <c r="V44" i="11"/>
  <c r="K129" i="11"/>
  <c r="K96" i="11"/>
  <c r="Z46" i="11"/>
  <c r="Z81" i="11" s="1"/>
  <c r="P51" i="11"/>
  <c r="P86" i="11" s="1"/>
  <c r="M177" i="11"/>
  <c r="AB109" i="11"/>
  <c r="R112" i="11"/>
  <c r="M139" i="11"/>
  <c r="AB105" i="11"/>
  <c r="R105" i="11"/>
  <c r="L113" i="11"/>
  <c r="L80" i="11"/>
  <c r="L124" i="11"/>
  <c r="L91" i="11"/>
  <c r="Q48" i="11"/>
  <c r="Q83" i="11" s="1"/>
  <c r="L115" i="11"/>
  <c r="L82" i="11"/>
  <c r="Q43" i="11"/>
  <c r="L134" i="11"/>
  <c r="L101" i="11"/>
  <c r="AA51" i="11"/>
  <c r="Q56" i="11"/>
  <c r="V43" i="11"/>
  <c r="L125" i="11"/>
  <c r="L92" i="11"/>
  <c r="Q49" i="11"/>
  <c r="Q84" i="11" s="1"/>
  <c r="AA44" i="11"/>
  <c r="AA79" i="11" s="1"/>
  <c r="L108" i="11"/>
  <c r="L75" i="11"/>
  <c r="Q40" i="11"/>
  <c r="Q75" i="11" s="1"/>
  <c r="V37" i="11"/>
  <c r="K115" i="11"/>
  <c r="K82" i="11"/>
  <c r="P43" i="11"/>
  <c r="P78" i="11" s="1"/>
  <c r="K116" i="11"/>
  <c r="K83" i="11"/>
  <c r="Z41" i="11"/>
  <c r="P44" i="11"/>
  <c r="P79" i="11" s="1"/>
  <c r="K127" i="11"/>
  <c r="K94" i="11"/>
  <c r="Z45" i="11"/>
  <c r="Z80" i="11" s="1"/>
  <c r="P50" i="11"/>
  <c r="P85" i="11" s="1"/>
  <c r="M127" i="11"/>
  <c r="M94" i="11"/>
  <c r="R50" i="11"/>
  <c r="AB45" i="11"/>
  <c r="AB80" i="11" s="1"/>
  <c r="L88" i="11"/>
  <c r="L121" i="11"/>
  <c r="L155" i="11" s="1"/>
  <c r="M111" i="11"/>
  <c r="M78" i="11"/>
  <c r="K107" i="11"/>
  <c r="M141" i="11" s="1"/>
  <c r="K74" i="11"/>
  <c r="Z39" i="11"/>
  <c r="Z74" i="11" s="1"/>
  <c r="P39" i="11"/>
  <c r="M132" i="11"/>
  <c r="M99" i="11"/>
  <c r="R54" i="11"/>
  <c r="R89" i="11" s="1"/>
  <c r="AB49" i="11"/>
  <c r="AB84" i="11" s="1"/>
  <c r="K121" i="11"/>
  <c r="K155" i="11" s="1"/>
  <c r="K88" i="11"/>
  <c r="K111" i="11"/>
  <c r="K145" i="11" s="1"/>
  <c r="K78" i="11"/>
  <c r="AB72" i="11"/>
  <c r="M134" i="11"/>
  <c r="M101" i="11"/>
  <c r="R56" i="11"/>
  <c r="AB51" i="11"/>
  <c r="W43" i="11"/>
  <c r="M126" i="11"/>
  <c r="M93" i="11"/>
  <c r="K167" i="11"/>
  <c r="Z118" i="11"/>
  <c r="Z152" i="11" s="1"/>
  <c r="P123" i="11"/>
  <c r="P157" i="11" s="1"/>
  <c r="K85" i="11"/>
  <c r="K118" i="11"/>
  <c r="K110" i="11"/>
  <c r="K77" i="11"/>
  <c r="U41" i="11"/>
  <c r="U76" i="11" s="1"/>
  <c r="Z40" i="11"/>
  <c r="Z75" i="11" s="1"/>
  <c r="P41" i="11"/>
  <c r="P76" i="11" s="1"/>
  <c r="M142" i="11"/>
  <c r="R108" i="11"/>
  <c r="W105" i="11"/>
  <c r="AB106" i="11"/>
  <c r="R106" i="11"/>
  <c r="L110" i="11"/>
  <c r="L77" i="11"/>
  <c r="V41" i="11"/>
  <c r="V76" i="11" s="1"/>
  <c r="AA40" i="11"/>
  <c r="AA75" i="11" s="1"/>
  <c r="Q41" i="11"/>
  <c r="Q76" i="11" s="1"/>
  <c r="L114" i="11"/>
  <c r="L81" i="11"/>
  <c r="V38" i="11"/>
  <c r="L126" i="11"/>
  <c r="L160" i="11" s="1"/>
  <c r="L93" i="11"/>
  <c r="L119" i="11"/>
  <c r="L86" i="11"/>
  <c r="AA43" i="11"/>
  <c r="AA78" i="11" s="1"/>
  <c r="Q46" i="11"/>
  <c r="K134" i="11"/>
  <c r="K101" i="11"/>
  <c r="Z51" i="11"/>
  <c r="Z86" i="11" s="1"/>
  <c r="P56" i="11"/>
  <c r="P91" i="11" s="1"/>
  <c r="U43" i="11"/>
  <c r="U78" i="11" s="1"/>
  <c r="K117" i="11"/>
  <c r="K84" i="11"/>
  <c r="Z42" i="11"/>
  <c r="Z77" i="11" s="1"/>
  <c r="P45" i="11"/>
  <c r="P80" i="11" s="1"/>
  <c r="M149" i="11"/>
  <c r="R111" i="11"/>
  <c r="M146" i="11"/>
  <c r="R110" i="11"/>
  <c r="L107" i="11"/>
  <c r="L74" i="11"/>
  <c r="AA39" i="11"/>
  <c r="AA74" i="11" s="1"/>
  <c r="Q39" i="11"/>
  <c r="Q74" i="11" s="1"/>
  <c r="K119" i="11"/>
  <c r="K86" i="11"/>
  <c r="Z43" i="11"/>
  <c r="Z78" i="11" s="1"/>
  <c r="P46" i="11"/>
  <c r="P81" i="11" s="1"/>
  <c r="K120" i="11"/>
  <c r="K87" i="11"/>
  <c r="K131" i="11"/>
  <c r="K98" i="11"/>
  <c r="P53" i="11"/>
  <c r="Z48" i="11"/>
  <c r="Z83" i="11" s="1"/>
  <c r="K126" i="11"/>
  <c r="K160" i="11" s="1"/>
  <c r="K93" i="11"/>
  <c r="M87" i="11"/>
  <c r="M120" i="11"/>
  <c r="K106" i="11"/>
  <c r="K73" i="11"/>
  <c r="U42" i="11"/>
  <c r="U77" i="11" s="1"/>
  <c r="Z38" i="11"/>
  <c r="Z73" i="11" s="1"/>
  <c r="P38" i="11"/>
  <c r="K130" i="11"/>
  <c r="K97" i="11"/>
  <c r="P52" i="11"/>
  <c r="P87" i="11" s="1"/>
  <c r="U40" i="11"/>
  <c r="U75" i="11" s="1"/>
  <c r="Z47" i="11"/>
  <c r="Z82" i="11" s="1"/>
  <c r="L120" i="11"/>
  <c r="L87" i="11"/>
  <c r="M110" i="11"/>
  <c r="M77" i="11"/>
  <c r="R41" i="11"/>
  <c r="W41" i="11"/>
  <c r="W76" i="11" s="1"/>
  <c r="AB40" i="11"/>
  <c r="AB75" i="11" s="1"/>
  <c r="M117" i="11"/>
  <c r="M84" i="11"/>
  <c r="R45" i="11"/>
  <c r="R80" i="11" s="1"/>
  <c r="AB42" i="11"/>
  <c r="AB77" i="11" s="1"/>
  <c r="M118" i="11"/>
  <c r="M85" i="11"/>
  <c r="M129" i="11"/>
  <c r="M96" i="11"/>
  <c r="R51" i="11"/>
  <c r="R86" i="11" s="1"/>
  <c r="AB46" i="11"/>
  <c r="AB81" i="11" s="1"/>
  <c r="L98" i="11"/>
  <c r="AB83" i="11"/>
  <c r="M159" i="11"/>
  <c r="AB112" i="11"/>
  <c r="R117" i="11"/>
  <c r="L84" i="11"/>
  <c r="L117" i="11"/>
  <c r="AA42" i="11"/>
  <c r="AA77" i="11" s="1"/>
  <c r="Q45" i="11"/>
  <c r="Q80" i="11" s="1"/>
  <c r="K81" i="11"/>
  <c r="K114" i="11"/>
  <c r="U38" i="11"/>
  <c r="U73" i="11" s="1"/>
  <c r="L111" i="11"/>
  <c r="L145" i="11" s="1"/>
  <c r="L78" i="11"/>
  <c r="L118" i="11"/>
  <c r="L85" i="11"/>
  <c r="L129" i="11"/>
  <c r="L96" i="11"/>
  <c r="Q51" i="11"/>
  <c r="Q86" i="11" s="1"/>
  <c r="AA46" i="11"/>
  <c r="AA81" i="11" s="1"/>
  <c r="L128" i="11"/>
  <c r="L95" i="11"/>
  <c r="L116" i="11"/>
  <c r="L83" i="11"/>
  <c r="AA41" i="11"/>
  <c r="AA76" i="11" s="1"/>
  <c r="Q44" i="11"/>
  <c r="Q79" i="11" s="1"/>
  <c r="K113" i="11"/>
  <c r="K147" i="11" s="1"/>
  <c r="K80" i="11"/>
  <c r="L106" i="11"/>
  <c r="L73" i="11"/>
  <c r="AA38" i="11"/>
  <c r="AA73" i="11" s="1"/>
  <c r="Q38" i="11"/>
  <c r="Q73" i="11" s="1"/>
  <c r="V42" i="11"/>
  <c r="V77" i="11" s="1"/>
  <c r="K128" i="11"/>
  <c r="K162" i="11" s="1"/>
  <c r="K95" i="11"/>
  <c r="K123" i="11"/>
  <c r="K90" i="11"/>
  <c r="K135" i="11"/>
  <c r="K102" i="11"/>
  <c r="P57" i="11"/>
  <c r="P92" i="11" s="1"/>
  <c r="Z52" i="11"/>
  <c r="Z87" i="11" s="1"/>
  <c r="U44" i="11"/>
  <c r="U79" i="11" s="1"/>
  <c r="M123" i="11"/>
  <c r="M90" i="11"/>
  <c r="AB79" i="11"/>
  <c r="K109" i="11"/>
  <c r="K76" i="11"/>
  <c r="U39" i="11"/>
  <c r="U74" i="11" s="1"/>
  <c r="W72" i="11"/>
  <c r="W45" i="11"/>
  <c r="L127" i="11"/>
  <c r="L94" i="11"/>
  <c r="Q50" i="11"/>
  <c r="Q85" i="11" s="1"/>
  <c r="AA45" i="11"/>
  <c r="AA80" i="11" s="1"/>
  <c r="M119" i="11"/>
  <c r="M86" i="11"/>
  <c r="R46" i="11"/>
  <c r="R81" i="11" s="1"/>
  <c r="AB43" i="11"/>
  <c r="AB78" i="11" s="1"/>
  <c r="AB74" i="11"/>
  <c r="M121" i="11"/>
  <c r="M155" i="11" s="1"/>
  <c r="M88" i="11"/>
  <c r="M122" i="11"/>
  <c r="M89" i="11"/>
  <c r="R47" i="11"/>
  <c r="R82" i="11" s="1"/>
  <c r="M133" i="11"/>
  <c r="M100" i="11"/>
  <c r="AB50" i="11"/>
  <c r="AB85" i="11" s="1"/>
  <c r="R55" i="11"/>
  <c r="R90" i="11" s="1"/>
  <c r="L165" i="11"/>
  <c r="Q121" i="11"/>
  <c r="AA116" i="11"/>
  <c r="M123" i="9"/>
  <c r="M90" i="9"/>
  <c r="M132" i="9"/>
  <c r="M99" i="9"/>
  <c r="R54" i="9"/>
  <c r="AB49" i="9"/>
  <c r="M113" i="9"/>
  <c r="M80" i="9"/>
  <c r="L130" i="9"/>
  <c r="L97" i="9"/>
  <c r="Q52" i="9"/>
  <c r="AA47" i="9"/>
  <c r="V40" i="9"/>
  <c r="M110" i="9"/>
  <c r="M77" i="9"/>
  <c r="R41" i="9"/>
  <c r="W41" i="9"/>
  <c r="AB40" i="9"/>
  <c r="M107" i="9"/>
  <c r="M74" i="9"/>
  <c r="AB39" i="9"/>
  <c r="R39" i="9"/>
  <c r="R74" i="9" s="1"/>
  <c r="L114" i="9"/>
  <c r="L81" i="9"/>
  <c r="V38" i="9"/>
  <c r="M127" i="9"/>
  <c r="M94" i="9"/>
  <c r="R50" i="9"/>
  <c r="AB45" i="9"/>
  <c r="L88" i="9"/>
  <c r="L121" i="9"/>
  <c r="K110" i="9"/>
  <c r="K77" i="9"/>
  <c r="U41" i="9"/>
  <c r="U76" i="9" s="1"/>
  <c r="Z40" i="9"/>
  <c r="Z75" i="9" s="1"/>
  <c r="P41" i="9"/>
  <c r="P76" i="9" s="1"/>
  <c r="K139" i="9"/>
  <c r="Z105" i="9"/>
  <c r="P105" i="9"/>
  <c r="L127" i="9"/>
  <c r="L94" i="9"/>
  <c r="AA45" i="9"/>
  <c r="Q50" i="9"/>
  <c r="M119" i="9"/>
  <c r="M86" i="9"/>
  <c r="R46" i="9"/>
  <c r="AB43" i="9"/>
  <c r="M130" i="9"/>
  <c r="M97" i="9"/>
  <c r="AB47" i="9"/>
  <c r="W40" i="9"/>
  <c r="R52" i="9"/>
  <c r="M111" i="9"/>
  <c r="M145" i="9" s="1"/>
  <c r="M78" i="9"/>
  <c r="M118" i="9"/>
  <c r="M85" i="9"/>
  <c r="M129" i="9"/>
  <c r="M96" i="9"/>
  <c r="R51" i="9"/>
  <c r="AB46" i="9"/>
  <c r="L134" i="9"/>
  <c r="L101" i="9"/>
  <c r="Q56" i="9"/>
  <c r="AA51" i="9"/>
  <c r="V43" i="9"/>
  <c r="K85" i="9"/>
  <c r="K118" i="9"/>
  <c r="K111" i="9"/>
  <c r="K145" i="9" s="1"/>
  <c r="K78" i="9"/>
  <c r="M106" i="9"/>
  <c r="M73" i="9"/>
  <c r="W42" i="9"/>
  <c r="W77" i="9" s="1"/>
  <c r="AB38" i="9"/>
  <c r="AB73" i="9" s="1"/>
  <c r="R38" i="9"/>
  <c r="R73" i="9" s="1"/>
  <c r="L111" i="9"/>
  <c r="L145" i="9" s="1"/>
  <c r="L78" i="9"/>
  <c r="L118" i="9"/>
  <c r="L85" i="9"/>
  <c r="L129" i="9"/>
  <c r="L96" i="9"/>
  <c r="Q51" i="9"/>
  <c r="AA46" i="9"/>
  <c r="L128" i="9"/>
  <c r="L95" i="9"/>
  <c r="L125" i="9"/>
  <c r="L92" i="9"/>
  <c r="AA44" i="9"/>
  <c r="Q49" i="9"/>
  <c r="L108" i="9"/>
  <c r="L75" i="9"/>
  <c r="Q40" i="9"/>
  <c r="V37" i="9"/>
  <c r="L106" i="9"/>
  <c r="L73" i="9"/>
  <c r="Q38" i="9"/>
  <c r="Q73" i="9" s="1"/>
  <c r="V42" i="9"/>
  <c r="V77" i="9" s="1"/>
  <c r="AA38" i="9"/>
  <c r="AA73" i="9" s="1"/>
  <c r="K119" i="9"/>
  <c r="K86" i="9"/>
  <c r="Z43" i="9"/>
  <c r="Z78" i="9" s="1"/>
  <c r="P46" i="9"/>
  <c r="P81" i="9" s="1"/>
  <c r="K120" i="9"/>
  <c r="K87" i="9"/>
  <c r="K131" i="9"/>
  <c r="L165" i="9" s="1"/>
  <c r="K98" i="9"/>
  <c r="P53" i="9"/>
  <c r="P88" i="9" s="1"/>
  <c r="Z48" i="9"/>
  <c r="Z83" i="9" s="1"/>
  <c r="L98" i="9"/>
  <c r="R88" i="9"/>
  <c r="K133" i="9"/>
  <c r="K100" i="9"/>
  <c r="Z50" i="9"/>
  <c r="Z85" i="9" s="1"/>
  <c r="P55" i="9"/>
  <c r="P90" i="9" s="1"/>
  <c r="K140" i="9"/>
  <c r="Z106" i="9"/>
  <c r="Z140" i="9" s="1"/>
  <c r="P106" i="9"/>
  <c r="P140" i="9" s="1"/>
  <c r="M124" i="9"/>
  <c r="M91" i="9"/>
  <c r="R48" i="9"/>
  <c r="K122" i="9"/>
  <c r="K89" i="9"/>
  <c r="P47" i="9"/>
  <c r="P82" i="9" s="1"/>
  <c r="K130" i="9"/>
  <c r="K97" i="9"/>
  <c r="P52" i="9"/>
  <c r="P87" i="9" s="1"/>
  <c r="Z47" i="9"/>
  <c r="Z82" i="9" s="1"/>
  <c r="U40" i="9"/>
  <c r="U75" i="9" s="1"/>
  <c r="M121" i="9"/>
  <c r="M88" i="9"/>
  <c r="M126" i="9"/>
  <c r="M93" i="9"/>
  <c r="K124" i="9"/>
  <c r="K91" i="9"/>
  <c r="P48" i="9"/>
  <c r="P83" i="9" s="1"/>
  <c r="L110" i="9"/>
  <c r="AA40" i="9"/>
  <c r="AA75" i="9" s="1"/>
  <c r="L77" i="9"/>
  <c r="Q41" i="9"/>
  <c r="Q76" i="9" s="1"/>
  <c r="V41" i="9"/>
  <c r="V76" i="9" s="1"/>
  <c r="L119" i="9"/>
  <c r="L86" i="9"/>
  <c r="AA43" i="9"/>
  <c r="AA78" i="9" s="1"/>
  <c r="Q46" i="9"/>
  <c r="Q81" i="9" s="1"/>
  <c r="M115" i="9"/>
  <c r="M82" i="9"/>
  <c r="R43" i="9"/>
  <c r="M135" i="9"/>
  <c r="M102" i="9"/>
  <c r="AB52" i="9"/>
  <c r="W44" i="9"/>
  <c r="R57" i="9"/>
  <c r="K126" i="9"/>
  <c r="K160" i="9" s="1"/>
  <c r="K93" i="9"/>
  <c r="M87" i="9"/>
  <c r="M120" i="9"/>
  <c r="K108" i="9"/>
  <c r="K75" i="9"/>
  <c r="P40" i="9"/>
  <c r="U37" i="9"/>
  <c r="L135" i="9"/>
  <c r="L102" i="9"/>
  <c r="Q57" i="9"/>
  <c r="AA52" i="9"/>
  <c r="V44" i="9"/>
  <c r="L90" i="9"/>
  <c r="L123" i="9"/>
  <c r="M134" i="9"/>
  <c r="M101" i="9"/>
  <c r="R56" i="9"/>
  <c r="AB51" i="9"/>
  <c r="W43" i="9"/>
  <c r="M112" i="9"/>
  <c r="M79" i="9"/>
  <c r="R42" i="9"/>
  <c r="M122" i="9"/>
  <c r="M89" i="9"/>
  <c r="R47" i="9"/>
  <c r="R82" i="9" s="1"/>
  <c r="M133" i="9"/>
  <c r="M100" i="9"/>
  <c r="AB50" i="9"/>
  <c r="AB85" i="9" s="1"/>
  <c r="R55" i="9"/>
  <c r="R90" i="9" s="1"/>
  <c r="K129" i="9"/>
  <c r="K96" i="9"/>
  <c r="Z46" i="9"/>
  <c r="Z81" i="9" s="1"/>
  <c r="P51" i="9"/>
  <c r="P86" i="9" s="1"/>
  <c r="L84" i="9"/>
  <c r="L117" i="9"/>
  <c r="AA42" i="9"/>
  <c r="Q45" i="9"/>
  <c r="K109" i="9"/>
  <c r="K76" i="9"/>
  <c r="U39" i="9"/>
  <c r="U74" i="9" s="1"/>
  <c r="M105" i="9"/>
  <c r="M72" i="9"/>
  <c r="AB37" i="9"/>
  <c r="M68" i="9"/>
  <c r="R37" i="9"/>
  <c r="L112" i="9"/>
  <c r="L79" i="9"/>
  <c r="Q42" i="9"/>
  <c r="L122" i="9"/>
  <c r="L89" i="9"/>
  <c r="Q47" i="9"/>
  <c r="Q82" i="9" s="1"/>
  <c r="L133" i="9"/>
  <c r="L100" i="9"/>
  <c r="Q55" i="9"/>
  <c r="Q90" i="9" s="1"/>
  <c r="AA50" i="9"/>
  <c r="AA85" i="9" s="1"/>
  <c r="L132" i="9"/>
  <c r="L99" i="9"/>
  <c r="AA49" i="9"/>
  <c r="Q54" i="9"/>
  <c r="K117" i="9"/>
  <c r="K84" i="9"/>
  <c r="Z42" i="9"/>
  <c r="Z77" i="9" s="1"/>
  <c r="P45" i="9"/>
  <c r="P80" i="9" s="1"/>
  <c r="Z39" i="9"/>
  <c r="Z74" i="9" s="1"/>
  <c r="Z72" i="9"/>
  <c r="K128" i="9"/>
  <c r="K162" i="9" s="1"/>
  <c r="K95" i="9"/>
  <c r="K123" i="9"/>
  <c r="K90" i="9"/>
  <c r="K135" i="9"/>
  <c r="K102" i="9"/>
  <c r="U44" i="9"/>
  <c r="U79" i="9" s="1"/>
  <c r="P57" i="9"/>
  <c r="P92" i="9" s="1"/>
  <c r="Z52" i="9"/>
  <c r="Z87" i="9" s="1"/>
  <c r="AA116" i="9"/>
  <c r="Q121" i="9"/>
  <c r="AB83" i="9"/>
  <c r="K81" i="9"/>
  <c r="K114" i="9"/>
  <c r="U38" i="9"/>
  <c r="U73" i="9" s="1"/>
  <c r="K121" i="9"/>
  <c r="K155" i="9" s="1"/>
  <c r="K88" i="9"/>
  <c r="M109" i="9"/>
  <c r="M76" i="9"/>
  <c r="W39" i="9"/>
  <c r="W74" i="9" s="1"/>
  <c r="M125" i="9"/>
  <c r="M92" i="9"/>
  <c r="R49" i="9"/>
  <c r="AB44" i="9"/>
  <c r="M83" i="9"/>
  <c r="M116" i="9"/>
  <c r="R44" i="9"/>
  <c r="AB41" i="9"/>
  <c r="M108" i="9"/>
  <c r="M75" i="9"/>
  <c r="W37" i="9"/>
  <c r="R40" i="9"/>
  <c r="R75" i="9" s="1"/>
  <c r="L109" i="9"/>
  <c r="L76" i="9"/>
  <c r="V39" i="9"/>
  <c r="V74" i="9" s="1"/>
  <c r="L113" i="9"/>
  <c r="L80" i="9"/>
  <c r="L124" i="9"/>
  <c r="L91" i="9"/>
  <c r="Q48" i="9"/>
  <c r="Q83" i="9" s="1"/>
  <c r="L115" i="9"/>
  <c r="L82" i="9"/>
  <c r="Q43" i="9"/>
  <c r="K134" i="9"/>
  <c r="K101" i="9"/>
  <c r="U43" i="9"/>
  <c r="U78" i="9" s="1"/>
  <c r="P56" i="9"/>
  <c r="P91" i="9" s="1"/>
  <c r="Z51" i="9"/>
  <c r="Z86" i="9" s="1"/>
  <c r="L116" i="9"/>
  <c r="L83" i="9"/>
  <c r="AA41" i="9"/>
  <c r="AA76" i="9" s="1"/>
  <c r="Q44" i="9"/>
  <c r="L107" i="9"/>
  <c r="L74" i="9"/>
  <c r="Q39" i="9"/>
  <c r="Q74" i="9" s="1"/>
  <c r="AA39" i="9"/>
  <c r="AA74" i="9" s="1"/>
  <c r="L105" i="9"/>
  <c r="L68" i="9"/>
  <c r="L72" i="9"/>
  <c r="Q37" i="9"/>
  <c r="AA37" i="9"/>
  <c r="K132" i="9"/>
  <c r="K99" i="9"/>
  <c r="Z49" i="9"/>
  <c r="Z84" i="9" s="1"/>
  <c r="P54" i="9"/>
  <c r="P89" i="9" s="1"/>
  <c r="K125" i="9"/>
  <c r="K92" i="9"/>
  <c r="P49" i="9"/>
  <c r="P84" i="9" s="1"/>
  <c r="Z44" i="9"/>
  <c r="Z79" i="9" s="1"/>
  <c r="Q88" i="9"/>
  <c r="M117" i="9"/>
  <c r="M84" i="9"/>
  <c r="R45" i="9"/>
  <c r="R80" i="9" s="1"/>
  <c r="AB42" i="9"/>
  <c r="AB77" i="9" s="1"/>
  <c r="K112" i="9"/>
  <c r="K79" i="9"/>
  <c r="P42" i="9"/>
  <c r="P77" i="9" s="1"/>
  <c r="L120" i="9"/>
  <c r="L87" i="9"/>
  <c r="M114" i="9"/>
  <c r="M81" i="9"/>
  <c r="W38" i="9"/>
  <c r="W73" i="9" s="1"/>
  <c r="K113" i="9"/>
  <c r="K147" i="9" s="1"/>
  <c r="K80" i="9"/>
  <c r="L126" i="9"/>
  <c r="L93" i="9"/>
  <c r="M128" i="9"/>
  <c r="M162" i="9" s="1"/>
  <c r="M95" i="9"/>
  <c r="K115" i="9"/>
  <c r="K82" i="9"/>
  <c r="P43" i="9"/>
  <c r="P78" i="9" s="1"/>
  <c r="K116" i="9"/>
  <c r="K83" i="9"/>
  <c r="Z41" i="9"/>
  <c r="Z76" i="9" s="1"/>
  <c r="P44" i="9"/>
  <c r="P79" i="9" s="1"/>
  <c r="K127" i="9"/>
  <c r="K94" i="9"/>
  <c r="Z45" i="9"/>
  <c r="Z80" i="9" s="1"/>
  <c r="P50" i="9"/>
  <c r="P85" i="9" s="1"/>
  <c r="AA83" i="9"/>
  <c r="AB116" i="9"/>
  <c r="R121" i="9"/>
  <c r="M165" i="9" l="1"/>
  <c r="L160" i="9"/>
  <c r="R72" i="12"/>
  <c r="R58" i="12"/>
  <c r="M181" i="12"/>
  <c r="M136" i="12"/>
  <c r="M139" i="12"/>
  <c r="AB105" i="12"/>
  <c r="R105" i="12"/>
  <c r="M172" i="12"/>
  <c r="M156" i="12"/>
  <c r="R115" i="12"/>
  <c r="K165" i="12"/>
  <c r="P121" i="12"/>
  <c r="P155" i="12" s="1"/>
  <c r="Z116" i="12"/>
  <c r="Z150" i="12" s="1"/>
  <c r="K141" i="12"/>
  <c r="Z107" i="12"/>
  <c r="Z141" i="12" s="1"/>
  <c r="P107" i="12"/>
  <c r="P141" i="12" s="1"/>
  <c r="V72" i="12"/>
  <c r="V45" i="12"/>
  <c r="P125" i="12"/>
  <c r="P159" i="12" s="1"/>
  <c r="K169" i="12"/>
  <c r="U112" i="12"/>
  <c r="U146" i="12" s="1"/>
  <c r="Z120" i="12"/>
  <c r="Z154" i="12" s="1"/>
  <c r="M144" i="12"/>
  <c r="R109" i="12"/>
  <c r="W109" i="12"/>
  <c r="AB108" i="12"/>
  <c r="AB87" i="12"/>
  <c r="R125" i="12"/>
  <c r="M169" i="12"/>
  <c r="AB120" i="12"/>
  <c r="AB154" i="12" s="1"/>
  <c r="W112" i="12"/>
  <c r="W146" i="12" s="1"/>
  <c r="L177" i="12"/>
  <c r="L150" i="12"/>
  <c r="AA109" i="12"/>
  <c r="Q112" i="12"/>
  <c r="K178" i="12"/>
  <c r="K191" i="12" s="1"/>
  <c r="K148" i="12"/>
  <c r="U106" i="12"/>
  <c r="U140" i="12" s="1"/>
  <c r="L139" i="12"/>
  <c r="L181" i="12"/>
  <c r="L136" i="12"/>
  <c r="Q105" i="12"/>
  <c r="AA105" i="12"/>
  <c r="L143" i="12"/>
  <c r="V107" i="12"/>
  <c r="L172" i="12"/>
  <c r="L156" i="12"/>
  <c r="Q115" i="12"/>
  <c r="AB74" i="12"/>
  <c r="M153" i="12"/>
  <c r="R114" i="12"/>
  <c r="AB111" i="12"/>
  <c r="R88" i="12"/>
  <c r="M154" i="12"/>
  <c r="M179" i="12"/>
  <c r="M192" i="12" s="1"/>
  <c r="K174" i="12"/>
  <c r="K187" i="12" s="1"/>
  <c r="K151" i="12"/>
  <c r="Z110" i="12"/>
  <c r="Z144" i="12" s="1"/>
  <c r="P113" i="12"/>
  <c r="P147" i="12" s="1"/>
  <c r="AB84" i="12"/>
  <c r="Q81" i="12"/>
  <c r="Q86" i="12"/>
  <c r="L152" i="12"/>
  <c r="L180" i="12"/>
  <c r="Q80" i="12"/>
  <c r="AB80" i="12"/>
  <c r="Q84" i="12"/>
  <c r="K146" i="12"/>
  <c r="P110" i="12"/>
  <c r="P144" i="12" s="1"/>
  <c r="L141" i="12"/>
  <c r="AA107" i="12"/>
  <c r="AA141" i="12" s="1"/>
  <c r="Q107" i="12"/>
  <c r="Q141" i="12" s="1"/>
  <c r="K179" i="12"/>
  <c r="K192" i="12" s="1"/>
  <c r="K154" i="12"/>
  <c r="M176" i="12"/>
  <c r="M163" i="12"/>
  <c r="R119" i="12"/>
  <c r="AB114" i="12"/>
  <c r="M146" i="12"/>
  <c r="R110" i="12"/>
  <c r="R144" i="12" s="1"/>
  <c r="K152" i="12"/>
  <c r="K180" i="12"/>
  <c r="K193" i="12" s="1"/>
  <c r="R92" i="12"/>
  <c r="M178" i="12"/>
  <c r="M191" i="12" s="1"/>
  <c r="M148" i="12"/>
  <c r="W106" i="12"/>
  <c r="W140" i="12" s="1"/>
  <c r="K159" i="12"/>
  <c r="P117" i="12"/>
  <c r="P151" i="12" s="1"/>
  <c r="Z112" i="12"/>
  <c r="Z146" i="12" s="1"/>
  <c r="M167" i="12"/>
  <c r="AB118" i="12"/>
  <c r="R123" i="12"/>
  <c r="K142" i="12"/>
  <c r="P108" i="12"/>
  <c r="P142" i="12" s="1"/>
  <c r="U105" i="12"/>
  <c r="L165" i="12"/>
  <c r="AA116" i="12"/>
  <c r="AA150" i="12" s="1"/>
  <c r="Q121" i="12"/>
  <c r="Q155" i="12" s="1"/>
  <c r="AA72" i="12"/>
  <c r="AA53" i="12"/>
  <c r="M158" i="12"/>
  <c r="R116" i="12"/>
  <c r="L167" i="12"/>
  <c r="Q123" i="12"/>
  <c r="AA118" i="12"/>
  <c r="Q77" i="12"/>
  <c r="L155" i="12"/>
  <c r="M141" i="12"/>
  <c r="R107" i="12"/>
  <c r="R141" i="12" s="1"/>
  <c r="AB107" i="12"/>
  <c r="AB141" i="12" s="1"/>
  <c r="L161" i="12"/>
  <c r="AA113" i="12"/>
  <c r="Q118" i="12"/>
  <c r="M160" i="12"/>
  <c r="K143" i="12"/>
  <c r="U107" i="12"/>
  <c r="U141" i="12" s="1"/>
  <c r="L140" i="12"/>
  <c r="Q106" i="12"/>
  <c r="V110" i="12"/>
  <c r="AA106" i="12"/>
  <c r="W72" i="12"/>
  <c r="W45" i="12"/>
  <c r="K164" i="12"/>
  <c r="U108" i="12"/>
  <c r="U142" i="12" s="1"/>
  <c r="P120" i="12"/>
  <c r="P154" i="12" s="1"/>
  <c r="Z115" i="12"/>
  <c r="Z149" i="12" s="1"/>
  <c r="R85" i="12"/>
  <c r="L162" i="12"/>
  <c r="AA79" i="12"/>
  <c r="K156" i="12"/>
  <c r="K172" i="12"/>
  <c r="P115" i="12"/>
  <c r="P149" i="12" s="1"/>
  <c r="L148" i="12"/>
  <c r="L178" i="12"/>
  <c r="L191" i="12" s="1"/>
  <c r="V106" i="12"/>
  <c r="V140" i="12" s="1"/>
  <c r="AB72" i="12"/>
  <c r="AB53" i="12"/>
  <c r="L169" i="12"/>
  <c r="Q125" i="12"/>
  <c r="Q159" i="12" s="1"/>
  <c r="AA120" i="12"/>
  <c r="AA154" i="12" s="1"/>
  <c r="V112" i="12"/>
  <c r="V146" i="12" s="1"/>
  <c r="M151" i="12"/>
  <c r="M174" i="12"/>
  <c r="M187" i="12" s="1"/>
  <c r="R113" i="12"/>
  <c r="R147" i="12" s="1"/>
  <c r="AB110" i="12"/>
  <c r="AB144" i="12" s="1"/>
  <c r="M159" i="12"/>
  <c r="R117" i="12"/>
  <c r="R151" i="12" s="1"/>
  <c r="AB112" i="12"/>
  <c r="AB146" i="12" s="1"/>
  <c r="R82" i="12"/>
  <c r="M149" i="12"/>
  <c r="R111" i="12"/>
  <c r="L164" i="12"/>
  <c r="Q120" i="12"/>
  <c r="Q154" i="12" s="1"/>
  <c r="AA115" i="12"/>
  <c r="AA149" i="12" s="1"/>
  <c r="V108" i="12"/>
  <c r="L157" i="12"/>
  <c r="L173" i="12"/>
  <c r="W79" i="12"/>
  <c r="M157" i="12"/>
  <c r="M173" i="12"/>
  <c r="R90" i="12"/>
  <c r="U72" i="12"/>
  <c r="U45" i="12"/>
  <c r="Q88" i="12"/>
  <c r="Q89" i="12"/>
  <c r="M180" i="12"/>
  <c r="M193" i="12" s="1"/>
  <c r="M152" i="12"/>
  <c r="Q90" i="12"/>
  <c r="Q82" i="12"/>
  <c r="R74" i="12"/>
  <c r="AB78" i="12"/>
  <c r="M164" i="12"/>
  <c r="AB115" i="12"/>
  <c r="AB149" i="12" s="1"/>
  <c r="W108" i="12"/>
  <c r="W142" i="12" s="1"/>
  <c r="R120" i="12"/>
  <c r="R154" i="12" s="1"/>
  <c r="M165" i="12"/>
  <c r="AB116" i="12"/>
  <c r="AB150" i="12" s="1"/>
  <c r="R121" i="12"/>
  <c r="R155" i="12" s="1"/>
  <c r="Z72" i="12"/>
  <c r="Z53" i="12"/>
  <c r="K136" i="12"/>
  <c r="K139" i="12"/>
  <c r="K181" i="12"/>
  <c r="K194" i="12" s="1"/>
  <c r="P105" i="12"/>
  <c r="Z105" i="12"/>
  <c r="K168" i="12"/>
  <c r="K175" i="12"/>
  <c r="K188" i="12" s="1"/>
  <c r="P124" i="12"/>
  <c r="P158" i="12" s="1"/>
  <c r="U111" i="12"/>
  <c r="U145" i="12" s="1"/>
  <c r="Z119" i="12"/>
  <c r="Z153" i="12" s="1"/>
  <c r="K158" i="12"/>
  <c r="P116" i="12"/>
  <c r="P150" i="12" s="1"/>
  <c r="L144" i="12"/>
  <c r="AA108" i="12"/>
  <c r="Q109" i="12"/>
  <c r="V109" i="12"/>
  <c r="L153" i="12"/>
  <c r="AA111" i="12"/>
  <c r="Q114" i="12"/>
  <c r="K161" i="12"/>
  <c r="Z113" i="12"/>
  <c r="Z147" i="12" s="1"/>
  <c r="P118" i="12"/>
  <c r="P152" i="12" s="1"/>
  <c r="L176" i="12"/>
  <c r="L163" i="12"/>
  <c r="Q119" i="12"/>
  <c r="AA114" i="12"/>
  <c r="AA148" i="12" s="1"/>
  <c r="L145" i="12"/>
  <c r="L151" i="12"/>
  <c r="L174" i="12"/>
  <c r="L187" i="12" s="1"/>
  <c r="AA110" i="12"/>
  <c r="AA144" i="12" s="1"/>
  <c r="Q113" i="12"/>
  <c r="Q147" i="12" s="1"/>
  <c r="M142" i="12"/>
  <c r="R108" i="12"/>
  <c r="R142" i="12" s="1"/>
  <c r="W105" i="12"/>
  <c r="R79" i="12"/>
  <c r="K140" i="12"/>
  <c r="U110" i="12"/>
  <c r="U144" i="12" s="1"/>
  <c r="Z106" i="12"/>
  <c r="Z140" i="12" s="1"/>
  <c r="P106" i="12"/>
  <c r="P140" i="12" s="1"/>
  <c r="K166" i="12"/>
  <c r="Z117" i="12"/>
  <c r="Z151" i="12" s="1"/>
  <c r="P122" i="12"/>
  <c r="P156" i="12" s="1"/>
  <c r="K167" i="12"/>
  <c r="Z118" i="12"/>
  <c r="Z152" i="12" s="1"/>
  <c r="P123" i="12"/>
  <c r="P157" i="12" s="1"/>
  <c r="L175" i="12"/>
  <c r="L188" i="12" s="1"/>
  <c r="Q124" i="12"/>
  <c r="Q158" i="12" s="1"/>
  <c r="L168" i="12"/>
  <c r="AA119" i="12"/>
  <c r="AA153" i="12" s="1"/>
  <c r="V111" i="12"/>
  <c r="V145" i="12" s="1"/>
  <c r="M143" i="12"/>
  <c r="W107" i="12"/>
  <c r="W141" i="12" s="1"/>
  <c r="R77" i="12"/>
  <c r="K176" i="12"/>
  <c r="K189" i="12" s="1"/>
  <c r="K163" i="12"/>
  <c r="Z114" i="12"/>
  <c r="Z148" i="12" s="1"/>
  <c r="P119" i="12"/>
  <c r="P153" i="12" s="1"/>
  <c r="L142" i="12"/>
  <c r="Q108" i="12"/>
  <c r="Q142" i="12" s="1"/>
  <c r="V105" i="12"/>
  <c r="K157" i="12"/>
  <c r="K173" i="12"/>
  <c r="K186" i="12" s="1"/>
  <c r="L158" i="12"/>
  <c r="Q116" i="12"/>
  <c r="Q150" i="12" s="1"/>
  <c r="M140" i="12"/>
  <c r="W110" i="12"/>
  <c r="W144" i="12" s="1"/>
  <c r="AB106" i="12"/>
  <c r="AB140" i="12" s="1"/>
  <c r="R106" i="12"/>
  <c r="R140" i="12" s="1"/>
  <c r="R124" i="12"/>
  <c r="R158" i="12" s="1"/>
  <c r="M168" i="12"/>
  <c r="M175" i="12"/>
  <c r="M188" i="12" s="1"/>
  <c r="AB119" i="12"/>
  <c r="AB153" i="12" s="1"/>
  <c r="W111" i="12"/>
  <c r="W145" i="12" s="1"/>
  <c r="AB85" i="12"/>
  <c r="AA83" i="12"/>
  <c r="R89" i="12"/>
  <c r="K153" i="12"/>
  <c r="Z111" i="12"/>
  <c r="Z145" i="12" s="1"/>
  <c r="P114" i="12"/>
  <c r="P148" i="12" s="1"/>
  <c r="Q72" i="12"/>
  <c r="Q58" i="12"/>
  <c r="AA85" i="12"/>
  <c r="L146" i="12"/>
  <c r="Q110" i="12"/>
  <c r="Q144" i="12" s="1"/>
  <c r="R81" i="12"/>
  <c r="AB83" i="12"/>
  <c r="L149" i="12"/>
  <c r="Q111" i="12"/>
  <c r="P58" i="12"/>
  <c r="P72" i="12"/>
  <c r="AA84" i="12"/>
  <c r="K149" i="12"/>
  <c r="P111" i="12"/>
  <c r="P145" i="12" s="1"/>
  <c r="AA78" i="12"/>
  <c r="AA81" i="12"/>
  <c r="AA77" i="12"/>
  <c r="R75" i="12"/>
  <c r="L179" i="12"/>
  <c r="L192" i="12" s="1"/>
  <c r="L154" i="12"/>
  <c r="M155" i="12"/>
  <c r="M161" i="12"/>
  <c r="R118" i="12"/>
  <c r="R152" i="12" s="1"/>
  <c r="AB113" i="12"/>
  <c r="AB147" i="12" s="1"/>
  <c r="M177" i="12"/>
  <c r="M150" i="12"/>
  <c r="R112" i="12"/>
  <c r="AB109" i="12"/>
  <c r="AB143" i="12" s="1"/>
  <c r="K177" i="12"/>
  <c r="K190" i="12" s="1"/>
  <c r="K150" i="12"/>
  <c r="Z109" i="12"/>
  <c r="Z143" i="12" s="1"/>
  <c r="P112" i="12"/>
  <c r="P146" i="12" s="1"/>
  <c r="K144" i="12"/>
  <c r="U109" i="12"/>
  <c r="U143" i="12" s="1"/>
  <c r="Z108" i="12"/>
  <c r="Z142" i="12" s="1"/>
  <c r="P109" i="12"/>
  <c r="P143" i="12" s="1"/>
  <c r="L159" i="12"/>
  <c r="AA112" i="12"/>
  <c r="AA146" i="12" s="1"/>
  <c r="Q117" i="12"/>
  <c r="Q151" i="12" s="1"/>
  <c r="M153" i="11"/>
  <c r="AB111" i="11"/>
  <c r="R114" i="11"/>
  <c r="L161" i="11"/>
  <c r="AA113" i="11"/>
  <c r="Q118" i="11"/>
  <c r="M157" i="11"/>
  <c r="M173" i="11"/>
  <c r="L177" i="11"/>
  <c r="L150" i="11"/>
  <c r="AA109" i="11"/>
  <c r="Q112" i="11"/>
  <c r="L152" i="11"/>
  <c r="L180" i="11"/>
  <c r="L193" i="11" s="1"/>
  <c r="K178" i="11"/>
  <c r="K191" i="11" s="1"/>
  <c r="K148" i="11"/>
  <c r="U106" i="11"/>
  <c r="U140" i="11" s="1"/>
  <c r="L151" i="11"/>
  <c r="L174" i="11"/>
  <c r="AA110" i="11"/>
  <c r="AA144" i="11" s="1"/>
  <c r="Q113" i="11"/>
  <c r="M180" i="11"/>
  <c r="M193" i="11" s="1"/>
  <c r="M152" i="11"/>
  <c r="M151" i="11"/>
  <c r="M174" i="11"/>
  <c r="AB110" i="11"/>
  <c r="AB144" i="11" s="1"/>
  <c r="R113" i="11"/>
  <c r="K164" i="11"/>
  <c r="Z115" i="11"/>
  <c r="Z149" i="11" s="1"/>
  <c r="U108" i="11"/>
  <c r="U142" i="11" s="1"/>
  <c r="P120" i="11"/>
  <c r="P154" i="11" s="1"/>
  <c r="P88" i="11"/>
  <c r="R88" i="11"/>
  <c r="K179" i="11"/>
  <c r="K192" i="11" s="1"/>
  <c r="K154" i="11"/>
  <c r="K153" i="11"/>
  <c r="P114" i="11"/>
  <c r="P148" i="11" s="1"/>
  <c r="Z111" i="11"/>
  <c r="Z145" i="11" s="1"/>
  <c r="L141" i="11"/>
  <c r="AA107" i="11"/>
  <c r="Q107" i="11"/>
  <c r="K174" i="11"/>
  <c r="K187" i="11" s="1"/>
  <c r="K151" i="11"/>
  <c r="P113" i="11"/>
  <c r="P147" i="11" s="1"/>
  <c r="Z110" i="11"/>
  <c r="Z144" i="11" s="1"/>
  <c r="V73" i="11"/>
  <c r="W110" i="11"/>
  <c r="K152" i="11"/>
  <c r="K180" i="11"/>
  <c r="K193" i="11" s="1"/>
  <c r="W78" i="11"/>
  <c r="R124" i="11"/>
  <c r="M168" i="11"/>
  <c r="M175" i="11"/>
  <c r="AB119" i="11"/>
  <c r="AB153" i="11" s="1"/>
  <c r="W111" i="11"/>
  <c r="M145" i="11"/>
  <c r="R85" i="11"/>
  <c r="Z76" i="11"/>
  <c r="AB76" i="11"/>
  <c r="AA86" i="11"/>
  <c r="L158" i="11"/>
  <c r="Q116" i="11"/>
  <c r="M147" i="11"/>
  <c r="K176" i="11"/>
  <c r="K189" i="11" s="1"/>
  <c r="K163" i="11"/>
  <c r="Z114" i="11"/>
  <c r="Z148" i="11" s="1"/>
  <c r="P119" i="11"/>
  <c r="P153" i="11" s="1"/>
  <c r="W79" i="11"/>
  <c r="R87" i="11"/>
  <c r="AB73" i="11"/>
  <c r="U72" i="11"/>
  <c r="U45" i="11"/>
  <c r="K156" i="11"/>
  <c r="K172" i="11"/>
  <c r="P115" i="11"/>
  <c r="P149" i="11" s="1"/>
  <c r="M162" i="11"/>
  <c r="L166" i="11"/>
  <c r="AA117" i="11"/>
  <c r="Q122" i="11"/>
  <c r="L167" i="11"/>
  <c r="AA118" i="11"/>
  <c r="AA152" i="11" s="1"/>
  <c r="Q123" i="11"/>
  <c r="Q157" i="11" s="1"/>
  <c r="Q77" i="11"/>
  <c r="R79" i="11"/>
  <c r="M172" i="11"/>
  <c r="M156" i="11"/>
  <c r="R115" i="11"/>
  <c r="K143" i="11"/>
  <c r="U107" i="11"/>
  <c r="U141" i="11" s="1"/>
  <c r="P125" i="11"/>
  <c r="P159" i="11" s="1"/>
  <c r="K169" i="11"/>
  <c r="U112" i="11"/>
  <c r="U146" i="11" s="1"/>
  <c r="Z120" i="11"/>
  <c r="Z154" i="11" s="1"/>
  <c r="M144" i="11"/>
  <c r="AB108" i="11"/>
  <c r="R109" i="11"/>
  <c r="W109" i="11"/>
  <c r="P73" i="11"/>
  <c r="R73" i="11"/>
  <c r="K140" i="11"/>
  <c r="P106" i="11"/>
  <c r="P140" i="11" s="1"/>
  <c r="U110" i="11"/>
  <c r="U144" i="11" s="1"/>
  <c r="Z106" i="11"/>
  <c r="Z140" i="11" s="1"/>
  <c r="R144" i="11"/>
  <c r="K168" i="11"/>
  <c r="K175" i="11"/>
  <c r="K188" i="11" s="1"/>
  <c r="Z119" i="11"/>
  <c r="Z153" i="11" s="1"/>
  <c r="P124" i="11"/>
  <c r="P158" i="11" s="1"/>
  <c r="U111" i="11"/>
  <c r="U145" i="11" s="1"/>
  <c r="L153" i="11"/>
  <c r="AA111" i="11"/>
  <c r="AA145" i="11" s="1"/>
  <c r="Q114" i="11"/>
  <c r="Q148" i="11" s="1"/>
  <c r="R140" i="11"/>
  <c r="AB86" i="11"/>
  <c r="AB53" i="11"/>
  <c r="K149" i="11"/>
  <c r="P111" i="11"/>
  <c r="P145" i="11" s="1"/>
  <c r="L142" i="11"/>
  <c r="V105" i="11"/>
  <c r="Q108" i="11"/>
  <c r="L159" i="11"/>
  <c r="Q117" i="11"/>
  <c r="AA112" i="11"/>
  <c r="AA146" i="11" s="1"/>
  <c r="L149" i="11"/>
  <c r="Q111" i="11"/>
  <c r="Q145" i="11" s="1"/>
  <c r="V79" i="11"/>
  <c r="L169" i="11"/>
  <c r="Q125" i="11"/>
  <c r="Q159" i="11" s="1"/>
  <c r="V112" i="11"/>
  <c r="AA120" i="11"/>
  <c r="AA154" i="11" s="1"/>
  <c r="AB87" i="11"/>
  <c r="AB82" i="11"/>
  <c r="W73" i="11"/>
  <c r="L157" i="11"/>
  <c r="L173" i="11"/>
  <c r="K146" i="11"/>
  <c r="P110" i="11"/>
  <c r="P144" i="11" s="1"/>
  <c r="V75" i="11"/>
  <c r="L164" i="11"/>
  <c r="V108" i="11"/>
  <c r="V142" i="11" s="1"/>
  <c r="Q120" i="11"/>
  <c r="Q154" i="11" s="1"/>
  <c r="AA115" i="11"/>
  <c r="AA149" i="11" s="1"/>
  <c r="K159" i="11"/>
  <c r="P117" i="11"/>
  <c r="P151" i="11" s="1"/>
  <c r="Z112" i="11"/>
  <c r="Z146" i="11" s="1"/>
  <c r="K166" i="11"/>
  <c r="P122" i="11"/>
  <c r="P156" i="11" s="1"/>
  <c r="Z117" i="11"/>
  <c r="Z151" i="11" s="1"/>
  <c r="L143" i="11"/>
  <c r="V107" i="11"/>
  <c r="V141" i="11" s="1"/>
  <c r="Q82" i="11"/>
  <c r="AB150" i="11"/>
  <c r="M167" i="11"/>
  <c r="R123" i="11"/>
  <c r="R157" i="11" s="1"/>
  <c r="AB118" i="11"/>
  <c r="AB152" i="11" s="1"/>
  <c r="L140" i="11"/>
  <c r="V110" i="11"/>
  <c r="AA106" i="11"/>
  <c r="AA140" i="11" s="1"/>
  <c r="Q106" i="11"/>
  <c r="Q140" i="11" s="1"/>
  <c r="L162" i="11"/>
  <c r="L176" i="11"/>
  <c r="L189" i="11" s="1"/>
  <c r="L163" i="11"/>
  <c r="AA114" i="11"/>
  <c r="AA148" i="11" s="1"/>
  <c r="Q119" i="11"/>
  <c r="Q153" i="11" s="1"/>
  <c r="M176" i="11"/>
  <c r="M189" i="11" s="1"/>
  <c r="M163" i="11"/>
  <c r="R119" i="11"/>
  <c r="R153" i="11" s="1"/>
  <c r="AB114" i="11"/>
  <c r="AB148" i="11" s="1"/>
  <c r="W77" i="11"/>
  <c r="K165" i="11"/>
  <c r="P121" i="11"/>
  <c r="P155" i="11" s="1"/>
  <c r="Z116" i="11"/>
  <c r="Z150" i="11" s="1"/>
  <c r="Q81" i="11"/>
  <c r="L148" i="11"/>
  <c r="L178" i="11"/>
  <c r="L191" i="11" s="1"/>
  <c r="V106" i="11"/>
  <c r="V140" i="11" s="1"/>
  <c r="AB140" i="11"/>
  <c r="AA83" i="11"/>
  <c r="R91" i="11"/>
  <c r="M166" i="11"/>
  <c r="AB117" i="11"/>
  <c r="AB151" i="11" s="1"/>
  <c r="R122" i="11"/>
  <c r="R156" i="11" s="1"/>
  <c r="K141" i="11"/>
  <c r="P107" i="11"/>
  <c r="P141" i="11" s="1"/>
  <c r="Z107" i="11"/>
  <c r="Z141" i="11" s="1"/>
  <c r="M161" i="11"/>
  <c r="AB113" i="11"/>
  <c r="R118" i="11"/>
  <c r="R152" i="11" s="1"/>
  <c r="K161" i="11"/>
  <c r="P118" i="11"/>
  <c r="P152" i="11" s="1"/>
  <c r="Z113" i="11"/>
  <c r="Z147" i="11" s="1"/>
  <c r="K177" i="11"/>
  <c r="K190" i="11" s="1"/>
  <c r="K150" i="11"/>
  <c r="P112" i="11"/>
  <c r="P146" i="11" s="1"/>
  <c r="Z109" i="11"/>
  <c r="Z143" i="11" s="1"/>
  <c r="V72" i="11"/>
  <c r="V45" i="11"/>
  <c r="V78" i="11"/>
  <c r="L175" i="11"/>
  <c r="L188" i="11" s="1"/>
  <c r="L168" i="11"/>
  <c r="Q124" i="11"/>
  <c r="Q158" i="11" s="1"/>
  <c r="V111" i="11"/>
  <c r="V145" i="11" s="1"/>
  <c r="AA119" i="11"/>
  <c r="AA153" i="11" s="1"/>
  <c r="L147" i="11"/>
  <c r="M136" i="11"/>
  <c r="AA87" i="11"/>
  <c r="Q88" i="11"/>
  <c r="M158" i="11"/>
  <c r="R116" i="11"/>
  <c r="P72" i="11"/>
  <c r="P58" i="11"/>
  <c r="R72" i="11"/>
  <c r="K136" i="11"/>
  <c r="K139" i="11"/>
  <c r="K181" i="11"/>
  <c r="K194" i="11" s="1"/>
  <c r="P105" i="11"/>
  <c r="R139" i="11" s="1"/>
  <c r="Z105" i="11"/>
  <c r="K142" i="11"/>
  <c r="P108" i="11"/>
  <c r="P142" i="11" s="1"/>
  <c r="U105" i="11"/>
  <c r="AA82" i="11"/>
  <c r="Q72" i="11"/>
  <c r="Q58" i="11"/>
  <c r="L139" i="11"/>
  <c r="L181" i="11"/>
  <c r="L194" i="11" s="1"/>
  <c r="L136" i="11"/>
  <c r="AA105" i="11"/>
  <c r="Q105" i="11"/>
  <c r="R77" i="11"/>
  <c r="AA84" i="11"/>
  <c r="L146" i="11"/>
  <c r="Q110" i="11"/>
  <c r="Q144" i="11" s="1"/>
  <c r="W107" i="11"/>
  <c r="W141" i="11" s="1"/>
  <c r="M165" i="11"/>
  <c r="K157" i="11"/>
  <c r="K173" i="11"/>
  <c r="K186" i="11" s="1"/>
  <c r="AB146" i="11"/>
  <c r="R76" i="11"/>
  <c r="R58" i="11"/>
  <c r="L179" i="11"/>
  <c r="L192" i="11" s="1"/>
  <c r="L154" i="11"/>
  <c r="M154" i="11"/>
  <c r="M179" i="11"/>
  <c r="M192" i="11" s="1"/>
  <c r="R145" i="11"/>
  <c r="L144" i="11"/>
  <c r="V109" i="11"/>
  <c r="AA108" i="11"/>
  <c r="AA142" i="11" s="1"/>
  <c r="Q109" i="11"/>
  <c r="Q143" i="11" s="1"/>
  <c r="M140" i="11"/>
  <c r="K144" i="11"/>
  <c r="P109" i="11"/>
  <c r="P143" i="11" s="1"/>
  <c r="U109" i="11"/>
  <c r="U143" i="11" s="1"/>
  <c r="Z108" i="11"/>
  <c r="Z142" i="11" s="1"/>
  <c r="M160" i="11"/>
  <c r="P74" i="11"/>
  <c r="R74" i="11"/>
  <c r="Q91" i="11"/>
  <c r="Q78" i="11"/>
  <c r="R126" i="11"/>
  <c r="M181" i="11"/>
  <c r="M194" i="11" s="1"/>
  <c r="M150" i="11"/>
  <c r="Q92" i="11"/>
  <c r="R92" i="11"/>
  <c r="R125" i="11"/>
  <c r="R159" i="11" s="1"/>
  <c r="M169" i="11"/>
  <c r="AB120" i="11"/>
  <c r="AB154" i="11" s="1"/>
  <c r="W112" i="11"/>
  <c r="W146" i="11" s="1"/>
  <c r="W75" i="11"/>
  <c r="M164" i="11"/>
  <c r="R120" i="11"/>
  <c r="R154" i="11" s="1"/>
  <c r="AB115" i="11"/>
  <c r="AB149" i="11" s="1"/>
  <c r="W108" i="11"/>
  <c r="W142" i="11" s="1"/>
  <c r="M178" i="11"/>
  <c r="M191" i="11" s="1"/>
  <c r="M148" i="11"/>
  <c r="W106" i="11"/>
  <c r="W140" i="11" s="1"/>
  <c r="Z72" i="11"/>
  <c r="Z53" i="11"/>
  <c r="P75" i="11"/>
  <c r="R75" i="11"/>
  <c r="Q87" i="11"/>
  <c r="P84" i="11"/>
  <c r="R84" i="11"/>
  <c r="AA72" i="11"/>
  <c r="AA53" i="11"/>
  <c r="V74" i="11"/>
  <c r="R78" i="11"/>
  <c r="L172" i="11"/>
  <c r="L156" i="11"/>
  <c r="Q115" i="11"/>
  <c r="Q149" i="11" s="1"/>
  <c r="R141" i="11"/>
  <c r="M143" i="11"/>
  <c r="K158" i="11"/>
  <c r="P116" i="11"/>
  <c r="P150" i="11" s="1"/>
  <c r="W74" i="11"/>
  <c r="K146" i="9"/>
  <c r="P110" i="9"/>
  <c r="P144" i="9" s="1"/>
  <c r="L179" i="9"/>
  <c r="L154" i="9"/>
  <c r="K159" i="9"/>
  <c r="P117" i="9"/>
  <c r="P151" i="9" s="1"/>
  <c r="Z112" i="9"/>
  <c r="Z146" i="9" s="1"/>
  <c r="K166" i="9"/>
  <c r="Z117" i="9"/>
  <c r="Z151" i="9" s="1"/>
  <c r="P122" i="9"/>
  <c r="P156" i="9" s="1"/>
  <c r="L158" i="9"/>
  <c r="Q116" i="9"/>
  <c r="M177" i="9"/>
  <c r="M150" i="9"/>
  <c r="R112" i="9"/>
  <c r="AB109" i="9"/>
  <c r="M143" i="9"/>
  <c r="W107" i="9"/>
  <c r="K178" i="9"/>
  <c r="K191" i="9" s="1"/>
  <c r="K148" i="9"/>
  <c r="U106" i="9"/>
  <c r="U140" i="9" s="1"/>
  <c r="K157" i="9"/>
  <c r="K173" i="9"/>
  <c r="K186" i="9" s="1"/>
  <c r="L172" i="9"/>
  <c r="L156" i="9"/>
  <c r="Q115" i="9"/>
  <c r="Q149" i="9" s="1"/>
  <c r="R72" i="9"/>
  <c r="R58" i="9"/>
  <c r="M181" i="9"/>
  <c r="M136" i="9"/>
  <c r="M139" i="9"/>
  <c r="R105" i="9"/>
  <c r="AB105" i="9"/>
  <c r="Q80" i="9"/>
  <c r="R91" i="9"/>
  <c r="AB87" i="9"/>
  <c r="M158" i="9"/>
  <c r="R116" i="9"/>
  <c r="R150" i="9" s="1"/>
  <c r="K167" i="9"/>
  <c r="Z118" i="9"/>
  <c r="Z152" i="9" s="1"/>
  <c r="P123" i="9"/>
  <c r="P157" i="9" s="1"/>
  <c r="K179" i="9"/>
  <c r="K192" i="9" s="1"/>
  <c r="K154" i="9"/>
  <c r="K153" i="9"/>
  <c r="Z111" i="9"/>
  <c r="Z145" i="9" s="1"/>
  <c r="P114" i="9"/>
  <c r="P148" i="9" s="1"/>
  <c r="AA81" i="9"/>
  <c r="M140" i="9"/>
  <c r="R106" i="9"/>
  <c r="R140" i="9" s="1"/>
  <c r="W110" i="9"/>
  <c r="AB106" i="9"/>
  <c r="AB140" i="9" s="1"/>
  <c r="AB82" i="9"/>
  <c r="R81" i="9"/>
  <c r="AA80" i="9"/>
  <c r="Z139" i="9"/>
  <c r="K144" i="9"/>
  <c r="U109" i="9"/>
  <c r="U143" i="9" s="1"/>
  <c r="Z108" i="9"/>
  <c r="Z142" i="9" s="1"/>
  <c r="P109" i="9"/>
  <c r="P143" i="9" s="1"/>
  <c r="R85" i="9"/>
  <c r="R76" i="9"/>
  <c r="AA82" i="9"/>
  <c r="AA72" i="9"/>
  <c r="AA53" i="9"/>
  <c r="L139" i="9"/>
  <c r="L181" i="9"/>
  <c r="L136" i="9"/>
  <c r="AA105" i="9"/>
  <c r="Q105" i="9"/>
  <c r="L141" i="9"/>
  <c r="AA107" i="9"/>
  <c r="Q107" i="9"/>
  <c r="Q141" i="9" s="1"/>
  <c r="L177" i="9"/>
  <c r="L150" i="9"/>
  <c r="AA109" i="9"/>
  <c r="Q112" i="9"/>
  <c r="L149" i="9"/>
  <c r="Q111" i="9"/>
  <c r="L143" i="9"/>
  <c r="V107" i="9"/>
  <c r="M142" i="9"/>
  <c r="R108" i="9"/>
  <c r="W105" i="9"/>
  <c r="M159" i="9"/>
  <c r="R117" i="9"/>
  <c r="AB112" i="9"/>
  <c r="K174" i="9"/>
  <c r="K187" i="9" s="1"/>
  <c r="K151" i="9"/>
  <c r="Z110" i="9"/>
  <c r="Z144" i="9" s="1"/>
  <c r="P113" i="9"/>
  <c r="P147" i="9" s="1"/>
  <c r="L166" i="9"/>
  <c r="AA117" i="9"/>
  <c r="Q122" i="9"/>
  <c r="L167" i="9"/>
  <c r="Q123" i="9"/>
  <c r="AA118" i="9"/>
  <c r="Q77" i="9"/>
  <c r="AA77" i="9"/>
  <c r="M146" i="9"/>
  <c r="R110" i="9"/>
  <c r="V79" i="9"/>
  <c r="L169" i="9"/>
  <c r="Q125" i="9"/>
  <c r="AA120" i="9"/>
  <c r="V112" i="9"/>
  <c r="K142" i="9"/>
  <c r="U105" i="9"/>
  <c r="P108" i="9"/>
  <c r="P142" i="9" s="1"/>
  <c r="Z107" i="9"/>
  <c r="Z141" i="9" s="1"/>
  <c r="M149" i="9"/>
  <c r="R111" i="9"/>
  <c r="L153" i="9"/>
  <c r="AA111" i="9"/>
  <c r="AA145" i="9" s="1"/>
  <c r="Q114" i="9"/>
  <c r="K158" i="9"/>
  <c r="P116" i="9"/>
  <c r="P150" i="9" s="1"/>
  <c r="M155" i="9"/>
  <c r="K156" i="9"/>
  <c r="K172" i="9"/>
  <c r="P115" i="9"/>
  <c r="P149" i="9" s="1"/>
  <c r="L140" i="9"/>
  <c r="AA106" i="9"/>
  <c r="AA140" i="9" s="1"/>
  <c r="Q106" i="9"/>
  <c r="Q140" i="9" s="1"/>
  <c r="V110" i="9"/>
  <c r="L142" i="9"/>
  <c r="Q108" i="9"/>
  <c r="V105" i="9"/>
  <c r="L159" i="9"/>
  <c r="AA112" i="9"/>
  <c r="AA146" i="9" s="1"/>
  <c r="Q117" i="9"/>
  <c r="Q151" i="9" s="1"/>
  <c r="Q86" i="9"/>
  <c r="L152" i="9"/>
  <c r="L180" i="9"/>
  <c r="V78" i="9"/>
  <c r="L175" i="9"/>
  <c r="Q124" i="9"/>
  <c r="L168" i="9"/>
  <c r="AA119" i="9"/>
  <c r="V111" i="9"/>
  <c r="M176" i="9"/>
  <c r="M163" i="9"/>
  <c r="R119" i="9"/>
  <c r="AB114" i="9"/>
  <c r="K181" i="9"/>
  <c r="K194" i="9" s="1"/>
  <c r="L155" i="9"/>
  <c r="L148" i="9"/>
  <c r="L178" i="9"/>
  <c r="L191" i="9" s="1"/>
  <c r="V106" i="9"/>
  <c r="M141" i="9"/>
  <c r="R107" i="9"/>
  <c r="R141" i="9" s="1"/>
  <c r="AB107" i="9"/>
  <c r="Q87" i="9"/>
  <c r="M147" i="9"/>
  <c r="M166" i="9"/>
  <c r="R122" i="9"/>
  <c r="AB117" i="9"/>
  <c r="AB151" i="9" s="1"/>
  <c r="K149" i="9"/>
  <c r="P111" i="9"/>
  <c r="P145" i="9" s="1"/>
  <c r="K161" i="9"/>
  <c r="Z113" i="9"/>
  <c r="Z147" i="9" s="1"/>
  <c r="P118" i="9"/>
  <c r="P152" i="9" s="1"/>
  <c r="K177" i="9"/>
  <c r="K190" i="9" s="1"/>
  <c r="K150" i="9"/>
  <c r="Z109" i="9"/>
  <c r="Z143" i="9" s="1"/>
  <c r="P112" i="9"/>
  <c r="P146" i="9" s="1"/>
  <c r="M178" i="9"/>
  <c r="M148" i="9"/>
  <c r="W106" i="9"/>
  <c r="W140" i="9" s="1"/>
  <c r="Q72" i="9"/>
  <c r="Q58" i="9"/>
  <c r="Q79" i="9"/>
  <c r="K168" i="9"/>
  <c r="K175" i="9"/>
  <c r="K188" i="9" s="1"/>
  <c r="P124" i="9"/>
  <c r="P158" i="9" s="1"/>
  <c r="U111" i="9"/>
  <c r="U145" i="9" s="1"/>
  <c r="Z119" i="9"/>
  <c r="Z153" i="9" s="1"/>
  <c r="L147" i="9"/>
  <c r="AB76" i="9"/>
  <c r="AB79" i="9"/>
  <c r="P125" i="9"/>
  <c r="P159" i="9" s="1"/>
  <c r="K169" i="9"/>
  <c r="U112" i="9"/>
  <c r="U146" i="9" s="1"/>
  <c r="Z120" i="9"/>
  <c r="Z154" i="9" s="1"/>
  <c r="Q89" i="9"/>
  <c r="AB72" i="9"/>
  <c r="AB53" i="9"/>
  <c r="L151" i="9"/>
  <c r="L174" i="9"/>
  <c r="AA110" i="9"/>
  <c r="AA144" i="9" s="1"/>
  <c r="Q113" i="9"/>
  <c r="Q147" i="9" s="1"/>
  <c r="M172" i="9"/>
  <c r="M156" i="9"/>
  <c r="R115" i="9"/>
  <c r="R149" i="9" s="1"/>
  <c r="W78" i="9"/>
  <c r="R124" i="9"/>
  <c r="M168" i="9"/>
  <c r="M175" i="9"/>
  <c r="M188" i="9" s="1"/>
  <c r="AB119" i="9"/>
  <c r="W111" i="9"/>
  <c r="W145" i="9" s="1"/>
  <c r="AA87" i="9"/>
  <c r="U72" i="9"/>
  <c r="U45" i="9"/>
  <c r="M154" i="9"/>
  <c r="M179" i="9"/>
  <c r="R92" i="9"/>
  <c r="R125" i="9"/>
  <c r="M169" i="9"/>
  <c r="AB120" i="9"/>
  <c r="W112" i="9"/>
  <c r="L144" i="9"/>
  <c r="AA108" i="9"/>
  <c r="Q109" i="9"/>
  <c r="V109" i="9"/>
  <c r="V143" i="9" s="1"/>
  <c r="K164" i="9"/>
  <c r="U108" i="9"/>
  <c r="U142" i="9" s="1"/>
  <c r="P120" i="9"/>
  <c r="P154" i="9" s="1"/>
  <c r="Z115" i="9"/>
  <c r="Z149" i="9" s="1"/>
  <c r="R83" i="9"/>
  <c r="K165" i="9"/>
  <c r="P121" i="9"/>
  <c r="P155" i="9" s="1"/>
  <c r="Z116" i="9"/>
  <c r="Z150" i="9" s="1"/>
  <c r="V72" i="9"/>
  <c r="V45" i="9"/>
  <c r="Q84" i="9"/>
  <c r="AA86" i="9"/>
  <c r="AB81" i="9"/>
  <c r="R87" i="9"/>
  <c r="M164" i="9"/>
  <c r="AB115" i="9"/>
  <c r="AB149" i="9" s="1"/>
  <c r="W108" i="9"/>
  <c r="R120" i="9"/>
  <c r="M153" i="9"/>
  <c r="R114" i="9"/>
  <c r="AB111" i="9"/>
  <c r="AB145" i="9" s="1"/>
  <c r="L161" i="9"/>
  <c r="AA113" i="9"/>
  <c r="AA147" i="9" s="1"/>
  <c r="Q118" i="9"/>
  <c r="Q152" i="9" s="1"/>
  <c r="M161" i="9"/>
  <c r="R118" i="9"/>
  <c r="AB113" i="9"/>
  <c r="AB147" i="9" s="1"/>
  <c r="AB75" i="9"/>
  <c r="M144" i="9"/>
  <c r="R109" i="9"/>
  <c r="R143" i="9" s="1"/>
  <c r="W109" i="9"/>
  <c r="W143" i="9" s="1"/>
  <c r="AB108" i="9"/>
  <c r="AB84" i="9"/>
  <c r="M151" i="9"/>
  <c r="M174" i="9"/>
  <c r="M187" i="9" s="1"/>
  <c r="R113" i="9"/>
  <c r="AB110" i="9"/>
  <c r="Q78" i="9"/>
  <c r="W72" i="9"/>
  <c r="W45" i="9"/>
  <c r="R79" i="9"/>
  <c r="R84" i="9"/>
  <c r="Q155" i="9"/>
  <c r="Z53" i="9"/>
  <c r="AA84" i="9"/>
  <c r="L146" i="9"/>
  <c r="Q110" i="9"/>
  <c r="K143" i="9"/>
  <c r="U107" i="9"/>
  <c r="U141" i="9" s="1"/>
  <c r="K176" i="9"/>
  <c r="K189" i="9" s="1"/>
  <c r="K163" i="9"/>
  <c r="Z114" i="9"/>
  <c r="Z148" i="9" s="1"/>
  <c r="P119" i="9"/>
  <c r="P153" i="9" s="1"/>
  <c r="M167" i="9"/>
  <c r="AB118" i="9"/>
  <c r="AB152" i="9" s="1"/>
  <c r="R123" i="9"/>
  <c r="R157" i="9" s="1"/>
  <c r="R77" i="9"/>
  <c r="AB86" i="9"/>
  <c r="L157" i="9"/>
  <c r="L173" i="9"/>
  <c r="L186" i="9" s="1"/>
  <c r="Q92" i="9"/>
  <c r="P75" i="9"/>
  <c r="P58" i="9"/>
  <c r="W79" i="9"/>
  <c r="R78" i="9"/>
  <c r="M160" i="9"/>
  <c r="U110" i="9"/>
  <c r="U144" i="9" s="1"/>
  <c r="Q75" i="9"/>
  <c r="AA79" i="9"/>
  <c r="L162" i="9"/>
  <c r="L176" i="9"/>
  <c r="L163" i="9"/>
  <c r="Q119" i="9"/>
  <c r="Q153" i="9" s="1"/>
  <c r="AA114" i="9"/>
  <c r="K152" i="9"/>
  <c r="K180" i="9"/>
  <c r="K193" i="9" s="1"/>
  <c r="Q91" i="9"/>
  <c r="R86" i="9"/>
  <c r="M180" i="9"/>
  <c r="M152" i="9"/>
  <c r="W75" i="9"/>
  <c r="AB78" i="9"/>
  <c r="Q85" i="9"/>
  <c r="P139" i="9"/>
  <c r="K136" i="9"/>
  <c r="AB80" i="9"/>
  <c r="V73" i="9"/>
  <c r="AB74" i="9"/>
  <c r="W76" i="9"/>
  <c r="V75" i="9"/>
  <c r="L164" i="9"/>
  <c r="Q120" i="9"/>
  <c r="Q154" i="9" s="1"/>
  <c r="AA115" i="9"/>
  <c r="AA149" i="9" s="1"/>
  <c r="V108" i="9"/>
  <c r="R89" i="9"/>
  <c r="M157" i="9"/>
  <c r="M173" i="9"/>
  <c r="M186" i="9" s="1"/>
  <c r="R147" i="9" l="1"/>
  <c r="AB142" i="9"/>
  <c r="R148" i="9"/>
  <c r="W146" i="9"/>
  <c r="V146" i="9"/>
  <c r="Q156" i="9"/>
  <c r="R151" i="9"/>
  <c r="L190" i="9"/>
  <c r="M190" i="9"/>
  <c r="Q144" i="9"/>
  <c r="M192" i="9"/>
  <c r="AA148" i="9"/>
  <c r="R152" i="9"/>
  <c r="R154" i="9"/>
  <c r="AA142" i="9"/>
  <c r="R158" i="9"/>
  <c r="R156" i="9"/>
  <c r="AB141" i="9"/>
  <c r="R145" i="9"/>
  <c r="Q159" i="9"/>
  <c r="Q157" i="9"/>
  <c r="AA143" i="9"/>
  <c r="M190" i="12"/>
  <c r="Q145" i="12"/>
  <c r="V139" i="12"/>
  <c r="V113" i="12"/>
  <c r="Q153" i="12"/>
  <c r="Z139" i="12"/>
  <c r="Z121" i="12"/>
  <c r="L186" i="12"/>
  <c r="R156" i="12"/>
  <c r="V144" i="12"/>
  <c r="U139" i="12"/>
  <c r="U113" i="12"/>
  <c r="U147" i="12" s="1"/>
  <c r="AB152" i="12"/>
  <c r="M189" i="12"/>
  <c r="AB151" i="12"/>
  <c r="L193" i="12"/>
  <c r="AB145" i="12"/>
  <c r="Q149" i="12"/>
  <c r="L194" i="12"/>
  <c r="L190" i="12"/>
  <c r="R159" i="12"/>
  <c r="R143" i="12"/>
  <c r="M182" i="12"/>
  <c r="M185" i="12"/>
  <c r="AA151" i="12"/>
  <c r="V143" i="12"/>
  <c r="P139" i="12"/>
  <c r="P126" i="12"/>
  <c r="M186" i="12"/>
  <c r="Q156" i="12"/>
  <c r="Q140" i="12"/>
  <c r="R150" i="12"/>
  <c r="AB148" i="12"/>
  <c r="R148" i="12"/>
  <c r="AA139" i="12"/>
  <c r="AA121" i="12"/>
  <c r="Q146" i="12"/>
  <c r="R139" i="12"/>
  <c r="R126" i="12"/>
  <c r="M194" i="12"/>
  <c r="R146" i="12"/>
  <c r="L189" i="12"/>
  <c r="Q148" i="12"/>
  <c r="Q143" i="12"/>
  <c r="V142" i="12"/>
  <c r="R145" i="12"/>
  <c r="K182" i="12"/>
  <c r="K185" i="12"/>
  <c r="Q152" i="12"/>
  <c r="AA152" i="12"/>
  <c r="R153" i="12"/>
  <c r="L185" i="12"/>
  <c r="L182" i="12"/>
  <c r="Q139" i="12"/>
  <c r="Q126" i="12"/>
  <c r="AA143" i="12"/>
  <c r="AB142" i="12"/>
  <c r="R149" i="12"/>
  <c r="AB139" i="12"/>
  <c r="AB121" i="12"/>
  <c r="W139" i="12"/>
  <c r="W113" i="12"/>
  <c r="W147" i="12" s="1"/>
  <c r="AA145" i="12"/>
  <c r="AA142" i="12"/>
  <c r="AA140" i="12"/>
  <c r="AA147" i="12"/>
  <c r="Q157" i="12"/>
  <c r="R157" i="12"/>
  <c r="V141" i="12"/>
  <c r="W143" i="12"/>
  <c r="AA139" i="11"/>
  <c r="AA121" i="11"/>
  <c r="R151" i="11"/>
  <c r="V144" i="11"/>
  <c r="V146" i="11"/>
  <c r="R146" i="11"/>
  <c r="Q151" i="11"/>
  <c r="AB142" i="11"/>
  <c r="R149" i="11"/>
  <c r="R155" i="11"/>
  <c r="AA151" i="11"/>
  <c r="K182" i="11"/>
  <c r="K185" i="11"/>
  <c r="M188" i="11"/>
  <c r="W144" i="11"/>
  <c r="R147" i="11"/>
  <c r="L187" i="11"/>
  <c r="AA143" i="11"/>
  <c r="R148" i="11"/>
  <c r="V143" i="11"/>
  <c r="AB147" i="11"/>
  <c r="R142" i="11"/>
  <c r="AB121" i="11"/>
  <c r="Q152" i="11"/>
  <c r="AB145" i="11"/>
  <c r="Z139" i="11"/>
  <c r="Z121" i="11"/>
  <c r="R150" i="11"/>
  <c r="AB143" i="11"/>
  <c r="L186" i="11"/>
  <c r="Q142" i="11"/>
  <c r="W143" i="11"/>
  <c r="M182" i="11"/>
  <c r="M185" i="11"/>
  <c r="AB141" i="11"/>
  <c r="AB139" i="11"/>
  <c r="W145" i="11"/>
  <c r="R158" i="11"/>
  <c r="W113" i="11"/>
  <c r="W147" i="11" s="1"/>
  <c r="Q141" i="11"/>
  <c r="M187" i="11"/>
  <c r="Q147" i="11"/>
  <c r="L190" i="11"/>
  <c r="AA147" i="11"/>
  <c r="L185" i="11"/>
  <c r="L182" i="11"/>
  <c r="Q139" i="11"/>
  <c r="Q126" i="11"/>
  <c r="U139" i="11"/>
  <c r="U113" i="11"/>
  <c r="U147" i="11" s="1"/>
  <c r="P139" i="11"/>
  <c r="P126" i="11"/>
  <c r="V139" i="11"/>
  <c r="V113" i="11"/>
  <c r="V147" i="11" s="1"/>
  <c r="R143" i="11"/>
  <c r="Q155" i="11"/>
  <c r="Q156" i="11"/>
  <c r="M190" i="11"/>
  <c r="Q150" i="11"/>
  <c r="W139" i="11"/>
  <c r="AA141" i="11"/>
  <c r="Q146" i="11"/>
  <c r="M186" i="11"/>
  <c r="AA150" i="11"/>
  <c r="V142" i="9"/>
  <c r="M193" i="9"/>
  <c r="L189" i="9"/>
  <c r="Q143" i="9"/>
  <c r="AB154" i="9"/>
  <c r="L187" i="9"/>
  <c r="V140" i="9"/>
  <c r="M189" i="9"/>
  <c r="Q158" i="9"/>
  <c r="V144" i="9"/>
  <c r="AA154" i="9"/>
  <c r="R144" i="9"/>
  <c r="AA152" i="9"/>
  <c r="AA151" i="9"/>
  <c r="V141" i="9"/>
  <c r="Q146" i="9"/>
  <c r="AA139" i="9"/>
  <c r="AA121" i="9"/>
  <c r="AB139" i="9"/>
  <c r="AB121" i="9"/>
  <c r="M194" i="9"/>
  <c r="AA150" i="9"/>
  <c r="W141" i="9"/>
  <c r="AB150" i="9"/>
  <c r="M182" i="9"/>
  <c r="M185" i="9"/>
  <c r="AB148" i="9"/>
  <c r="V145" i="9"/>
  <c r="L188" i="9"/>
  <c r="V139" i="9"/>
  <c r="V113" i="9"/>
  <c r="K182" i="9"/>
  <c r="K185" i="9"/>
  <c r="U139" i="9"/>
  <c r="U113" i="9"/>
  <c r="U147" i="9" s="1"/>
  <c r="W139" i="9"/>
  <c r="W113" i="9"/>
  <c r="AA141" i="9"/>
  <c r="Z121" i="9"/>
  <c r="R139" i="9"/>
  <c r="R126" i="9"/>
  <c r="L185" i="9"/>
  <c r="L182" i="9"/>
  <c r="P126" i="9"/>
  <c r="AB144" i="9"/>
  <c r="W142" i="9"/>
  <c r="R159" i="9"/>
  <c r="AB153" i="9"/>
  <c r="M191" i="9"/>
  <c r="R153" i="9"/>
  <c r="AA153" i="9"/>
  <c r="Q142" i="9"/>
  <c r="Q148" i="9"/>
  <c r="AB146" i="9"/>
  <c r="R142" i="9"/>
  <c r="Q145" i="9"/>
  <c r="L194" i="9"/>
  <c r="AB143" i="9"/>
  <c r="Q150" i="9"/>
  <c r="L193" i="9"/>
  <c r="Q139" i="9"/>
  <c r="Q126" i="9"/>
  <c r="W144" i="9"/>
  <c r="R146" i="9"/>
  <c r="L192" i="9"/>
  <c r="R155" i="9"/>
  <c r="V147" i="9" l="1"/>
  <c r="W147" i="9"/>
  <c r="V147" i="12"/>
</calcChain>
</file>

<file path=xl/sharedStrings.xml><?xml version="1.0" encoding="utf-8"?>
<sst xmlns="http://schemas.openxmlformats.org/spreadsheetml/2006/main" count="4343" uniqueCount="738">
  <si>
    <t>Average</t>
  </si>
  <si>
    <t>SEM</t>
  </si>
  <si>
    <t>empty Atc 0</t>
  </si>
  <si>
    <t>empty Atc 2</t>
  </si>
  <si>
    <t>empty Atc 10</t>
  </si>
  <si>
    <t>empty Atc 50</t>
  </si>
  <si>
    <t>tet-dinB2 Atc 0</t>
  </si>
  <si>
    <t>tet-dinB2 Atc 2</t>
  </si>
  <si>
    <t>tet-dinB2 Atc 10</t>
  </si>
  <si>
    <t>tet-dinB2 Atc 50</t>
  </si>
  <si>
    <t>tet-dinB3 Atc 0</t>
  </si>
  <si>
    <t>tet-dinB3 Atc 2</t>
  </si>
  <si>
    <t>tet-dinB3 Atc 10</t>
  </si>
  <si>
    <t>tet-dinB3 Atc 50</t>
  </si>
  <si>
    <t>N/A</t>
  </si>
  <si>
    <t>empty</t>
  </si>
  <si>
    <r>
      <t>tet-</t>
    </r>
    <r>
      <rPr>
        <i/>
        <sz val="11"/>
        <color theme="1"/>
        <rFont val="Calibri"/>
        <family val="2"/>
        <scheme val="minor"/>
      </rPr>
      <t>dinB2</t>
    </r>
  </si>
  <si>
    <r>
      <t>tet-</t>
    </r>
    <r>
      <rPr>
        <i/>
        <sz val="11"/>
        <color theme="1"/>
        <rFont val="Calibri"/>
        <family val="2"/>
        <scheme val="minor"/>
      </rPr>
      <t>dinB2</t>
    </r>
    <r>
      <rPr>
        <vertAlign val="superscript"/>
        <sz val="11"/>
        <color theme="1"/>
        <rFont val="Calibri"/>
        <family val="2"/>
        <scheme val="minor"/>
      </rPr>
      <t>ST</t>
    </r>
  </si>
  <si>
    <r>
      <t>tet-</t>
    </r>
    <r>
      <rPr>
        <i/>
        <sz val="11"/>
        <color theme="1"/>
        <rFont val="Calibri"/>
        <family val="2"/>
        <scheme val="minor"/>
      </rPr>
      <t>dinB3</t>
    </r>
  </si>
  <si>
    <r>
      <t>tet-</t>
    </r>
    <r>
      <rPr>
        <i/>
        <sz val="11"/>
        <color theme="1"/>
        <rFont val="Calibri"/>
        <family val="2"/>
        <scheme val="minor"/>
      </rPr>
      <t>dinB3</t>
    </r>
    <r>
      <rPr>
        <vertAlign val="superscript"/>
        <sz val="11"/>
        <color theme="1"/>
        <rFont val="Calibri"/>
        <family val="2"/>
        <scheme val="minor"/>
      </rPr>
      <t>ST</t>
    </r>
  </si>
  <si>
    <t>Replicates (arbitrary units)</t>
  </si>
  <si>
    <t>Average
(OD600)</t>
  </si>
  <si>
    <t>SEM
(OD600)</t>
  </si>
  <si>
    <t>time (min)</t>
  </si>
  <si>
    <t>strains</t>
  </si>
  <si>
    <r>
      <t>tet-</t>
    </r>
    <r>
      <rPr>
        <i/>
        <sz val="11"/>
        <color theme="1"/>
        <rFont val="Calibri"/>
        <family val="2"/>
        <scheme val="minor"/>
      </rPr>
      <t>dinB3</t>
    </r>
    <r>
      <rPr>
        <sz val="11"/>
        <color theme="1"/>
        <rFont val="Calibri"/>
        <family val="2"/>
        <scheme val="minor"/>
      </rPr>
      <t/>
    </r>
  </si>
  <si>
    <t>time (hour)</t>
  </si>
  <si>
    <t>Strains</t>
  </si>
  <si>
    <t>Average
(ODunit)</t>
  </si>
  <si>
    <t>SEM
(ODunit)</t>
  </si>
  <si>
    <t>rpoB</t>
  </si>
  <si>
    <t>recA</t>
  </si>
  <si>
    <t>recA/rpoB</t>
  </si>
  <si>
    <t>Empty 0h</t>
  </si>
  <si>
    <t>Empty 4h</t>
  </si>
  <si>
    <t>Empty 24h</t>
  </si>
  <si>
    <t>tet-dinB2 0h</t>
  </si>
  <si>
    <t>tet-dinB2 4h</t>
  </si>
  <si>
    <t>tet-dinB2 24h</t>
  </si>
  <si>
    <t>tet-dinB3 0h</t>
  </si>
  <si>
    <t>tet-dinB3 4h</t>
  </si>
  <si>
    <t>tet-dinB3 24h</t>
  </si>
  <si>
    <t>/empty</t>
  </si>
  <si>
    <t>replicates (arbitrary units)</t>
  </si>
  <si>
    <t>tet-dinB2</t>
  </si>
  <si>
    <r>
      <t>tet-dinB2</t>
    </r>
    <r>
      <rPr>
        <vertAlign val="superscript"/>
        <sz val="12"/>
        <color theme="1"/>
        <rFont val="Calibri"/>
        <family val="2"/>
        <scheme val="minor"/>
      </rPr>
      <t>D107A</t>
    </r>
  </si>
  <si>
    <r>
      <t>tet-</t>
    </r>
    <r>
      <rPr>
        <i/>
        <sz val="11"/>
        <color theme="1"/>
        <rFont val="Calibri"/>
        <family val="2"/>
        <scheme val="minor"/>
      </rPr>
      <t>dinB2</t>
    </r>
    <r>
      <rPr>
        <vertAlign val="superscript"/>
        <sz val="11"/>
        <color theme="1"/>
        <rFont val="Calibri"/>
        <family val="2"/>
        <scheme val="minor"/>
      </rPr>
      <t>D107A-ST</t>
    </r>
  </si>
  <si>
    <t>Time (min)</t>
  </si>
  <si>
    <t>replicate 1 (arbitrary unit)</t>
  </si>
  <si>
    <t>replicate 2 (arbitrary unit)</t>
  </si>
  <si>
    <t>Empty -ATC</t>
  </si>
  <si>
    <t>Empty +ATC</t>
  </si>
  <si>
    <t>n</t>
  </si>
  <si>
    <t>ratio 1</t>
  </si>
  <si>
    <t>ratio 2</t>
  </si>
  <si>
    <r>
      <t>replicates
(rif</t>
    </r>
    <r>
      <rPr>
        <vertAlign val="super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/10</t>
    </r>
    <r>
      <rPr>
        <vertAlign val="super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CFU)</t>
    </r>
  </si>
  <si>
    <t>tet-dinB2 -ATC</t>
  </si>
  <si>
    <t>tet-dinB2 +ATC</t>
  </si>
  <si>
    <t>tet-dinB3 -ATC</t>
  </si>
  <si>
    <t>tet-dinB3 +ATC</t>
  </si>
  <si>
    <t>WT pmsg419</t>
  </si>
  <si>
    <t>WT pmsg419-dinB2</t>
  </si>
  <si>
    <t>WT pmsg419-dinB3</t>
  </si>
  <si>
    <t>numbers</t>
  </si>
  <si>
    <t>Empty</t>
  </si>
  <si>
    <t>dinB2</t>
  </si>
  <si>
    <t>dinB3</t>
  </si>
  <si>
    <t>17_10_26</t>
  </si>
  <si>
    <r>
      <t>CAC&gt;C</t>
    </r>
    <r>
      <rPr>
        <sz val="12"/>
        <color rgb="FFFF0000"/>
        <rFont val="Calibri"/>
        <family val="2"/>
        <scheme val="minor"/>
      </rPr>
      <t>G</t>
    </r>
    <r>
      <rPr>
        <sz val="12"/>
        <rFont val="Calibri"/>
        <family val="2"/>
        <scheme val="minor"/>
      </rPr>
      <t>C (his442)</t>
    </r>
  </si>
  <si>
    <t>pseq157</t>
  </si>
  <si>
    <r>
      <t>CTG&gt;C</t>
    </r>
    <r>
      <rPr>
        <sz val="12"/>
        <color rgb="FFFF0000"/>
        <rFont val="Calibri"/>
        <family val="2"/>
        <scheme val="minor"/>
      </rPr>
      <t>C</t>
    </r>
    <r>
      <rPr>
        <sz val="12"/>
        <rFont val="Calibri"/>
        <family val="2"/>
        <scheme val="minor"/>
      </rPr>
      <t>G (Leu449)</t>
    </r>
  </si>
  <si>
    <t>pseq173</t>
  </si>
  <si>
    <r>
      <t>CTG&gt;C</t>
    </r>
    <r>
      <rPr>
        <sz val="12"/>
        <color rgb="FFFF0000"/>
        <rFont val="Calibri"/>
        <family val="2"/>
        <scheme val="minor"/>
      </rPr>
      <t>G</t>
    </r>
    <r>
      <rPr>
        <sz val="12"/>
        <rFont val="Calibri"/>
        <family val="2"/>
        <scheme val="minor"/>
      </rPr>
      <t>G (Leu427)</t>
    </r>
  </si>
  <si>
    <r>
      <t>C</t>
    </r>
    <r>
      <rPr>
        <sz val="12"/>
        <color rgb="FFFF0000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G</t>
    </r>
    <r>
      <rPr>
        <sz val="12"/>
        <rFont val="Calibri"/>
        <family val="2"/>
        <scheme val="minor"/>
      </rPr>
      <t>(Leu427)</t>
    </r>
  </si>
  <si>
    <t>A&gt;T or T&gt;A</t>
  </si>
  <si>
    <t>Leu427</t>
  </si>
  <si>
    <t>??????</t>
  </si>
  <si>
    <t>pseq158</t>
  </si>
  <si>
    <r>
      <t>CTG TCG&gt;CT</t>
    </r>
    <r>
      <rPr>
        <sz val="12"/>
        <color rgb="FFFF0000"/>
        <rFont val="Calibri"/>
        <family val="2"/>
        <scheme val="minor"/>
      </rPr>
      <t>T GT</t>
    </r>
    <r>
      <rPr>
        <sz val="12"/>
        <color theme="1"/>
        <rFont val="Calibri"/>
        <family val="2"/>
        <scheme val="minor"/>
      </rPr>
      <t>G (his437-Ser438)</t>
    </r>
  </si>
  <si>
    <t>pseq174</t>
  </si>
  <si>
    <r>
      <t>TCG&gt;T</t>
    </r>
    <r>
      <rPr>
        <sz val="12"/>
        <color rgb="FFFF0000"/>
        <rFont val="Calibri"/>
        <family val="2"/>
        <scheme val="minor"/>
      </rPr>
      <t>G</t>
    </r>
    <r>
      <rPr>
        <sz val="12"/>
        <rFont val="Calibri"/>
        <family val="2"/>
        <scheme val="minor"/>
      </rPr>
      <t>G (Ser428)</t>
    </r>
  </si>
  <si>
    <r>
      <t>T</t>
    </r>
    <r>
      <rPr>
        <sz val="12"/>
        <color rgb="FFFF0000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G</t>
    </r>
    <r>
      <rPr>
        <sz val="12"/>
        <rFont val="Calibri"/>
        <family val="2"/>
        <scheme val="minor"/>
      </rPr>
      <t>(Ser428)</t>
    </r>
  </si>
  <si>
    <t>A&gt;G or T&gt;C</t>
  </si>
  <si>
    <t>Ser428</t>
  </si>
  <si>
    <r>
      <t>CAC&gt;</t>
    </r>
    <r>
      <rPr>
        <sz val="12"/>
        <color rgb="FFFF0000"/>
        <rFont val="Calibri"/>
        <family val="2"/>
        <scheme val="minor"/>
      </rPr>
      <t>T</t>
    </r>
    <r>
      <rPr>
        <sz val="12"/>
        <rFont val="Calibri"/>
        <family val="2"/>
        <scheme val="minor"/>
      </rPr>
      <t>AC  (his442)</t>
    </r>
  </si>
  <si>
    <t>pseq159</t>
  </si>
  <si>
    <t>pseq175</t>
  </si>
  <si>
    <r>
      <t xml:space="preserve">Gln 429 (CAG =&gt; </t>
    </r>
    <r>
      <rPr>
        <sz val="12"/>
        <color rgb="FFFF0000"/>
        <rFont val="Calibri"/>
        <family val="2"/>
        <scheme val="minor"/>
      </rPr>
      <t>A</t>
    </r>
    <r>
      <rPr>
        <sz val="12"/>
        <rFont val="Calibri"/>
        <family val="2"/>
        <scheme val="minor"/>
      </rPr>
      <t>AG</t>
    </r>
    <r>
      <rPr>
        <sz val="12"/>
        <color theme="1"/>
        <rFont val="Calibri"/>
        <family val="2"/>
        <scheme val="minor"/>
      </rPr>
      <t>)</t>
    </r>
  </si>
  <si>
    <r>
      <t>Gln429(</t>
    </r>
    <r>
      <rPr>
        <sz val="12"/>
        <color rgb="FFFF0000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AG)</t>
    </r>
  </si>
  <si>
    <t>A&gt;C or T&gt;G</t>
  </si>
  <si>
    <t>Gln 429</t>
  </si>
  <si>
    <r>
      <t>GAC&gt;G</t>
    </r>
    <r>
      <rPr>
        <sz val="12"/>
        <color rgb="FFFF0000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C (Asp432)</t>
    </r>
  </si>
  <si>
    <t>pseq160</t>
  </si>
  <si>
    <t>pseq176</t>
  </si>
  <si>
    <r>
      <t xml:space="preserve">Gln 429 (CAG =&gt; </t>
    </r>
    <r>
      <rPr>
        <sz val="12"/>
        <rFont val="Calibri"/>
        <family val="2"/>
        <scheme val="minor"/>
      </rPr>
      <t>C</t>
    </r>
    <r>
      <rPr>
        <sz val="12"/>
        <color rgb="FFFF0000"/>
        <rFont val="Calibri"/>
        <family val="2"/>
        <scheme val="minor"/>
      </rPr>
      <t>T</t>
    </r>
    <r>
      <rPr>
        <sz val="12"/>
        <rFont val="Calibri"/>
        <family val="2"/>
        <scheme val="minor"/>
      </rPr>
      <t>G</t>
    </r>
    <r>
      <rPr>
        <sz val="12"/>
        <color theme="1"/>
        <rFont val="Calibri"/>
        <family val="2"/>
        <scheme val="minor"/>
      </rPr>
      <t>)</t>
    </r>
  </si>
  <si>
    <r>
      <t>Gln429(C</t>
    </r>
    <r>
      <rPr>
        <sz val="12"/>
        <color rgb="FFFF0000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>G)</t>
    </r>
  </si>
  <si>
    <t>G&gt;A or C&gt;T</t>
  </si>
  <si>
    <t>Asp432</t>
  </si>
  <si>
    <t>pseq161</t>
  </si>
  <si>
    <r>
      <t>TCG&gt;T</t>
    </r>
    <r>
      <rPr>
        <sz val="12"/>
        <color rgb="FFFF0000"/>
        <rFont val="Calibri"/>
        <family val="2"/>
        <scheme val="minor"/>
      </rPr>
      <t>T</t>
    </r>
    <r>
      <rPr>
        <sz val="12"/>
        <rFont val="Calibri"/>
        <family val="2"/>
        <scheme val="minor"/>
      </rPr>
      <t>G (Ser447)</t>
    </r>
  </si>
  <si>
    <t>pseq177</t>
  </si>
  <si>
    <r>
      <t xml:space="preserve">Gln 429 (CAG =&gt; </t>
    </r>
    <r>
      <rPr>
        <sz val="12"/>
        <rFont val="Calibri"/>
        <family val="2"/>
        <scheme val="minor"/>
      </rPr>
      <t>C</t>
    </r>
    <r>
      <rPr>
        <sz val="12"/>
        <color rgb="FFFF0000"/>
        <rFont val="Calibri"/>
        <family val="2"/>
        <scheme val="minor"/>
      </rPr>
      <t>C</t>
    </r>
    <r>
      <rPr>
        <sz val="12"/>
        <rFont val="Calibri"/>
        <family val="2"/>
        <scheme val="minor"/>
      </rPr>
      <t>G</t>
    </r>
    <r>
      <rPr>
        <sz val="12"/>
        <color theme="1"/>
        <rFont val="Calibri"/>
        <family val="2"/>
        <scheme val="minor"/>
      </rPr>
      <t>)</t>
    </r>
  </si>
  <si>
    <r>
      <t xml:space="preserve"> Asp432(</t>
    </r>
    <r>
      <rPr>
        <sz val="12"/>
        <color rgb="FFFF0000"/>
        <rFont val="Calibri"/>
        <family val="2"/>
        <scheme val="minor"/>
      </rPr>
      <t>G</t>
    </r>
    <r>
      <rPr>
        <sz val="12"/>
        <color theme="1"/>
        <rFont val="Calibri"/>
        <family val="2"/>
        <scheme val="minor"/>
      </rPr>
      <t>AC)</t>
    </r>
  </si>
  <si>
    <t>G&gt;T or C&gt;A</t>
  </si>
  <si>
    <t>Asn435</t>
  </si>
  <si>
    <t>pseq162</t>
  </si>
  <si>
    <t>pseq178</t>
  </si>
  <si>
    <r>
      <t xml:space="preserve"> Asp 432 (GAC =&gt;</t>
    </r>
    <r>
      <rPr>
        <sz val="12"/>
        <color rgb="FFFF0000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A</t>
    </r>
    <r>
      <rPr>
        <sz val="12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)</t>
    </r>
  </si>
  <si>
    <r>
      <t xml:space="preserve"> Asp432(G</t>
    </r>
    <r>
      <rPr>
        <sz val="12"/>
        <color rgb="FFFF0000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>C)</t>
    </r>
  </si>
  <si>
    <t>G&gt;C or C&gt;G</t>
  </si>
  <si>
    <t>Ser 438</t>
  </si>
  <si>
    <r>
      <t>CAC&gt;C</t>
    </r>
    <r>
      <rPr>
        <sz val="12"/>
        <color rgb="FFFF0000"/>
        <rFont val="Calibri"/>
        <family val="2"/>
        <scheme val="minor"/>
      </rPr>
      <t>C</t>
    </r>
    <r>
      <rPr>
        <sz val="12"/>
        <rFont val="Calibri"/>
        <family val="2"/>
        <scheme val="minor"/>
      </rPr>
      <t>C (his442)</t>
    </r>
  </si>
  <si>
    <t>pseq163</t>
  </si>
  <si>
    <t>pseq179</t>
  </si>
  <si>
    <r>
      <t xml:space="preserve"> Asp 432 (GAC =&gt;</t>
    </r>
    <r>
      <rPr>
        <sz val="12"/>
        <color rgb="FFFF0000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>A</t>
    </r>
    <r>
      <rPr>
        <sz val="12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)</t>
    </r>
  </si>
  <si>
    <r>
      <t>GA</t>
    </r>
    <r>
      <rPr>
        <sz val="12"/>
        <color rgb="FFFF0000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(Asp432)</t>
    </r>
  </si>
  <si>
    <t>G TC&gt;T GT</t>
  </si>
  <si>
    <t xml:space="preserve"> his 442</t>
  </si>
  <si>
    <t>pseq164</t>
  </si>
  <si>
    <t>pseq180</t>
  </si>
  <si>
    <r>
      <t xml:space="preserve"> Asp 432 (GAC =&gt; </t>
    </r>
    <r>
      <rPr>
        <sz val="12"/>
        <rFont val="Calibri"/>
        <family val="2"/>
        <scheme val="minor"/>
      </rPr>
      <t>G</t>
    </r>
    <r>
      <rPr>
        <sz val="12"/>
        <color rgb="FFFF0000"/>
        <rFont val="Calibri"/>
        <family val="2"/>
        <scheme val="minor"/>
      </rPr>
      <t>T</t>
    </r>
    <r>
      <rPr>
        <sz val="12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)</t>
    </r>
  </si>
  <si>
    <r>
      <t>Asn 435 (AA</t>
    </r>
    <r>
      <rPr>
        <sz val="12"/>
        <color rgb="FFFF0000"/>
        <rFont val="Calibri"/>
        <family val="2"/>
        <scheme val="minor"/>
      </rPr>
      <t>C)</t>
    </r>
  </si>
  <si>
    <r>
      <t xml:space="preserve">no </t>
    </r>
    <r>
      <rPr>
        <i/>
        <sz val="11"/>
        <color theme="1"/>
        <rFont val="Calibri"/>
        <family val="2"/>
        <scheme val="minor"/>
      </rPr>
      <t>rpoB</t>
    </r>
    <r>
      <rPr>
        <sz val="11"/>
        <color theme="1"/>
        <rFont val="Calibri"/>
        <family val="2"/>
        <scheme val="minor"/>
      </rPr>
      <t xml:space="preserve"> mut.</t>
    </r>
  </si>
  <si>
    <t>Arg445</t>
  </si>
  <si>
    <t>pseq165</t>
  </si>
  <si>
    <t>pseq181</t>
  </si>
  <si>
    <r>
      <t xml:space="preserve"> Asp 432 (GAC =&gt; </t>
    </r>
    <r>
      <rPr>
        <sz val="12"/>
        <rFont val="Calibri"/>
        <family val="2"/>
        <scheme val="minor"/>
      </rPr>
      <t>G</t>
    </r>
    <r>
      <rPr>
        <sz val="12"/>
        <color rgb="FFFF0000"/>
        <rFont val="Calibri"/>
        <family val="2"/>
        <scheme val="minor"/>
      </rPr>
      <t>C</t>
    </r>
    <r>
      <rPr>
        <sz val="12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)</t>
    </r>
  </si>
  <si>
    <r>
      <t>Ser438(T</t>
    </r>
    <r>
      <rPr>
        <sz val="12"/>
        <color rgb="FFFF0000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G)</t>
    </r>
  </si>
  <si>
    <t>Total</t>
  </si>
  <si>
    <t>Ser447</t>
  </si>
  <si>
    <t>pseq166</t>
  </si>
  <si>
    <t>pseq182</t>
  </si>
  <si>
    <r>
      <t xml:space="preserve"> Asp 432 (GAC =&gt; </t>
    </r>
    <r>
      <rPr>
        <sz val="12"/>
        <rFont val="Calibri"/>
        <family val="2"/>
        <scheme val="minor"/>
      </rPr>
      <t>G</t>
    </r>
    <r>
      <rPr>
        <sz val="12"/>
        <color rgb="FFFF0000"/>
        <rFont val="Calibri"/>
        <family val="2"/>
        <scheme val="minor"/>
      </rPr>
      <t>G</t>
    </r>
    <r>
      <rPr>
        <sz val="12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)</t>
    </r>
  </si>
  <si>
    <r>
      <t xml:space="preserve"> his442(</t>
    </r>
    <r>
      <rPr>
        <sz val="12"/>
        <color rgb="FFFF0000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AC)</t>
    </r>
  </si>
  <si>
    <t>Leu449</t>
  </si>
  <si>
    <t>pseq167</t>
  </si>
  <si>
    <r>
      <t>CAG&gt;</t>
    </r>
    <r>
      <rPr>
        <sz val="12"/>
        <color rgb="FFFF0000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>AG (Gln429)</t>
    </r>
  </si>
  <si>
    <t>pseq183</t>
  </si>
  <si>
    <r>
      <t>GAC&gt;GA</t>
    </r>
    <r>
      <rPr>
        <sz val="12"/>
        <color rgb="FFFF0000"/>
        <rFont val="Calibri"/>
        <family val="2"/>
        <scheme val="minor"/>
      </rPr>
      <t xml:space="preserve">G </t>
    </r>
    <r>
      <rPr>
        <sz val="12"/>
        <color theme="1"/>
        <rFont val="Calibri"/>
        <family val="2"/>
        <scheme val="minor"/>
      </rPr>
      <t>(Asp432)</t>
    </r>
  </si>
  <si>
    <r>
      <t>C</t>
    </r>
    <r>
      <rPr>
        <sz val="12"/>
        <color rgb="FFFF0000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>C</t>
    </r>
    <r>
      <rPr>
        <sz val="12"/>
        <rFont val="Calibri"/>
        <family val="2"/>
        <scheme val="minor"/>
      </rPr>
      <t>(his442)</t>
    </r>
  </si>
  <si>
    <t>Gly 450</t>
  </si>
  <si>
    <t>pseq168</t>
  </si>
  <si>
    <t>pseq184</t>
  </si>
  <si>
    <r>
      <t>Asn 435 (AAC&gt;AA</t>
    </r>
    <r>
      <rPr>
        <sz val="12"/>
        <color rgb="FFFF0000"/>
        <rFont val="Calibri"/>
        <family val="2"/>
        <scheme val="minor"/>
      </rPr>
      <t>A)</t>
    </r>
  </si>
  <si>
    <r>
      <t xml:space="preserve"> his442(CA</t>
    </r>
    <r>
      <rPr>
        <sz val="12"/>
        <color rgb="FFFF0000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)</t>
    </r>
  </si>
  <si>
    <t>Pro480</t>
  </si>
  <si>
    <t>pseq169</t>
  </si>
  <si>
    <r>
      <t>GAC&gt;G</t>
    </r>
    <r>
      <rPr>
        <sz val="12"/>
        <color rgb="FFFF0000"/>
        <rFont val="Calibri"/>
        <family val="2"/>
        <scheme val="minor"/>
      </rPr>
      <t>G</t>
    </r>
    <r>
      <rPr>
        <sz val="12"/>
        <color theme="1"/>
        <rFont val="Calibri"/>
        <family val="2"/>
        <scheme val="minor"/>
      </rPr>
      <t>C (Asp432)</t>
    </r>
  </si>
  <si>
    <t>pseq185</t>
  </si>
  <si>
    <r>
      <t>TCG&gt;T</t>
    </r>
    <r>
      <rPr>
        <sz val="12"/>
        <color rgb="FFFF0000"/>
        <rFont val="Calibri"/>
        <family val="2"/>
        <scheme val="minor"/>
      </rPr>
      <t>T</t>
    </r>
    <r>
      <rPr>
        <sz val="12"/>
        <rFont val="Calibri"/>
        <family val="2"/>
        <scheme val="minor"/>
      </rPr>
      <t>G (Ser438)</t>
    </r>
  </si>
  <si>
    <r>
      <rPr>
        <sz val="12"/>
        <color rgb="FFFF0000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GT(Arg445)</t>
    </r>
  </si>
  <si>
    <t>Ile488</t>
  </si>
  <si>
    <t>pseq170</t>
  </si>
  <si>
    <r>
      <t>GGC&gt;</t>
    </r>
    <r>
      <rPr>
        <sz val="12"/>
        <color rgb="FFFF0000"/>
        <rFont val="Calibri"/>
        <family val="2"/>
        <scheme val="minor"/>
      </rPr>
      <t>A</t>
    </r>
    <r>
      <rPr>
        <sz val="12"/>
        <rFont val="Calibri"/>
        <family val="2"/>
        <scheme val="minor"/>
      </rPr>
      <t>GC (Gly 450)</t>
    </r>
  </si>
  <si>
    <t>pseq186</t>
  </si>
  <si>
    <r>
      <t xml:space="preserve">Ser 438 (TCG =&gt; </t>
    </r>
    <r>
      <rPr>
        <sz val="12"/>
        <rFont val="Calibri"/>
        <family val="2"/>
        <scheme val="minor"/>
      </rPr>
      <t>T</t>
    </r>
    <r>
      <rPr>
        <sz val="12"/>
        <color rgb="FFFF0000"/>
        <rFont val="Calibri"/>
        <family val="2"/>
        <scheme val="minor"/>
      </rPr>
      <t>G</t>
    </r>
    <r>
      <rPr>
        <sz val="12"/>
        <rFont val="Calibri"/>
        <family val="2"/>
        <scheme val="minor"/>
      </rPr>
      <t>G</t>
    </r>
    <r>
      <rPr>
        <sz val="12"/>
        <color theme="1"/>
        <rFont val="Calibri"/>
        <family val="2"/>
        <scheme val="minor"/>
      </rPr>
      <t>)</t>
    </r>
  </si>
  <si>
    <r>
      <t>T</t>
    </r>
    <r>
      <rPr>
        <sz val="12"/>
        <color rgb="FFFF0000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G</t>
    </r>
    <r>
      <rPr>
        <sz val="12"/>
        <rFont val="Calibri"/>
        <family val="2"/>
        <scheme val="minor"/>
      </rPr>
      <t>(Ser447)</t>
    </r>
  </si>
  <si>
    <t>Ser490</t>
  </si>
  <si>
    <t>pseq171</t>
  </si>
  <si>
    <t>pseq187</t>
  </si>
  <si>
    <r>
      <t xml:space="preserve"> his 442 (CAC =&gt; </t>
    </r>
    <r>
      <rPr>
        <sz val="12"/>
        <color rgb="FFFF0000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>AC)</t>
    </r>
  </si>
  <si>
    <r>
      <t>C</t>
    </r>
    <r>
      <rPr>
        <sz val="12"/>
        <color rgb="FFFF0000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G</t>
    </r>
    <r>
      <rPr>
        <sz val="12"/>
        <rFont val="Calibri"/>
        <family val="2"/>
        <scheme val="minor"/>
      </rPr>
      <t>(Leu449)</t>
    </r>
  </si>
  <si>
    <t>Leu437/Ser438</t>
  </si>
  <si>
    <t>pseq172</t>
  </si>
  <si>
    <t>pseq188</t>
  </si>
  <si>
    <r>
      <rPr>
        <sz val="12"/>
        <color rgb="FFFF0000"/>
        <rFont val="Calibri"/>
        <family val="2"/>
        <scheme val="minor"/>
      </rPr>
      <t>G</t>
    </r>
    <r>
      <rPr>
        <sz val="12"/>
        <color theme="1"/>
        <rFont val="Calibri"/>
        <family val="2"/>
        <scheme val="minor"/>
      </rPr>
      <t>GC</t>
    </r>
    <r>
      <rPr>
        <sz val="12"/>
        <rFont val="Calibri"/>
        <family val="2"/>
        <scheme val="minor"/>
      </rPr>
      <t>(Gly 450)</t>
    </r>
  </si>
  <si>
    <t>no rpoB mut.</t>
  </si>
  <si>
    <t>pseq205</t>
  </si>
  <si>
    <t>pseq221</t>
  </si>
  <si>
    <r>
      <t xml:space="preserve"> his 442 (CAC =&gt; </t>
    </r>
    <r>
      <rPr>
        <sz val="12"/>
        <color rgb="FFFF0000"/>
        <rFont val="Calibri"/>
        <family val="2"/>
        <scheme val="minor"/>
      </rPr>
      <t>G</t>
    </r>
    <r>
      <rPr>
        <sz val="12"/>
        <color theme="1"/>
        <rFont val="Calibri"/>
        <family val="2"/>
        <scheme val="minor"/>
      </rPr>
      <t>AC)</t>
    </r>
  </si>
  <si>
    <r>
      <t>C</t>
    </r>
    <r>
      <rPr>
        <sz val="12"/>
        <color rgb="FFFF0000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T(Pro480)</t>
    </r>
  </si>
  <si>
    <t>pseq206</t>
  </si>
  <si>
    <t>pseq222</t>
  </si>
  <si>
    <r>
      <rPr>
        <sz val="12"/>
        <color rgb="FFFF0000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>TC(Ile488)</t>
    </r>
  </si>
  <si>
    <t>pseq207</t>
  </si>
  <si>
    <t>pseq223</t>
  </si>
  <si>
    <r>
      <t>T</t>
    </r>
    <r>
      <rPr>
        <sz val="12"/>
        <color rgb="FFFF0000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G (Ser490)</t>
    </r>
  </si>
  <si>
    <t>pseq208</t>
  </si>
  <si>
    <t>pseq224</t>
  </si>
  <si>
    <r>
      <t xml:space="preserve"> his 442 (CAC =&gt; C</t>
    </r>
    <r>
      <rPr>
        <sz val="12"/>
        <rFont val="Calibri"/>
        <family val="2"/>
        <scheme val="minor"/>
      </rPr>
      <t>A</t>
    </r>
    <r>
      <rPr>
        <sz val="12"/>
        <color rgb="FFFF0000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>)</t>
    </r>
  </si>
  <si>
    <r>
      <t>CT</t>
    </r>
    <r>
      <rPr>
        <sz val="12"/>
        <color rgb="FFFF0000"/>
        <rFont val="Calibri"/>
        <family val="2"/>
        <scheme val="minor"/>
      </rPr>
      <t>G TC</t>
    </r>
    <r>
      <rPr>
        <sz val="12"/>
        <color theme="1"/>
        <rFont val="Calibri"/>
        <family val="2"/>
        <scheme val="minor"/>
      </rPr>
      <t>G (Leu437/Ser438)</t>
    </r>
  </si>
  <si>
    <r>
      <t>TCG =&gt; T</t>
    </r>
    <r>
      <rPr>
        <sz val="12"/>
        <color rgb="FFFF0000"/>
        <rFont val="Calibri"/>
        <family val="2"/>
        <scheme val="minor"/>
      </rPr>
      <t>T</t>
    </r>
    <r>
      <rPr>
        <sz val="12"/>
        <rFont val="Calibri"/>
        <family val="2"/>
        <scheme val="minor"/>
      </rPr>
      <t>G</t>
    </r>
  </si>
  <si>
    <t>pseq209</t>
  </si>
  <si>
    <t>pseq225</t>
  </si>
  <si>
    <r>
      <t>CGT&gt;</t>
    </r>
    <r>
      <rPr>
        <sz val="12"/>
        <color rgb="FFFF0000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GT (Arg445)</t>
    </r>
  </si>
  <si>
    <t>pseq210</t>
  </si>
  <si>
    <r>
      <t>ATC&gt;</t>
    </r>
    <r>
      <rPr>
        <sz val="12"/>
        <color rgb="FFFF0000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TC (Ile488)</t>
    </r>
  </si>
  <si>
    <t>pseq226</t>
  </si>
  <si>
    <r>
      <t xml:space="preserve">Arg 445 (CGT =&gt; </t>
    </r>
    <r>
      <rPr>
        <sz val="12"/>
        <rFont val="Calibri"/>
        <family val="2"/>
        <scheme val="minor"/>
      </rPr>
      <t>C</t>
    </r>
    <r>
      <rPr>
        <sz val="12"/>
        <color rgb="FFFF0000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T</t>
    </r>
  </si>
  <si>
    <t>pseq211</t>
  </si>
  <si>
    <t>pseq227</t>
  </si>
  <si>
    <t>pseq212</t>
  </si>
  <si>
    <t>pseq228</t>
  </si>
  <si>
    <r>
      <t xml:space="preserve">Ser 447 (TCG =&gt; </t>
    </r>
    <r>
      <rPr>
        <sz val="12"/>
        <rFont val="Calibri"/>
        <family val="2"/>
        <scheme val="minor"/>
      </rPr>
      <t>T</t>
    </r>
    <r>
      <rPr>
        <sz val="12"/>
        <color rgb="FFFF0000"/>
        <rFont val="Calibri"/>
        <family val="2"/>
        <scheme val="minor"/>
      </rPr>
      <t>G</t>
    </r>
    <r>
      <rPr>
        <sz val="12"/>
        <rFont val="Calibri"/>
        <family val="2"/>
        <scheme val="minor"/>
      </rPr>
      <t>G</t>
    </r>
    <r>
      <rPr>
        <sz val="12"/>
        <color theme="1"/>
        <rFont val="Calibri"/>
        <family val="2"/>
        <scheme val="minor"/>
      </rPr>
      <t>)</t>
    </r>
  </si>
  <si>
    <t>pseq213</t>
  </si>
  <si>
    <t>pseq229</t>
  </si>
  <si>
    <t>pseq214</t>
  </si>
  <si>
    <r>
      <t>AAC&gt;AA</t>
    </r>
    <r>
      <rPr>
        <sz val="12"/>
        <color rgb="FFFF0000"/>
        <rFont val="Calibri"/>
        <family val="2"/>
        <scheme val="minor"/>
      </rPr>
      <t xml:space="preserve">A </t>
    </r>
    <r>
      <rPr>
        <sz val="12"/>
        <color theme="1"/>
        <rFont val="Calibri"/>
        <family val="2"/>
        <scheme val="minor"/>
      </rPr>
      <t>(Asn435)</t>
    </r>
  </si>
  <si>
    <t>pseq230</t>
  </si>
  <si>
    <t>pseq215</t>
  </si>
  <si>
    <t>pseq231</t>
  </si>
  <si>
    <r>
      <t>CCT&gt;C</t>
    </r>
    <r>
      <rPr>
        <sz val="12"/>
        <color rgb="FFFF0000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T (Pro480)</t>
    </r>
  </si>
  <si>
    <t>pseq216</t>
  </si>
  <si>
    <t>pseq232</t>
  </si>
  <si>
    <t>pseq217</t>
  </si>
  <si>
    <t>pseq233</t>
  </si>
  <si>
    <r>
      <t>TCG &gt;T</t>
    </r>
    <r>
      <rPr>
        <sz val="12"/>
        <color rgb="FFFF0000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G (Ser490)</t>
    </r>
  </si>
  <si>
    <t>pseq218</t>
  </si>
  <si>
    <t>pseq234</t>
  </si>
  <si>
    <r>
      <t>Leu437/Ser438 (CTG TCG&gt;CT</t>
    </r>
    <r>
      <rPr>
        <sz val="12"/>
        <color rgb="FFFF0000"/>
        <rFont val="Calibri"/>
        <family val="2"/>
        <scheme val="minor"/>
      </rPr>
      <t>T GT</t>
    </r>
    <r>
      <rPr>
        <sz val="12"/>
        <color theme="1"/>
        <rFont val="Calibri"/>
        <family val="2"/>
        <scheme val="minor"/>
      </rPr>
      <t>G)</t>
    </r>
  </si>
  <si>
    <t>pseq219</t>
  </si>
  <si>
    <t>pseq235</t>
  </si>
  <si>
    <t>pseq220</t>
  </si>
  <si>
    <t>pseq236</t>
  </si>
  <si>
    <t>pseq253</t>
  </si>
  <si>
    <r>
      <t>CTG&gt;C</t>
    </r>
    <r>
      <rPr>
        <sz val="12"/>
        <color rgb="FFFF0000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G (Leu449)</t>
    </r>
  </si>
  <si>
    <t>pseq269</t>
  </si>
  <si>
    <t>pseq254</t>
  </si>
  <si>
    <t>pseq270</t>
  </si>
  <si>
    <t>percent</t>
  </si>
  <si>
    <t>percents</t>
  </si>
  <si>
    <r>
      <t>TCG =&gt; T</t>
    </r>
    <r>
      <rPr>
        <sz val="12"/>
        <color rgb="FFFF0000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G</t>
    </r>
  </si>
  <si>
    <t>pseq255</t>
  </si>
  <si>
    <t>pseq271</t>
  </si>
  <si>
    <t>pseq256</t>
  </si>
  <si>
    <r>
      <t>GAC&gt;</t>
    </r>
    <r>
      <rPr>
        <sz val="12"/>
        <color rgb="FFFF0000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AC (Asp432)</t>
    </r>
  </si>
  <si>
    <t>pseq272</t>
  </si>
  <si>
    <t>pseq257</t>
  </si>
  <si>
    <t>pseq273</t>
  </si>
  <si>
    <t>pseq258</t>
  </si>
  <si>
    <t>pseq274</t>
  </si>
  <si>
    <t>pseq259</t>
  </si>
  <si>
    <t>pseq275</t>
  </si>
  <si>
    <t>pseq260</t>
  </si>
  <si>
    <t>pseq276</t>
  </si>
  <si>
    <t>pseq261</t>
  </si>
  <si>
    <t>pseq277</t>
  </si>
  <si>
    <t>pseq262</t>
  </si>
  <si>
    <t>pseq278</t>
  </si>
  <si>
    <t>pseq263</t>
  </si>
  <si>
    <r>
      <t>GAC&gt;</t>
    </r>
    <r>
      <rPr>
        <sz val="12"/>
        <color rgb="FFFF0000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>AC (Asp432)</t>
    </r>
  </si>
  <si>
    <t>pseq279</t>
  </si>
  <si>
    <t>pseq264</t>
  </si>
  <si>
    <t>pseq280</t>
  </si>
  <si>
    <t>pseq265</t>
  </si>
  <si>
    <t>pseq281</t>
  </si>
  <si>
    <t>pseq266</t>
  </si>
  <si>
    <t>pseq282</t>
  </si>
  <si>
    <t>pseq267</t>
  </si>
  <si>
    <t>pseq283</t>
  </si>
  <si>
    <t>pseq268</t>
  </si>
  <si>
    <t>pseq284</t>
  </si>
  <si>
    <t>17_12_06</t>
  </si>
  <si>
    <t>pseq354</t>
  </si>
  <si>
    <t>pseq359</t>
  </si>
  <si>
    <t>pseq355</t>
  </si>
  <si>
    <t>pseq360</t>
  </si>
  <si>
    <t>pseq356</t>
  </si>
  <si>
    <t>pseq361</t>
  </si>
  <si>
    <t>pseq357</t>
  </si>
  <si>
    <t>pseq362</t>
  </si>
  <si>
    <t>pseq358</t>
  </si>
  <si>
    <t>pseq363</t>
  </si>
  <si>
    <t>pseq375</t>
  </si>
  <si>
    <t>pseq364</t>
  </si>
  <si>
    <t>pseq376</t>
  </si>
  <si>
    <t>pseq365</t>
  </si>
  <si>
    <t>pseq377</t>
  </si>
  <si>
    <t>pseq366</t>
  </si>
  <si>
    <t>pseq378</t>
  </si>
  <si>
    <t>pseq381</t>
  </si>
  <si>
    <t>pseq379</t>
  </si>
  <si>
    <t>pseq382</t>
  </si>
  <si>
    <t>pseq380</t>
  </si>
  <si>
    <t>pseq383</t>
  </si>
  <si>
    <t>pseq384</t>
  </si>
  <si>
    <t>pseq385</t>
  </si>
  <si>
    <t>pseq386</t>
  </si>
  <si>
    <t>pseq387</t>
  </si>
  <si>
    <t>pseq388</t>
  </si>
  <si>
    <t>pseq405</t>
  </si>
  <si>
    <t>pseq406</t>
  </si>
  <si>
    <t>pseq407</t>
  </si>
  <si>
    <r>
      <t>rif</t>
    </r>
    <r>
      <rPr>
        <vertAlign val="superscript"/>
        <sz val="12"/>
        <color theme="1"/>
        <rFont val="Calibri"/>
        <family val="2"/>
        <scheme val="minor"/>
      </rPr>
      <t>R</t>
    </r>
    <r>
      <rPr>
        <sz val="12"/>
        <color theme="1"/>
        <rFont val="Calibri"/>
        <family val="2"/>
        <scheme val="minor"/>
      </rPr>
      <t>/10</t>
    </r>
    <r>
      <rPr>
        <vertAlign val="superscript"/>
        <sz val="12"/>
        <color theme="1"/>
        <rFont val="Calibri"/>
        <family val="2"/>
        <scheme val="minor"/>
      </rPr>
      <t>8</t>
    </r>
    <r>
      <rPr>
        <sz val="12"/>
        <color theme="1"/>
        <rFont val="Calibri"/>
        <family val="2"/>
        <scheme val="minor"/>
      </rPr>
      <t xml:space="preserve"> CHU</t>
    </r>
  </si>
  <si>
    <t>pseq408</t>
  </si>
  <si>
    <t>pseq409</t>
  </si>
  <si>
    <t>ratio percent</t>
  </si>
  <si>
    <t>pseq410</t>
  </si>
  <si>
    <t>pseq411</t>
  </si>
  <si>
    <t>pseq412</t>
  </si>
  <si>
    <t>18_07_05</t>
  </si>
  <si>
    <r>
      <t xml:space="preserve">Ser 438 (TCG =&gt; </t>
    </r>
    <r>
      <rPr>
        <sz val="12"/>
        <rFont val="Calibri"/>
        <family val="2"/>
        <scheme val="minor"/>
      </rPr>
      <t>T</t>
    </r>
    <r>
      <rPr>
        <sz val="12"/>
        <color rgb="FFFF0000"/>
        <rFont val="Calibri"/>
        <family val="2"/>
        <scheme val="minor"/>
      </rPr>
      <t>T</t>
    </r>
    <r>
      <rPr>
        <sz val="12"/>
        <rFont val="Calibri"/>
        <family val="2"/>
        <scheme val="minor"/>
      </rPr>
      <t>G</t>
    </r>
    <r>
      <rPr>
        <sz val="12"/>
        <color theme="1"/>
        <rFont val="Calibri"/>
        <family val="2"/>
        <scheme val="minor"/>
      </rPr>
      <t>)</t>
    </r>
  </si>
  <si>
    <t>pseq688</t>
  </si>
  <si>
    <r>
      <t xml:space="preserve"> his 442 (CAC =&gt; C</t>
    </r>
    <r>
      <rPr>
        <sz val="12"/>
        <color rgb="FFFF0000"/>
        <rFont val="Calibri"/>
        <family val="2"/>
        <scheme val="minor"/>
      </rPr>
      <t>G</t>
    </r>
    <r>
      <rPr>
        <sz val="12"/>
        <color theme="1"/>
        <rFont val="Calibri"/>
        <family val="2"/>
        <scheme val="minor"/>
      </rPr>
      <t>C)</t>
    </r>
  </si>
  <si>
    <t>pseq724</t>
  </si>
  <si>
    <t>pseq748</t>
  </si>
  <si>
    <t>pseq689</t>
  </si>
  <si>
    <t>pseq725</t>
  </si>
  <si>
    <t>pseq749</t>
  </si>
  <si>
    <t>pseq690</t>
  </si>
  <si>
    <r>
      <t xml:space="preserve"> his 442 (CAC =&gt; </t>
    </r>
    <r>
      <rPr>
        <sz val="12"/>
        <rFont val="Calibri"/>
        <family val="2"/>
        <scheme val="minor"/>
      </rPr>
      <t>C</t>
    </r>
    <r>
      <rPr>
        <sz val="12"/>
        <color rgb="FFFF0000"/>
        <rFont val="Calibri"/>
        <family val="2"/>
        <scheme val="minor"/>
      </rPr>
      <t>C</t>
    </r>
    <r>
      <rPr>
        <sz val="12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)</t>
    </r>
  </si>
  <si>
    <t>pseq726</t>
  </si>
  <si>
    <t>pseq750</t>
  </si>
  <si>
    <t>pseq691</t>
  </si>
  <si>
    <t>pseq727</t>
  </si>
  <si>
    <t>pseq751</t>
  </si>
  <si>
    <t>pseq692</t>
  </si>
  <si>
    <t>pseq728</t>
  </si>
  <si>
    <t>pseq752</t>
  </si>
  <si>
    <t>pseq693</t>
  </si>
  <si>
    <t>pseq729</t>
  </si>
  <si>
    <r>
      <t xml:space="preserve"> Asp 332 (GAC =&gt; </t>
    </r>
    <r>
      <rPr>
        <sz val="12"/>
        <rFont val="Calibri"/>
        <family val="2"/>
        <scheme val="minor"/>
      </rPr>
      <t>G</t>
    </r>
    <r>
      <rPr>
        <sz val="12"/>
        <color rgb="FFFF0000"/>
        <rFont val="Calibri"/>
        <family val="2"/>
        <scheme val="minor"/>
      </rPr>
      <t>G</t>
    </r>
    <r>
      <rPr>
        <sz val="12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)</t>
    </r>
  </si>
  <si>
    <t>pseq753</t>
  </si>
  <si>
    <t>pseq694</t>
  </si>
  <si>
    <t>pseq730</t>
  </si>
  <si>
    <t>pseq754</t>
  </si>
  <si>
    <t>pseq695</t>
  </si>
  <si>
    <t>???????</t>
  </si>
  <si>
    <t>pseq731</t>
  </si>
  <si>
    <t>pseq755</t>
  </si>
  <si>
    <t>pseq696</t>
  </si>
  <si>
    <t>pseq732</t>
  </si>
  <si>
    <r>
      <t xml:space="preserve"> his 442 (CAC =&gt; </t>
    </r>
    <r>
      <rPr>
        <sz val="12"/>
        <color rgb="FFFF0000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AC)</t>
    </r>
  </si>
  <si>
    <t>pseq756</t>
  </si>
  <si>
    <t>pseq697</t>
  </si>
  <si>
    <t>pseq733</t>
  </si>
  <si>
    <t>pseq757</t>
  </si>
  <si>
    <t>pseq698</t>
  </si>
  <si>
    <t>pseq734</t>
  </si>
  <si>
    <t>pseq758</t>
  </si>
  <si>
    <r>
      <t xml:space="preserve">Leu 449 (CTG =&gt; </t>
    </r>
    <r>
      <rPr>
        <sz val="12"/>
        <rFont val="Calibri"/>
        <family val="2"/>
        <scheme val="minor"/>
      </rPr>
      <t>C</t>
    </r>
    <r>
      <rPr>
        <sz val="12"/>
        <color rgb="FFFF0000"/>
        <rFont val="Calibri"/>
        <family val="2"/>
        <scheme val="minor"/>
      </rPr>
      <t>C</t>
    </r>
    <r>
      <rPr>
        <sz val="12"/>
        <rFont val="Calibri"/>
        <family val="2"/>
        <scheme val="minor"/>
      </rPr>
      <t>G</t>
    </r>
    <r>
      <rPr>
        <sz val="12"/>
        <color theme="1"/>
        <rFont val="Calibri"/>
        <family val="2"/>
        <scheme val="minor"/>
      </rPr>
      <t>)</t>
    </r>
  </si>
  <si>
    <t>pseq699</t>
  </si>
  <si>
    <t>pseq735</t>
  </si>
  <si>
    <t>pseq759</t>
  </si>
  <si>
    <t>pseq700</t>
  </si>
  <si>
    <t>pseq736</t>
  </si>
  <si>
    <t>pseq760</t>
  </si>
  <si>
    <t>pseq701</t>
  </si>
  <si>
    <t>pseq737</t>
  </si>
  <si>
    <t>pseq761</t>
  </si>
  <si>
    <r>
      <t xml:space="preserve"> Asp 332 (GAC =&gt;</t>
    </r>
    <r>
      <rPr>
        <sz val="12"/>
        <color rgb="FFFF0000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A</t>
    </r>
    <r>
      <rPr>
        <sz val="12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)</t>
    </r>
  </si>
  <si>
    <t>pseq702</t>
  </si>
  <si>
    <t>pseq738</t>
  </si>
  <si>
    <t>pseq762</t>
  </si>
  <si>
    <t>pseq703</t>
  </si>
  <si>
    <t>pseq739</t>
  </si>
  <si>
    <t>pseq763</t>
  </si>
  <si>
    <t>pseq704</t>
  </si>
  <si>
    <t>pseq740</t>
  </si>
  <si>
    <t>pseq764</t>
  </si>
  <si>
    <t>pseq705</t>
  </si>
  <si>
    <t>pseq741</t>
  </si>
  <si>
    <t>pseq765</t>
  </si>
  <si>
    <t>pseq706</t>
  </si>
  <si>
    <r>
      <t>leu 437/Ser 438 (CTG TCG =&gt; CT</t>
    </r>
    <r>
      <rPr>
        <sz val="12"/>
        <color rgb="FFFF0000"/>
        <rFont val="Calibri"/>
        <family val="2"/>
        <scheme val="minor"/>
      </rPr>
      <t>T GT</t>
    </r>
    <r>
      <rPr>
        <sz val="12"/>
        <color theme="1"/>
        <rFont val="Calibri"/>
        <family val="2"/>
        <scheme val="minor"/>
      </rPr>
      <t>G)</t>
    </r>
  </si>
  <si>
    <t>pseq742</t>
  </si>
  <si>
    <t>pseq766</t>
  </si>
  <si>
    <t>pseq707</t>
  </si>
  <si>
    <t>pseq743</t>
  </si>
  <si>
    <t>pseq767</t>
  </si>
  <si>
    <t>pseq708</t>
  </si>
  <si>
    <t>pseq744</t>
  </si>
  <si>
    <t>pseq768</t>
  </si>
  <si>
    <t>pseq709</t>
  </si>
  <si>
    <t>pseq745</t>
  </si>
  <si>
    <t>pseq769</t>
  </si>
  <si>
    <t>pseq710</t>
  </si>
  <si>
    <t>pseq746</t>
  </si>
  <si>
    <t>pseq770</t>
  </si>
  <si>
    <t>pseq711</t>
  </si>
  <si>
    <t>pseq747</t>
  </si>
  <si>
    <t>pseq771</t>
  </si>
  <si>
    <t>18_08_07</t>
  </si>
  <si>
    <r>
      <t xml:space="preserve"> his 442 (CAC =&gt; </t>
    </r>
    <r>
      <rPr>
        <sz val="12"/>
        <rFont val="Calibri"/>
        <family val="2"/>
        <scheme val="minor"/>
      </rPr>
      <t>C</t>
    </r>
    <r>
      <rPr>
        <sz val="12"/>
        <color rgb="FFFF0000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C)</t>
    </r>
  </si>
  <si>
    <t>pseq836</t>
  </si>
  <si>
    <r>
      <t xml:space="preserve"> Asp 332 (GAC =&gt; </t>
    </r>
    <r>
      <rPr>
        <sz val="12"/>
        <rFont val="Calibri"/>
        <family val="2"/>
        <scheme val="minor"/>
      </rPr>
      <t>G</t>
    </r>
    <r>
      <rPr>
        <sz val="12"/>
        <color rgb="FFFF0000"/>
        <rFont val="Calibri"/>
        <family val="2"/>
        <scheme val="minor"/>
      </rPr>
      <t>C</t>
    </r>
    <r>
      <rPr>
        <sz val="12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)</t>
    </r>
  </si>
  <si>
    <t>pseq859</t>
  </si>
  <si>
    <r>
      <t xml:space="preserve"> his 442 (CAC =&gt; </t>
    </r>
    <r>
      <rPr>
        <sz val="12"/>
        <rFont val="Calibri"/>
        <family val="2"/>
        <scheme val="minor"/>
      </rPr>
      <t>C</t>
    </r>
    <r>
      <rPr>
        <sz val="12"/>
        <color rgb="FFFF0000"/>
        <rFont val="Calibri"/>
        <family val="2"/>
        <scheme val="minor"/>
      </rPr>
      <t>G</t>
    </r>
    <r>
      <rPr>
        <sz val="12"/>
        <color theme="1"/>
        <rFont val="Calibri"/>
        <family val="2"/>
        <scheme val="minor"/>
      </rPr>
      <t>C)</t>
    </r>
  </si>
  <si>
    <t>pseq872</t>
  </si>
  <si>
    <t>pseq837</t>
  </si>
  <si>
    <t>pseq860</t>
  </si>
  <si>
    <t>pseq873</t>
  </si>
  <si>
    <t>pseq838</t>
  </si>
  <si>
    <t>pseq861</t>
  </si>
  <si>
    <t>pseq874</t>
  </si>
  <si>
    <t>pseq839</t>
  </si>
  <si>
    <t>pseq862</t>
  </si>
  <si>
    <t>pseq875</t>
  </si>
  <si>
    <t>pseq840</t>
  </si>
  <si>
    <r>
      <t>Asn 435 (AAC =&gt; AA</t>
    </r>
    <r>
      <rPr>
        <sz val="12"/>
        <color rgb="FFFF0000"/>
        <rFont val="Calibri"/>
        <family val="2"/>
        <scheme val="minor"/>
      </rPr>
      <t>A)</t>
    </r>
  </si>
  <si>
    <t>pseq863</t>
  </si>
  <si>
    <t>pseq876</t>
  </si>
  <si>
    <t>pseq841</t>
  </si>
  <si>
    <t>pseq864</t>
  </si>
  <si>
    <t>pseq877</t>
  </si>
  <si>
    <t>pseq842</t>
  </si>
  <si>
    <t>pseq865</t>
  </si>
  <si>
    <t>pseq878</t>
  </si>
  <si>
    <t>pseq843</t>
  </si>
  <si>
    <r>
      <t xml:space="preserve">Ser 447 (TCG =&gt; </t>
    </r>
    <r>
      <rPr>
        <sz val="12"/>
        <rFont val="Calibri"/>
        <family val="2"/>
        <scheme val="minor"/>
      </rPr>
      <t>T</t>
    </r>
    <r>
      <rPr>
        <sz val="12"/>
        <color rgb="FFFF0000"/>
        <rFont val="Calibri"/>
        <family val="2"/>
        <scheme val="minor"/>
      </rPr>
      <t>T</t>
    </r>
    <r>
      <rPr>
        <sz val="12"/>
        <rFont val="Calibri"/>
        <family val="2"/>
        <scheme val="minor"/>
      </rPr>
      <t>G</t>
    </r>
    <r>
      <rPr>
        <sz val="12"/>
        <color theme="1"/>
        <rFont val="Calibri"/>
        <family val="2"/>
        <scheme val="minor"/>
      </rPr>
      <t>)</t>
    </r>
  </si>
  <si>
    <t>pseq866</t>
  </si>
  <si>
    <t>pseq879</t>
  </si>
  <si>
    <t>pseq844</t>
  </si>
  <si>
    <t>pseq867</t>
  </si>
  <si>
    <t>pseq880</t>
  </si>
  <si>
    <t>pseq845</t>
  </si>
  <si>
    <t>pseq868</t>
  </si>
  <si>
    <t>pseq881</t>
  </si>
  <si>
    <t>pseq846</t>
  </si>
  <si>
    <t>pseq869</t>
  </si>
  <si>
    <t>pseq882</t>
  </si>
  <si>
    <t>pseq847</t>
  </si>
  <si>
    <t>pseq870</t>
  </si>
  <si>
    <t>pseq883</t>
  </si>
  <si>
    <t>pseq871</t>
  </si>
  <si>
    <t>18_10_02</t>
  </si>
  <si>
    <t>pseq1040</t>
  </si>
  <si>
    <t>pseq1072</t>
  </si>
  <si>
    <t>pseq1096</t>
  </si>
  <si>
    <t>pseq1041</t>
  </si>
  <si>
    <r>
      <t xml:space="preserve"> his 442 (CAC =&gt; C</t>
    </r>
    <r>
      <rPr>
        <sz val="12"/>
        <color rgb="FFFF0000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C)</t>
    </r>
  </si>
  <si>
    <t>pseq1073</t>
  </si>
  <si>
    <t>????????</t>
  </si>
  <si>
    <t>pseq1097</t>
  </si>
  <si>
    <t>pseq1042</t>
  </si>
  <si>
    <t>pseq1074</t>
  </si>
  <si>
    <t>pseq1098</t>
  </si>
  <si>
    <r>
      <t xml:space="preserve"> Asp 332 (GAC =&gt; </t>
    </r>
    <r>
      <rPr>
        <sz val="12"/>
        <rFont val="Calibri"/>
        <family val="2"/>
        <scheme val="minor"/>
      </rPr>
      <t>G</t>
    </r>
    <r>
      <rPr>
        <sz val="12"/>
        <color rgb="FFFF0000"/>
        <rFont val="Calibri"/>
        <family val="2"/>
        <scheme val="minor"/>
      </rPr>
      <t>T</t>
    </r>
    <r>
      <rPr>
        <sz val="12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)</t>
    </r>
  </si>
  <si>
    <t>pseq1043</t>
  </si>
  <si>
    <t>pseq1075</t>
  </si>
  <si>
    <t>pseq1099</t>
  </si>
  <si>
    <t>pseq1044</t>
  </si>
  <si>
    <t>pseq1076</t>
  </si>
  <si>
    <t>pseq1100</t>
  </si>
  <si>
    <t>pseq1045</t>
  </si>
  <si>
    <t>pseq1077</t>
  </si>
  <si>
    <t>pseq1101</t>
  </si>
  <si>
    <t>pseq1046</t>
  </si>
  <si>
    <t>pseq1078</t>
  </si>
  <si>
    <t>pseq1102</t>
  </si>
  <si>
    <t>pseq1047</t>
  </si>
  <si>
    <t>pseq1079</t>
  </si>
  <si>
    <t>pseq1103</t>
  </si>
  <si>
    <t>pseq1048</t>
  </si>
  <si>
    <t>pseq1080</t>
  </si>
  <si>
    <t>pseq1104</t>
  </si>
  <si>
    <t>pseq1049</t>
  </si>
  <si>
    <t>pseq1081</t>
  </si>
  <si>
    <t>pseq1105</t>
  </si>
  <si>
    <t>pseq1050</t>
  </si>
  <si>
    <t>pseq1082</t>
  </si>
  <si>
    <t>pseq1106</t>
  </si>
  <si>
    <t>pseq1051</t>
  </si>
  <si>
    <t>pseq1083</t>
  </si>
  <si>
    <t>pseq1107</t>
  </si>
  <si>
    <t>pseq1052</t>
  </si>
  <si>
    <t>pseq1084</t>
  </si>
  <si>
    <t>pseq1108</t>
  </si>
  <si>
    <t>pseq1053</t>
  </si>
  <si>
    <t>pseq1085</t>
  </si>
  <si>
    <t>pseq1109</t>
  </si>
  <si>
    <t>pseq1054</t>
  </si>
  <si>
    <t>pseq1086</t>
  </si>
  <si>
    <t>pseq1110</t>
  </si>
  <si>
    <t>pseq1055</t>
  </si>
  <si>
    <t>pseq1087</t>
  </si>
  <si>
    <t>pseq1111</t>
  </si>
  <si>
    <t>pseq1056</t>
  </si>
  <si>
    <t>pseq1088</t>
  </si>
  <si>
    <t>pseq1112</t>
  </si>
  <si>
    <t>pseq1057</t>
  </si>
  <si>
    <t>pseq1089</t>
  </si>
  <si>
    <t>pseq1113</t>
  </si>
  <si>
    <t>pseq1058</t>
  </si>
  <si>
    <t>pseq1090</t>
  </si>
  <si>
    <t>pseq1114</t>
  </si>
  <si>
    <t>pseq1059</t>
  </si>
  <si>
    <t>pseq1091</t>
  </si>
  <si>
    <t>pseq1115</t>
  </si>
  <si>
    <t>pseq1060</t>
  </si>
  <si>
    <t>pseq1092</t>
  </si>
  <si>
    <t>pseq1116</t>
  </si>
  <si>
    <t>pseq1061</t>
  </si>
  <si>
    <t>pseq1093</t>
  </si>
  <si>
    <t>pseq1117</t>
  </si>
  <si>
    <t>pseq1062</t>
  </si>
  <si>
    <t>pseq1094</t>
  </si>
  <si>
    <t>pseq1118</t>
  </si>
  <si>
    <t>pseq1063</t>
  </si>
  <si>
    <t>pseq1095</t>
  </si>
  <si>
    <t>pseq1119</t>
  </si>
  <si>
    <r>
      <t>ratio rif</t>
    </r>
    <r>
      <rPr>
        <vertAlign val="superscript"/>
        <sz val="12"/>
        <color theme="1"/>
        <rFont val="Calibri"/>
        <family val="2"/>
        <scheme val="minor"/>
      </rPr>
      <t>R</t>
    </r>
    <r>
      <rPr>
        <sz val="12"/>
        <color theme="1"/>
        <rFont val="Calibri"/>
        <family val="2"/>
        <scheme val="minor"/>
      </rPr>
      <t>/10</t>
    </r>
    <r>
      <rPr>
        <vertAlign val="superscript"/>
        <sz val="12"/>
        <color theme="1"/>
        <rFont val="Calibri"/>
        <family val="2"/>
        <scheme val="minor"/>
      </rPr>
      <t>8</t>
    </r>
    <r>
      <rPr>
        <sz val="12"/>
        <color theme="1"/>
        <rFont val="Calibri"/>
        <family val="2"/>
        <scheme val="minor"/>
      </rPr>
      <t xml:space="preserve"> CHU</t>
    </r>
  </si>
  <si>
    <t>18_10_16</t>
  </si>
  <si>
    <t>pseq1353</t>
  </si>
  <si>
    <t>pseq1393</t>
  </si>
  <si>
    <t>?????????</t>
  </si>
  <si>
    <t>pseq1417</t>
  </si>
  <si>
    <t>pseq1354</t>
  </si>
  <si>
    <t>pseq1394</t>
  </si>
  <si>
    <t>pseq1418</t>
  </si>
  <si>
    <t>pseq1355</t>
  </si>
  <si>
    <t>pseq1395</t>
  </si>
  <si>
    <t>pseq1419</t>
  </si>
  <si>
    <t>pseq1356</t>
  </si>
  <si>
    <t>pseq1396</t>
  </si>
  <si>
    <t>pseq1420</t>
  </si>
  <si>
    <t>pseq1357</t>
  </si>
  <si>
    <t>pseq1397</t>
  </si>
  <si>
    <t>pseq1421</t>
  </si>
  <si>
    <t>pseq1358</t>
  </si>
  <si>
    <r>
      <t>Pro480 (CCT =&gt; C</t>
    </r>
    <r>
      <rPr>
        <sz val="12"/>
        <color rgb="FFFF0000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T</t>
    </r>
  </si>
  <si>
    <t>pseq1398</t>
  </si>
  <si>
    <t>pseq1422</t>
  </si>
  <si>
    <t>pseq1359</t>
  </si>
  <si>
    <t>pseq1399</t>
  </si>
  <si>
    <r>
      <t>Gly 450 (GGC =&gt;</t>
    </r>
    <r>
      <rPr>
        <sz val="12"/>
        <color rgb="FFFF0000"/>
        <rFont val="Calibri"/>
        <family val="2"/>
        <scheme val="minor"/>
      </rPr>
      <t xml:space="preserve"> A</t>
    </r>
    <r>
      <rPr>
        <sz val="12"/>
        <color theme="1"/>
        <rFont val="Calibri"/>
        <family val="2"/>
        <scheme val="minor"/>
      </rPr>
      <t>GC)</t>
    </r>
  </si>
  <si>
    <t>pseq1423</t>
  </si>
  <si>
    <t>pseq1360</t>
  </si>
  <si>
    <t>pseq1400</t>
  </si>
  <si>
    <t>pseq1424</t>
  </si>
  <si>
    <t>pseq1361</t>
  </si>
  <si>
    <t>pseq1401</t>
  </si>
  <si>
    <t>pseq1425</t>
  </si>
  <si>
    <t>pseq1362</t>
  </si>
  <si>
    <t>pseq1402</t>
  </si>
  <si>
    <t>pseq1426</t>
  </si>
  <si>
    <t>pseq1363</t>
  </si>
  <si>
    <t>pseq1403</t>
  </si>
  <si>
    <t>pseq1427</t>
  </si>
  <si>
    <t>pseq1364</t>
  </si>
  <si>
    <t>pseq1404</t>
  </si>
  <si>
    <t>pseq1428</t>
  </si>
  <si>
    <t>pseq1365</t>
  </si>
  <si>
    <t>pseq1405</t>
  </si>
  <si>
    <t>pseq1429</t>
  </si>
  <si>
    <t>pseq1409</t>
  </si>
  <si>
    <t>pseq1406</t>
  </si>
  <si>
    <t>pseq1430</t>
  </si>
  <si>
    <t>pseq1410</t>
  </si>
  <si>
    <t>pseq1407</t>
  </si>
  <si>
    <t>pseq1431</t>
  </si>
  <si>
    <t>pseq1411</t>
  </si>
  <si>
    <t>pseq1408</t>
  </si>
  <si>
    <t>pseq1432</t>
  </si>
  <si>
    <t>pseq1412</t>
  </si>
  <si>
    <t>pseq1433</t>
  </si>
  <si>
    <t>pseq1366</t>
  </si>
  <si>
    <t>pseq1413</t>
  </si>
  <si>
    <t>pseq1434</t>
  </si>
  <si>
    <t>pseq1367</t>
  </si>
  <si>
    <t>pseq1414</t>
  </si>
  <si>
    <t>pseq1435</t>
  </si>
  <si>
    <t>pseq1368</t>
  </si>
  <si>
    <t>pseq1415</t>
  </si>
  <si>
    <t>pseq1436</t>
  </si>
  <si>
    <t>pseq1369</t>
  </si>
  <si>
    <t>pseq1416</t>
  </si>
  <si>
    <t>pseq1437</t>
  </si>
  <si>
    <t>pseq1370</t>
  </si>
  <si>
    <t>pseq1438</t>
  </si>
  <si>
    <t>pseq1371</t>
  </si>
  <si>
    <t>pseq1439</t>
  </si>
  <si>
    <t>pseq1372</t>
  </si>
  <si>
    <t>pseq1440</t>
  </si>
  <si>
    <t>pseq1373</t>
  </si>
  <si>
    <t>pseq1374</t>
  </si>
  <si>
    <t>pseq1375</t>
  </si>
  <si>
    <t>pseq1376</t>
  </si>
  <si>
    <r>
      <t>rif</t>
    </r>
    <r>
      <rPr>
        <vertAlign val="superscript"/>
        <sz val="12"/>
        <color theme="1"/>
        <rFont val="Calibri"/>
        <family val="2"/>
        <scheme val="minor"/>
      </rPr>
      <t>R</t>
    </r>
    <r>
      <rPr>
        <sz val="12"/>
        <color theme="1"/>
        <rFont val="Calibri"/>
        <family val="2"/>
        <scheme val="minor"/>
      </rPr>
      <t>/10</t>
    </r>
    <r>
      <rPr>
        <vertAlign val="superscript"/>
        <sz val="12"/>
        <color theme="1"/>
        <rFont val="Calibri"/>
        <family val="2"/>
        <scheme val="minor"/>
      </rPr>
      <t>8</t>
    </r>
    <r>
      <rPr>
        <sz val="12"/>
        <color theme="1"/>
        <rFont val="Calibri"/>
        <family val="2"/>
        <scheme val="minor"/>
      </rPr>
      <t xml:space="preserve"> CHU (main mut.)</t>
    </r>
  </si>
  <si>
    <t>others</t>
  </si>
  <si>
    <r>
      <t>ratio rif</t>
    </r>
    <r>
      <rPr>
        <vertAlign val="superscript"/>
        <sz val="12"/>
        <color theme="1"/>
        <rFont val="Calibri"/>
        <family val="2"/>
        <scheme val="minor"/>
      </rPr>
      <t>R</t>
    </r>
    <r>
      <rPr>
        <sz val="12"/>
        <color theme="1"/>
        <rFont val="Calibri"/>
        <family val="2"/>
        <scheme val="minor"/>
      </rPr>
      <t>/10</t>
    </r>
    <r>
      <rPr>
        <vertAlign val="superscript"/>
        <sz val="12"/>
        <color theme="1"/>
        <rFont val="Calibri"/>
        <family val="2"/>
        <scheme val="minor"/>
      </rPr>
      <t>8</t>
    </r>
    <r>
      <rPr>
        <sz val="12"/>
        <color theme="1"/>
        <rFont val="Calibri"/>
        <family val="2"/>
        <scheme val="minor"/>
      </rPr>
      <t xml:space="preserve"> CHU (main mut.)</t>
    </r>
  </si>
  <si>
    <r>
      <t>tet-</t>
    </r>
    <r>
      <rPr>
        <i/>
        <sz val="11"/>
        <color theme="1"/>
        <rFont val="Calibri"/>
        <family val="2"/>
        <scheme val="minor"/>
      </rPr>
      <t>dinB2</t>
    </r>
    <r>
      <rPr>
        <vertAlign val="super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 -ATC</t>
    </r>
  </si>
  <si>
    <r>
      <t>tet-</t>
    </r>
    <r>
      <rPr>
        <i/>
        <sz val="11"/>
        <color theme="1"/>
        <rFont val="Calibri"/>
        <family val="2"/>
        <scheme val="minor"/>
      </rPr>
      <t>dinB2</t>
    </r>
    <r>
      <rPr>
        <vertAlign val="super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 +ATC</t>
    </r>
  </si>
  <si>
    <r>
      <t>tet-</t>
    </r>
    <r>
      <rPr>
        <i/>
        <sz val="11"/>
        <color theme="1"/>
        <rFont val="Calibri"/>
        <family val="2"/>
        <scheme val="minor"/>
      </rPr>
      <t>dinB2</t>
    </r>
    <r>
      <rPr>
        <vertAlign val="superscript"/>
        <sz val="11"/>
        <color theme="1"/>
        <rFont val="Calibri"/>
        <family val="2"/>
        <scheme val="minor"/>
      </rPr>
      <t>D107A</t>
    </r>
    <r>
      <rPr>
        <sz val="11"/>
        <color theme="1"/>
        <rFont val="Calibri"/>
        <family val="2"/>
        <scheme val="minor"/>
      </rPr>
      <t xml:space="preserve">  +ATC</t>
    </r>
  </si>
  <si>
    <r>
      <t>tet-</t>
    </r>
    <r>
      <rPr>
        <i/>
        <sz val="11"/>
        <color theme="1"/>
        <rFont val="Calibri"/>
        <family val="2"/>
        <scheme val="minor"/>
      </rPr>
      <t>dinB2</t>
    </r>
    <r>
      <rPr>
        <vertAlign val="superscript"/>
        <sz val="11"/>
        <color theme="1"/>
        <rFont val="Calibri"/>
        <family val="2"/>
        <scheme val="minor"/>
      </rPr>
      <t>D107A</t>
    </r>
    <r>
      <rPr>
        <sz val="11"/>
        <color theme="1"/>
        <rFont val="Calibri"/>
        <family val="2"/>
        <scheme val="minor"/>
      </rPr>
      <t xml:space="preserve">  -ATC</t>
    </r>
  </si>
  <si>
    <t>Empty 4T</t>
  </si>
  <si>
    <t>dinB2 4T</t>
  </si>
  <si>
    <t>dinB3 4T</t>
  </si>
  <si>
    <t>Empty 7T</t>
  </si>
  <si>
    <t>dinB2 7T</t>
  </si>
  <si>
    <r>
      <t>replicates
(Kan</t>
    </r>
    <r>
      <rPr>
        <vertAlign val="super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/10</t>
    </r>
    <r>
      <rPr>
        <vertAlign val="super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CFU)</t>
    </r>
  </si>
  <si>
    <t>empty KanR-4T</t>
  </si>
  <si>
    <t>tet-dinB2 KanR-4T</t>
  </si>
  <si>
    <t>tet-dinB3 KanR-4T</t>
  </si>
  <si>
    <t>substit.</t>
  </si>
  <si>
    <t>large incomp.</t>
  </si>
  <si>
    <t>no mut.</t>
  </si>
  <si>
    <t>4T empty</t>
  </si>
  <si>
    <r>
      <t>4T tet-dinB2</t>
    </r>
    <r>
      <rPr>
        <vertAlign val="superscript"/>
        <sz val="11"/>
        <color theme="1"/>
        <rFont val="Calibri"/>
        <family val="2"/>
        <scheme val="minor"/>
      </rPr>
      <t>ST</t>
    </r>
  </si>
  <si>
    <r>
      <t>4T tet-dinB2</t>
    </r>
    <r>
      <rPr>
        <vertAlign val="superscript"/>
        <sz val="11"/>
        <color theme="1"/>
        <rFont val="Calibri"/>
        <family val="2"/>
        <scheme val="minor"/>
      </rPr>
      <t>D107A ST</t>
    </r>
  </si>
  <si>
    <r>
      <t>replicates 
kan</t>
    </r>
    <r>
      <rPr>
        <vertAlign val="super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/10</t>
    </r>
    <r>
      <rPr>
        <vertAlign val="super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CFU</t>
    </r>
  </si>
  <si>
    <t>dinB2 OE 7T</t>
  </si>
  <si>
    <t>run -1</t>
  </si>
  <si>
    <t>no mut</t>
  </si>
  <si>
    <t>total</t>
  </si>
  <si>
    <t>Empty 5T</t>
  </si>
  <si>
    <t>tet-dinB2 5T</t>
  </si>
  <si>
    <t>tet-dinB3 5T</t>
  </si>
  <si>
    <t>Empty 8T</t>
  </si>
  <si>
    <t>tet-dinB2 8T</t>
  </si>
  <si>
    <t>run +1</t>
  </si>
  <si>
    <t>+1</t>
  </si>
  <si>
    <t>large incorp.</t>
  </si>
  <si>
    <t>subst</t>
  </si>
  <si>
    <t>no kan mut.</t>
  </si>
  <si>
    <t>run+1</t>
  </si>
  <si>
    <t>run -2</t>
  </si>
  <si>
    <t>5T empty</t>
  </si>
  <si>
    <r>
      <t>5T tet-dinB2</t>
    </r>
    <r>
      <rPr>
        <vertAlign val="superscript"/>
        <sz val="11"/>
        <color theme="1"/>
        <rFont val="Calibri"/>
        <family val="2"/>
        <scheme val="minor"/>
      </rPr>
      <t>ST</t>
    </r>
  </si>
  <si>
    <r>
      <t>5T tet-dinB2</t>
    </r>
    <r>
      <rPr>
        <vertAlign val="superscript"/>
        <sz val="11"/>
        <color theme="1"/>
        <rFont val="Calibri"/>
        <family val="2"/>
        <scheme val="minor"/>
      </rPr>
      <t>D107A ST</t>
    </r>
  </si>
  <si>
    <t>Empty 4G</t>
  </si>
  <si>
    <t>tet-dinB2 4G</t>
  </si>
  <si>
    <t>tet-dinB3 4G</t>
  </si>
  <si>
    <t>empty 4G</t>
  </si>
  <si>
    <t>Empty 5G</t>
  </si>
  <si>
    <t>tet-dinB2 5G</t>
  </si>
  <si>
    <t>tet-dinB3 5G</t>
  </si>
  <si>
    <r>
      <t>tet-</t>
    </r>
    <r>
      <rPr>
        <i/>
        <sz val="11"/>
        <color theme="1"/>
        <rFont val="Calibri"/>
        <family val="2"/>
        <scheme val="minor"/>
      </rPr>
      <t>dinB2</t>
    </r>
    <r>
      <rPr>
        <vertAlign val="superscript"/>
        <sz val="11"/>
        <color theme="1"/>
        <rFont val="Calibri"/>
        <family val="2"/>
        <scheme val="minor"/>
      </rPr>
      <t>L14F</t>
    </r>
  </si>
  <si>
    <r>
      <t>tet-</t>
    </r>
    <r>
      <rPr>
        <i/>
        <sz val="11"/>
        <color theme="1"/>
        <rFont val="Calibri"/>
        <family val="2"/>
        <scheme val="minor"/>
      </rPr>
      <t>dinB2</t>
    </r>
    <r>
      <rPr>
        <vertAlign val="superscript"/>
        <sz val="11"/>
        <color theme="1"/>
        <rFont val="Calibri"/>
        <family val="2"/>
        <scheme val="minor"/>
      </rPr>
      <t>L14F</t>
    </r>
    <r>
      <rPr>
        <sz val="11"/>
        <color theme="1"/>
        <rFont val="Calibri"/>
        <family val="2"/>
        <scheme val="minor"/>
      </rPr>
      <t xml:space="preserve"> OE  -ATC</t>
    </r>
  </si>
  <si>
    <r>
      <t>tet-</t>
    </r>
    <r>
      <rPr>
        <i/>
        <sz val="11"/>
        <color theme="1"/>
        <rFont val="Calibri"/>
        <family val="2"/>
        <scheme val="minor"/>
      </rPr>
      <t>dinB2</t>
    </r>
    <r>
      <rPr>
        <vertAlign val="superscript"/>
        <sz val="11"/>
        <color theme="1"/>
        <rFont val="Calibri"/>
        <family val="2"/>
        <scheme val="minor"/>
      </rPr>
      <t>L14F</t>
    </r>
    <r>
      <rPr>
        <sz val="11"/>
        <color theme="1"/>
        <rFont val="Calibri"/>
        <family val="2"/>
        <scheme val="minor"/>
      </rPr>
      <t xml:space="preserve"> OE  +ATC</t>
    </r>
  </si>
  <si>
    <r>
      <t>4T tet-dinB2</t>
    </r>
    <r>
      <rPr>
        <vertAlign val="superscript"/>
        <sz val="11"/>
        <color theme="1"/>
        <rFont val="Calibri"/>
        <family val="2"/>
        <scheme val="minor"/>
      </rPr>
      <t>DL14F ST</t>
    </r>
  </si>
  <si>
    <r>
      <t>5T tet-dinB2</t>
    </r>
    <r>
      <rPr>
        <vertAlign val="superscript"/>
        <sz val="11"/>
        <color theme="1"/>
        <rFont val="Calibri"/>
        <family val="2"/>
        <scheme val="minor"/>
      </rPr>
      <t>DL14F ST</t>
    </r>
  </si>
  <si>
    <t>empty Mn 0</t>
  </si>
  <si>
    <t>empty Mn 5</t>
  </si>
  <si>
    <t>empty Mn 15</t>
  </si>
  <si>
    <t>empty Mn 50</t>
  </si>
  <si>
    <t>tet-dinB2 Mn 0</t>
  </si>
  <si>
    <t>tet-dinB2 Mn 5</t>
  </si>
  <si>
    <t>tet-dinB2 Mn 15</t>
  </si>
  <si>
    <t>tet-dinB2 Mn 50</t>
  </si>
  <si>
    <t>empty MnCl2 0 mg/l</t>
  </si>
  <si>
    <t>empty MnCl2 5 mg/l</t>
  </si>
  <si>
    <t>empty MnCl2 15 mg/ll</t>
  </si>
  <si>
    <t>empty MnCl2 50 mg/l</t>
  </si>
  <si>
    <r>
      <t>tet-</t>
    </r>
    <r>
      <rPr>
        <i/>
        <sz val="11"/>
        <color theme="1"/>
        <rFont val="Calibri"/>
        <family val="2"/>
        <scheme val="minor"/>
      </rPr>
      <t>dinB2</t>
    </r>
    <r>
      <rPr>
        <sz val="11"/>
        <color theme="1"/>
        <rFont val="Calibri"/>
        <family val="2"/>
        <scheme val="minor"/>
      </rPr>
      <t xml:space="preserve"> MnCl2 0 mg/l</t>
    </r>
  </si>
  <si>
    <r>
      <t>tet-</t>
    </r>
    <r>
      <rPr>
        <i/>
        <sz val="11"/>
        <color theme="1"/>
        <rFont val="Calibri"/>
        <family val="2"/>
        <scheme val="minor"/>
      </rPr>
      <t>dinB2</t>
    </r>
    <r>
      <rPr>
        <sz val="11"/>
        <color theme="1"/>
        <rFont val="Calibri"/>
        <family val="2"/>
        <scheme val="minor"/>
      </rPr>
      <t xml:space="preserve"> MnCl2 5 mg/l</t>
    </r>
  </si>
  <si>
    <r>
      <t>tet-</t>
    </r>
    <r>
      <rPr>
        <i/>
        <sz val="11"/>
        <color theme="1"/>
        <rFont val="Calibri"/>
        <family val="2"/>
        <scheme val="minor"/>
      </rPr>
      <t>dinB2</t>
    </r>
    <r>
      <rPr>
        <sz val="11"/>
        <color theme="1"/>
        <rFont val="Calibri"/>
        <family val="2"/>
        <scheme val="minor"/>
      </rPr>
      <t xml:space="preserve"> MnCl2 15 mg/l</t>
    </r>
  </si>
  <si>
    <r>
      <t>tet-</t>
    </r>
    <r>
      <rPr>
        <i/>
        <sz val="11"/>
        <color theme="1"/>
        <rFont val="Calibri"/>
        <family val="2"/>
        <scheme val="minor"/>
      </rPr>
      <t>dinB2</t>
    </r>
    <r>
      <rPr>
        <sz val="11"/>
        <color theme="1"/>
        <rFont val="Calibri"/>
        <family val="2"/>
        <scheme val="minor"/>
      </rPr>
      <t xml:space="preserve"> MnCl2 50 mg/l</t>
    </r>
  </si>
  <si>
    <t>replicates
(ODU)</t>
  </si>
  <si>
    <t>empty MnCl2 0 mg/l-1</t>
  </si>
  <si>
    <t>empty MnCl2 5 mg/l-1</t>
  </si>
  <si>
    <t>empty MnCl2 15 mg/l-1</t>
  </si>
  <si>
    <t>empty MnCl2 50 mg/l-1</t>
  </si>
  <si>
    <r>
      <t>tet-</t>
    </r>
    <r>
      <rPr>
        <i/>
        <sz val="11"/>
        <color theme="1"/>
        <rFont val="Calibri"/>
        <family val="2"/>
        <scheme val="minor"/>
      </rPr>
      <t>dinB2</t>
    </r>
    <r>
      <rPr>
        <sz val="11"/>
        <color theme="1"/>
        <rFont val="Calibri"/>
        <family val="2"/>
        <scheme val="minor"/>
      </rPr>
      <t xml:space="preserve"> MnCl2 0 mg/l-1</t>
    </r>
  </si>
  <si>
    <r>
      <t>tet-</t>
    </r>
    <r>
      <rPr>
        <i/>
        <sz val="11"/>
        <color theme="1"/>
        <rFont val="Calibri"/>
        <family val="2"/>
        <scheme val="minor"/>
      </rPr>
      <t>dinB2</t>
    </r>
    <r>
      <rPr>
        <sz val="11"/>
        <color theme="1"/>
        <rFont val="Calibri"/>
        <family val="2"/>
        <scheme val="minor"/>
      </rPr>
      <t xml:space="preserve"> MnCl2 5 mg/l-1</t>
    </r>
  </si>
  <si>
    <r>
      <t>tet-</t>
    </r>
    <r>
      <rPr>
        <i/>
        <sz val="11"/>
        <color theme="1"/>
        <rFont val="Calibri"/>
        <family val="2"/>
        <scheme val="minor"/>
      </rPr>
      <t>dinB2</t>
    </r>
    <r>
      <rPr>
        <sz val="11"/>
        <color theme="1"/>
        <rFont val="Calibri"/>
        <family val="2"/>
        <scheme val="minor"/>
      </rPr>
      <t xml:space="preserve"> MnCl2 15 mg/l-1</t>
    </r>
  </si>
  <si>
    <r>
      <t>tet-</t>
    </r>
    <r>
      <rPr>
        <i/>
        <sz val="11"/>
        <color theme="1"/>
        <rFont val="Calibri"/>
        <family val="2"/>
        <scheme val="minor"/>
      </rPr>
      <t>dinB2</t>
    </r>
    <r>
      <rPr>
        <sz val="11"/>
        <color theme="1"/>
        <rFont val="Calibri"/>
        <family val="2"/>
        <scheme val="minor"/>
      </rPr>
      <t xml:space="preserve"> MnCl2 50 mg/l-1</t>
    </r>
  </si>
  <si>
    <r>
      <t>tet-</t>
    </r>
    <r>
      <rPr>
        <i/>
        <sz val="11"/>
        <color theme="1"/>
        <rFont val="Calibri"/>
        <family val="2"/>
        <scheme val="minor"/>
      </rPr>
      <t>dinB2</t>
    </r>
    <r>
      <rPr>
        <vertAlign val="superscript"/>
        <sz val="11"/>
        <color theme="1"/>
        <rFont val="Calibri"/>
        <family val="2"/>
        <scheme val="minor"/>
      </rPr>
      <t>D107A</t>
    </r>
    <r>
      <rPr>
        <sz val="11"/>
        <color theme="1"/>
        <rFont val="Calibri"/>
        <family val="2"/>
        <scheme val="minor"/>
      </rPr>
      <t xml:space="preserve"> MnCl2 0 mg/l-1</t>
    </r>
  </si>
  <si>
    <r>
      <t>tet-</t>
    </r>
    <r>
      <rPr>
        <i/>
        <sz val="11"/>
        <color theme="1"/>
        <rFont val="Calibri"/>
        <family val="2"/>
        <scheme val="minor"/>
      </rPr>
      <t>dinB2</t>
    </r>
    <r>
      <rPr>
        <vertAlign val="superscript"/>
        <sz val="11"/>
        <color theme="1"/>
        <rFont val="Calibri"/>
        <family val="2"/>
        <scheme val="minor"/>
      </rPr>
      <t>D107A</t>
    </r>
    <r>
      <rPr>
        <sz val="11"/>
        <color theme="1"/>
        <rFont val="Calibri"/>
        <family val="2"/>
        <scheme val="minor"/>
      </rPr>
      <t xml:space="preserve"> MnCl2 5 mg/l-1</t>
    </r>
  </si>
  <si>
    <r>
      <t>tet-</t>
    </r>
    <r>
      <rPr>
        <i/>
        <sz val="11"/>
        <color theme="1"/>
        <rFont val="Calibri"/>
        <family val="2"/>
        <scheme val="minor"/>
      </rPr>
      <t>dinB2</t>
    </r>
    <r>
      <rPr>
        <vertAlign val="superscript"/>
        <sz val="11"/>
        <color theme="1"/>
        <rFont val="Calibri"/>
        <family val="2"/>
        <scheme val="minor"/>
      </rPr>
      <t>D107A</t>
    </r>
    <r>
      <rPr>
        <sz val="11"/>
        <color theme="1"/>
        <rFont val="Calibri"/>
        <family val="2"/>
        <scheme val="minor"/>
      </rPr>
      <t xml:space="preserve"> MnCl2 15 mg/l-1</t>
    </r>
  </si>
  <si>
    <r>
      <t>tet-</t>
    </r>
    <r>
      <rPr>
        <i/>
        <sz val="11"/>
        <color theme="1"/>
        <rFont val="Calibri"/>
        <family val="2"/>
        <scheme val="minor"/>
      </rPr>
      <t>dinB2</t>
    </r>
    <r>
      <rPr>
        <vertAlign val="superscript"/>
        <sz val="11"/>
        <color theme="1"/>
        <rFont val="Calibri"/>
        <family val="2"/>
        <scheme val="minor"/>
      </rPr>
      <t>D107A</t>
    </r>
    <r>
      <rPr>
        <sz val="11"/>
        <color theme="1"/>
        <rFont val="Calibri"/>
        <family val="2"/>
        <scheme val="minor"/>
      </rPr>
      <t xml:space="preserve"> MnCl2 50 mg/l-1</t>
    </r>
  </si>
  <si>
    <t>Replicates 
(ODU)</t>
  </si>
  <si>
    <t>4T empty 0</t>
  </si>
  <si>
    <t>4T empty 5</t>
  </si>
  <si>
    <t>4T empty 50</t>
  </si>
  <si>
    <t>4T tet-dinB2ST 0</t>
  </si>
  <si>
    <t>4T tet-dinB2ST 5</t>
  </si>
  <si>
    <t>4T tet-dinB2ST 50</t>
  </si>
  <si>
    <t>replicates</t>
  </si>
  <si>
    <t>dinB2st OE 4T MnCl2 0 mg/ml</t>
  </si>
  <si>
    <t>dinB2st OE 4T MnCl2 5 mg/ml</t>
  </si>
  <si>
    <t>dinB2st OE 4T MnCl2 50 mg/ml</t>
  </si>
  <si>
    <t>subst.</t>
  </si>
  <si>
    <t>5T empty 0</t>
  </si>
  <si>
    <t>5T empty 5</t>
  </si>
  <si>
    <t>5T empty 50</t>
  </si>
  <si>
    <t>5T tet-dinB2ST 0</t>
  </si>
  <si>
    <t>5T tet-dinB2ST 5</t>
  </si>
  <si>
    <t>5T tet-dinB2ST 50</t>
  </si>
  <si>
    <t>dinB2st OE 5T MnCl2 0 mg/ml</t>
  </si>
  <si>
    <t>dinB2st OE 5T MnCl2 5 mg/ml</t>
  </si>
  <si>
    <t>dinB2st OE 5T MnCl2 50 mg/ml</t>
  </si>
  <si>
    <t>tet-dinB2 Atc 250</t>
  </si>
  <si>
    <t>OD600</t>
  </si>
  <si>
    <t>WT empty</t>
  </si>
  <si>
    <r>
      <t>WT tet-</t>
    </r>
    <r>
      <rPr>
        <i/>
        <sz val="11"/>
        <color theme="1"/>
        <rFont val="Calibri"/>
        <family val="2"/>
        <scheme val="minor"/>
      </rPr>
      <t>dinB2</t>
    </r>
    <r>
      <rPr>
        <vertAlign val="superscript"/>
        <sz val="11"/>
        <color theme="1"/>
        <rFont val="Calibri"/>
        <family val="2"/>
        <scheme val="minor"/>
      </rPr>
      <t>ST</t>
    </r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</si>
  <si>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mutT1234 empty</t>
    </r>
  </si>
  <si>
    <r>
      <t>ΔmutT1234 tet-</t>
    </r>
    <r>
      <rPr>
        <i/>
        <sz val="11"/>
        <color theme="1"/>
        <rFont val="Calibri"/>
        <family val="2"/>
        <scheme val="minor"/>
      </rPr>
      <t>dinB2</t>
    </r>
    <r>
      <rPr>
        <vertAlign val="superscript"/>
        <sz val="11"/>
        <color theme="1"/>
        <rFont val="Calibri"/>
        <family val="2"/>
        <scheme val="minor"/>
      </rPr>
      <t>ST</t>
    </r>
  </si>
  <si>
    <t>time (hours)</t>
  </si>
  <si>
    <r>
      <rPr>
        <sz val="11"/>
        <color theme="1"/>
        <rFont val="Calibri"/>
        <family val="2"/>
      </rPr>
      <t>Δ</t>
    </r>
    <r>
      <rPr>
        <i/>
        <sz val="11"/>
        <color theme="1"/>
        <rFont val="Calibri"/>
        <family val="2"/>
        <scheme val="minor"/>
      </rPr>
      <t>mutYM12</t>
    </r>
    <r>
      <rPr>
        <sz val="11"/>
        <color theme="1"/>
        <rFont val="Calibri"/>
        <family val="2"/>
        <scheme val="minor"/>
      </rPr>
      <t xml:space="preserve"> empty</t>
    </r>
  </si>
  <si>
    <r>
      <t>Δ</t>
    </r>
    <r>
      <rPr>
        <i/>
        <sz val="11"/>
        <color theme="1"/>
        <rFont val="Calibri"/>
        <family val="2"/>
        <scheme val="minor"/>
      </rPr>
      <t>mutYM12</t>
    </r>
    <r>
      <rPr>
        <sz val="11"/>
        <color theme="1"/>
        <rFont val="Calibri"/>
        <family val="2"/>
        <scheme val="minor"/>
      </rPr>
      <t xml:space="preserve"> tet-</t>
    </r>
    <r>
      <rPr>
        <i/>
        <sz val="11"/>
        <color theme="1"/>
        <rFont val="Calibri"/>
        <family val="2"/>
        <scheme val="minor"/>
      </rPr>
      <t>dinB2</t>
    </r>
    <r>
      <rPr>
        <vertAlign val="superscript"/>
        <sz val="11"/>
        <color theme="1"/>
        <rFont val="Calibri"/>
        <family val="2"/>
        <scheme val="minor"/>
      </rPr>
      <t>ST</t>
    </r>
  </si>
  <si>
    <r>
      <rPr>
        <sz val="11"/>
        <color theme="1"/>
        <rFont val="Calibri"/>
        <family val="2"/>
      </rPr>
      <t>Δ</t>
    </r>
    <r>
      <rPr>
        <i/>
        <sz val="11"/>
        <color theme="1"/>
        <rFont val="Calibri"/>
        <family val="2"/>
      </rPr>
      <t>mutYM12</t>
    </r>
    <r>
      <rPr>
        <sz val="11"/>
        <color theme="1"/>
        <rFont val="Calibri"/>
        <family val="2"/>
        <scheme val="minor"/>
      </rPr>
      <t xml:space="preserve"> empty</t>
    </r>
  </si>
  <si>
    <t>times (min)</t>
  </si>
  <si>
    <t>recA empty -Atc</t>
  </si>
  <si>
    <t>recA empty +Atc</t>
  </si>
  <si>
    <t>recA tet-dinB2ST -ATc</t>
  </si>
  <si>
    <t>recA tet-dinB2ST +ATc</t>
  </si>
  <si>
    <t>recA tet-dinB3ST -ATc</t>
  </si>
  <si>
    <t>recA tet-dinB3ST +ATc</t>
  </si>
  <si>
    <r>
      <t>replicates 
(rif</t>
    </r>
    <r>
      <rPr>
        <vertAlign val="super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/10</t>
    </r>
    <r>
      <rPr>
        <vertAlign val="super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CFU)</t>
    </r>
  </si>
  <si>
    <t>dnaE2 empty -Atc</t>
  </si>
  <si>
    <t>dnaE2 empty +Atc</t>
  </si>
  <si>
    <t>dnaE2 tet-dinB2ST -ATc</t>
  </si>
  <si>
    <t>dnaE2 tet-dinB2ST +ATc</t>
  </si>
  <si>
    <t>dnaE2 tet-dinB3ST -ATc</t>
  </si>
  <si>
    <t>dnaE2 tet-dinB3ST +ATc</t>
  </si>
  <si>
    <t>Empty 4A</t>
  </si>
  <si>
    <t>dinB2 4A</t>
  </si>
  <si>
    <t>dinB3 4A</t>
  </si>
  <si>
    <t>Empty 7A</t>
  </si>
  <si>
    <t>dinB2 7A</t>
  </si>
  <si>
    <t>Empty 5A</t>
  </si>
  <si>
    <t>tet-dinB2 5A</t>
  </si>
  <si>
    <t>tet-dinB3 5A</t>
  </si>
  <si>
    <t>Empty 8A</t>
  </si>
  <si>
    <t>tet-dinB2 8A</t>
  </si>
  <si>
    <t>empty KanR-4A</t>
  </si>
  <si>
    <t>tet-dinB2 KanR-4A</t>
  </si>
  <si>
    <t>kan mut.</t>
  </si>
  <si>
    <t>dinB2 OE 7A</t>
  </si>
  <si>
    <t>Empty + SacB::6C</t>
  </si>
  <si>
    <t>tet-dinB2 + SacB::6C</t>
  </si>
  <si>
    <t>Empty + SacB::6C + MnCl2</t>
  </si>
  <si>
    <t>tet-dinB2 + SacB::6C + MnCl2</t>
  </si>
  <si>
    <r>
      <t>replicates
(Suc</t>
    </r>
    <r>
      <rPr>
        <vertAlign val="super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/10</t>
    </r>
    <r>
      <rPr>
        <vertAlign val="super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CFU)</t>
    </r>
  </si>
  <si>
    <t>Empty + SacB::9C</t>
  </si>
  <si>
    <t>tet-dinB2 + SacB::9C</t>
  </si>
  <si>
    <t>Empty + SacB::9C + MnCl2</t>
  </si>
  <si>
    <t>tet-dinB2 + SacB::9C + MnCl2</t>
  </si>
  <si>
    <t>run -1 del.</t>
  </si>
  <si>
    <t>run +1 add.</t>
  </si>
  <si>
    <t>no sacB mut</t>
  </si>
  <si>
    <t>Empty 6C</t>
  </si>
  <si>
    <t>tet-dinB2 6C</t>
  </si>
  <si>
    <t>Empty 6C+MnCl2</t>
  </si>
  <si>
    <t>tet-dinB2 6C+MnCl2</t>
  </si>
  <si>
    <t>-1 del.</t>
  </si>
  <si>
    <t>Empty+9C</t>
  </si>
  <si>
    <t>tet-dinB2+9C</t>
  </si>
  <si>
    <t>Empty+9C+MnCl2</t>
  </si>
  <si>
    <t>tet-dinB2+9C+MnCl2</t>
  </si>
  <si>
    <t>relicates (OD600)</t>
  </si>
  <si>
    <t>time</t>
  </si>
  <si>
    <t>replicates (ODU)</t>
  </si>
  <si>
    <t>Average (OD600)</t>
  </si>
  <si>
    <t>SEM (OD600)</t>
  </si>
  <si>
    <r>
      <t>replicates
(kan</t>
    </r>
    <r>
      <rPr>
        <vertAlign val="super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/10</t>
    </r>
    <r>
      <rPr>
        <vertAlign val="super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CFU)</t>
    </r>
  </si>
  <si>
    <t>Replicates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</si>
</sst>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E+00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i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C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C3C5D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3C5D3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0" fillId="3" borderId="1" xfId="0" applyFill="1" applyBorder="1" applyAlignment="1">
      <alignment horizontal="center" vertical="center"/>
    </xf>
    <xf numFmtId="0" fontId="0" fillId="0" borderId="0" xfId="0" applyBorder="1"/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1" fontId="4" fillId="0" borderId="1" xfId="0" applyNumberFormat="1" applyFont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1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2" fontId="0" fillId="0" borderId="1" xfId="0" applyNumberFormat="1" applyBorder="1"/>
    <xf numFmtId="1" fontId="0" fillId="0" borderId="0" xfId="0" applyNumberFormat="1"/>
    <xf numFmtId="2" fontId="0" fillId="0" borderId="0" xfId="0" applyNumberFormat="1"/>
    <xf numFmtId="0" fontId="4" fillId="0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 wrapText="1" shrinkToFit="1"/>
    </xf>
    <xf numFmtId="2" fontId="0" fillId="2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2" fontId="0" fillId="0" borderId="1" xfId="0" applyNumberForma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 vertical="center"/>
    </xf>
    <xf numFmtId="2" fontId="9" fillId="8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 shrinkToFit="1"/>
    </xf>
    <xf numFmtId="1" fontId="0" fillId="0" borderId="0" xfId="0" applyNumberFormat="1" applyBorder="1" applyAlignment="1">
      <alignment horizontal="center" vertical="center" wrapText="1" shrinkToFit="1"/>
    </xf>
    <xf numFmtId="2" fontId="1" fillId="0" borderId="0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 wrapText="1" shrinkToFit="1"/>
    </xf>
    <xf numFmtId="1" fontId="4" fillId="0" borderId="0" xfId="0" applyNumberFormat="1" applyFont="1" applyBorder="1" applyAlignment="1">
      <alignment horizontal="center" vertical="center" wrapText="1" shrinkToFit="1"/>
    </xf>
    <xf numFmtId="2" fontId="4" fillId="0" borderId="1" xfId="0" applyNumberFormat="1" applyFont="1" applyBorder="1" applyAlignment="1">
      <alignment horizontal="center" vertical="center" wrapText="1" shrinkToFit="1"/>
    </xf>
    <xf numFmtId="2" fontId="4" fillId="0" borderId="0" xfId="0" applyNumberFormat="1" applyFont="1" applyBorder="1" applyAlignment="1">
      <alignment horizontal="center" vertical="center" wrapText="1" shrinkToFit="1"/>
    </xf>
    <xf numFmtId="2" fontId="4" fillId="0" borderId="6" xfId="0" applyNumberFormat="1" applyFont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" xfId="0" applyFont="1" applyBorder="1"/>
    <xf numFmtId="0" fontId="0" fillId="2" borderId="1" xfId="0" applyFill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 wrapText="1" shrinkToFit="1"/>
    </xf>
    <xf numFmtId="11" fontId="0" fillId="0" borderId="1" xfId="0" applyNumberFormat="1" applyBorder="1" applyAlignment="1">
      <alignment horizontal="center"/>
    </xf>
    <xf numFmtId="11" fontId="0" fillId="2" borderId="1" xfId="0" applyNumberFormat="1" applyFill="1" applyBorder="1" applyAlignment="1">
      <alignment horizontal="center"/>
    </xf>
    <xf numFmtId="11" fontId="0" fillId="3" borderId="1" xfId="0" applyNumberFormat="1" applyFill="1" applyBorder="1" applyAlignment="1">
      <alignment horizontal="center" vertical="center"/>
    </xf>
    <xf numFmtId="11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 vertical="center"/>
    </xf>
    <xf numFmtId="0" fontId="0" fillId="3" borderId="1" xfId="0" applyFill="1" applyBorder="1"/>
    <xf numFmtId="11" fontId="4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0" xfId="0" applyFill="1"/>
    <xf numFmtId="0" fontId="0" fillId="3" borderId="0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6" fontId="0" fillId="0" borderId="1" xfId="0" applyNumberForma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 shrinkToFit="1"/>
    </xf>
    <xf numFmtId="1" fontId="9" fillId="0" borderId="1" xfId="0" applyNumberFormat="1" applyFont="1" applyBorder="1" applyAlignment="1">
      <alignment horizontal="center" vertical="center" wrapText="1" shrinkToFit="1"/>
    </xf>
    <xf numFmtId="1" fontId="10" fillId="0" borderId="1" xfId="0" applyNumberFormat="1" applyFont="1" applyBorder="1" applyAlignment="1">
      <alignment horizontal="center" vertical="center" wrapText="1" shrinkToFit="1"/>
    </xf>
    <xf numFmtId="1" fontId="12" fillId="0" borderId="1" xfId="0" applyNumberFormat="1" applyFont="1" applyBorder="1" applyAlignment="1">
      <alignment horizontal="center" vertical="center" wrapText="1" shrinkToFit="1"/>
    </xf>
    <xf numFmtId="166" fontId="4" fillId="0" borderId="1" xfId="0" applyNumberFormat="1" applyFont="1" applyBorder="1" applyAlignment="1">
      <alignment horizontal="center" vertical="center" wrapText="1" shrinkToFit="1"/>
    </xf>
    <xf numFmtId="166" fontId="10" fillId="0" borderId="1" xfId="0" applyNumberFormat="1" applyFont="1" applyBorder="1" applyAlignment="1">
      <alignment horizontal="center" vertical="center" wrapText="1" shrinkToFit="1"/>
    </xf>
    <xf numFmtId="166" fontId="13" fillId="8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4" fontId="0" fillId="0" borderId="0" xfId="0" applyNumberFormat="1" applyBorder="1"/>
    <xf numFmtId="0" fontId="9" fillId="3" borderId="0" xfId="0" applyFont="1" applyFill="1" applyAlignment="1">
      <alignment horizontal="left" vertical="center"/>
    </xf>
    <xf numFmtId="11" fontId="4" fillId="0" borderId="0" xfId="0" applyNumberFormat="1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5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3C5D3"/>
      <color rgb="FFB7B4D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6"/>
  <sheetViews>
    <sheetView workbookViewId="0">
      <selection activeCell="F10" sqref="F10"/>
    </sheetView>
  </sheetViews>
  <sheetFormatPr baseColWidth="10" defaultRowHeight="15" x14ac:dyDescent="0.25"/>
  <cols>
    <col min="2" max="2" width="18.140625" customWidth="1"/>
  </cols>
  <sheetData>
    <row r="3" spans="2:7" x14ac:dyDescent="0.25">
      <c r="C3" s="129" t="s">
        <v>20</v>
      </c>
      <c r="D3" s="129"/>
      <c r="E3" s="129"/>
    </row>
    <row r="4" spans="2:7" x14ac:dyDescent="0.25">
      <c r="B4" s="6"/>
      <c r="C4" s="6">
        <v>1</v>
      </c>
      <c r="D4" s="6">
        <v>2</v>
      </c>
      <c r="E4" s="6">
        <v>3</v>
      </c>
      <c r="F4" s="6" t="s">
        <v>0</v>
      </c>
      <c r="G4" s="6" t="s">
        <v>1</v>
      </c>
    </row>
    <row r="5" spans="2:7" x14ac:dyDescent="0.25">
      <c r="B5" s="6" t="s">
        <v>2</v>
      </c>
      <c r="C5" s="2" t="s">
        <v>14</v>
      </c>
      <c r="D5" s="2" t="s">
        <v>14</v>
      </c>
      <c r="E5" s="2" t="s">
        <v>14</v>
      </c>
      <c r="F5" s="3" t="e">
        <f>AVERAGE(C5:E5)</f>
        <v>#DIV/0!</v>
      </c>
      <c r="G5" s="3" t="e">
        <f>STDEV(C5:E5)/SQRT(3)</f>
        <v>#DIV/0!</v>
      </c>
    </row>
    <row r="6" spans="2:7" x14ac:dyDescent="0.25">
      <c r="B6" s="6" t="s">
        <v>3</v>
      </c>
      <c r="C6" s="2" t="s">
        <v>14</v>
      </c>
      <c r="D6" s="2" t="s">
        <v>14</v>
      </c>
      <c r="E6" s="2" t="s">
        <v>14</v>
      </c>
      <c r="F6" s="3" t="e">
        <f t="shared" ref="F6:F16" si="0">AVERAGE(C6:E6)</f>
        <v>#DIV/0!</v>
      </c>
      <c r="G6" s="3" t="e">
        <f t="shared" ref="G6:G16" si="1">STDEV(C6:E6)/SQRT(3)</f>
        <v>#DIV/0!</v>
      </c>
    </row>
    <row r="7" spans="2:7" x14ac:dyDescent="0.25">
      <c r="B7" s="6" t="s">
        <v>4</v>
      </c>
      <c r="C7" s="2" t="s">
        <v>14</v>
      </c>
      <c r="D7" s="2" t="s">
        <v>14</v>
      </c>
      <c r="E7" s="2" t="s">
        <v>14</v>
      </c>
      <c r="F7" s="3" t="e">
        <f t="shared" si="0"/>
        <v>#DIV/0!</v>
      </c>
      <c r="G7" s="3" t="e">
        <f t="shared" si="1"/>
        <v>#DIV/0!</v>
      </c>
    </row>
    <row r="8" spans="2:7" x14ac:dyDescent="0.25">
      <c r="B8" s="6" t="s">
        <v>5</v>
      </c>
      <c r="C8" s="2" t="s">
        <v>14</v>
      </c>
      <c r="D8" s="2" t="s">
        <v>14</v>
      </c>
      <c r="E8" s="2" t="s">
        <v>14</v>
      </c>
      <c r="F8" s="3" t="e">
        <f t="shared" si="0"/>
        <v>#DIV/0!</v>
      </c>
      <c r="G8" s="3" t="e">
        <f t="shared" si="1"/>
        <v>#DIV/0!</v>
      </c>
    </row>
    <row r="9" spans="2:7" x14ac:dyDescent="0.25">
      <c r="B9" s="6" t="s">
        <v>6</v>
      </c>
      <c r="C9" s="4">
        <v>84.046665635159982</v>
      </c>
      <c r="D9" s="4">
        <v>428.94334026354937</v>
      </c>
      <c r="E9" s="4">
        <v>654.01103279570941</v>
      </c>
      <c r="F9" s="3">
        <f>AVERAGE(C9:E9)</f>
        <v>389.00034623147286</v>
      </c>
      <c r="G9" s="3">
        <f t="shared" si="1"/>
        <v>165.74219643507232</v>
      </c>
    </row>
    <row r="10" spans="2:7" x14ac:dyDescent="0.25">
      <c r="B10" s="6" t="s">
        <v>7</v>
      </c>
      <c r="C10" s="4">
        <v>770.36583353313063</v>
      </c>
      <c r="D10" s="4">
        <v>2312.413618035423</v>
      </c>
      <c r="E10" s="4">
        <v>3007.8548853036914</v>
      </c>
      <c r="F10" s="3">
        <f>AVERAGE(C10:E10)</f>
        <v>2030.2114456240815</v>
      </c>
      <c r="G10" s="3">
        <f t="shared" si="1"/>
        <v>661.13989033676808</v>
      </c>
    </row>
    <row r="11" spans="2:7" x14ac:dyDescent="0.25">
      <c r="B11" s="6" t="s">
        <v>8</v>
      </c>
      <c r="C11" s="4">
        <v>1558.5443087864742</v>
      </c>
      <c r="D11" s="4">
        <v>3923.6500728166784</v>
      </c>
      <c r="E11" s="4">
        <v>4463.2167185491799</v>
      </c>
      <c r="F11" s="3">
        <f t="shared" si="0"/>
        <v>3315.137033384111</v>
      </c>
      <c r="G11" s="3">
        <f t="shared" si="1"/>
        <v>892.00084853823023</v>
      </c>
    </row>
    <row r="12" spans="2:7" x14ac:dyDescent="0.25">
      <c r="B12" s="6" t="s">
        <v>9</v>
      </c>
      <c r="C12" s="4">
        <v>2351.6902988478018</v>
      </c>
      <c r="D12" s="4">
        <v>3220.5959471195674</v>
      </c>
      <c r="E12" s="4">
        <v>4555.8839814688217</v>
      </c>
      <c r="F12" s="3">
        <f t="shared" si="0"/>
        <v>3376.05674247873</v>
      </c>
      <c r="G12" s="3">
        <f t="shared" si="1"/>
        <v>641.02612837982429</v>
      </c>
    </row>
    <row r="13" spans="2:7" x14ac:dyDescent="0.25">
      <c r="B13" s="6" t="s">
        <v>10</v>
      </c>
      <c r="C13" s="4">
        <v>751.31239198367905</v>
      </c>
      <c r="D13" s="4">
        <v>186.0520830265568</v>
      </c>
      <c r="E13" s="4">
        <v>218.8734548042672</v>
      </c>
      <c r="F13" s="3">
        <f t="shared" si="0"/>
        <v>385.41264327150105</v>
      </c>
      <c r="G13" s="3">
        <f t="shared" si="1"/>
        <v>183.19505105403272</v>
      </c>
    </row>
    <row r="14" spans="2:7" x14ac:dyDescent="0.25">
      <c r="B14" s="6" t="s">
        <v>11</v>
      </c>
      <c r="C14" s="4">
        <v>3854.3342068038974</v>
      </c>
      <c r="D14" s="4">
        <v>2181.9769677634786</v>
      </c>
      <c r="E14" s="4">
        <v>3170.8840075921621</v>
      </c>
      <c r="F14" s="3">
        <f t="shared" si="0"/>
        <v>3069.0650607198459</v>
      </c>
      <c r="G14" s="3">
        <f t="shared" si="1"/>
        <v>485.44481567574149</v>
      </c>
    </row>
    <row r="15" spans="2:7" x14ac:dyDescent="0.25">
      <c r="B15" s="6" t="s">
        <v>12</v>
      </c>
      <c r="C15" s="4">
        <v>9558.1253877608669</v>
      </c>
      <c r="D15" s="4">
        <v>3509.0125081680017</v>
      </c>
      <c r="E15" s="4">
        <v>2547.2568688777319</v>
      </c>
      <c r="F15" s="3">
        <f t="shared" si="0"/>
        <v>5204.7982549355338</v>
      </c>
      <c r="G15" s="3">
        <f t="shared" si="1"/>
        <v>2194.2983936763317</v>
      </c>
    </row>
    <row r="16" spans="2:7" x14ac:dyDescent="0.25">
      <c r="B16" s="6" t="s">
        <v>13</v>
      </c>
      <c r="C16" s="4">
        <v>5312.1333282489622</v>
      </c>
      <c r="D16" s="4">
        <v>3278.3848372570001</v>
      </c>
      <c r="E16" s="4">
        <v>3041.1662630970209</v>
      </c>
      <c r="F16" s="3">
        <f t="shared" si="0"/>
        <v>3877.2281428676611</v>
      </c>
      <c r="G16" s="3">
        <f t="shared" si="1"/>
        <v>720.71326505003253</v>
      </c>
    </row>
  </sheetData>
  <mergeCells count="1">
    <mergeCell ref="C3:E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workbookViewId="0">
      <selection activeCell="E14" sqref="E14"/>
    </sheetView>
  </sheetViews>
  <sheetFormatPr baseColWidth="10" defaultRowHeight="15" x14ac:dyDescent="0.25"/>
  <cols>
    <col min="3" max="8" width="21.5703125" customWidth="1"/>
  </cols>
  <sheetData>
    <row r="2" spans="2:8" ht="17.25" x14ac:dyDescent="0.25">
      <c r="C2" s="13" t="s">
        <v>50</v>
      </c>
      <c r="D2" s="13" t="s">
        <v>51</v>
      </c>
      <c r="E2" s="13" t="s">
        <v>571</v>
      </c>
      <c r="F2" s="13" t="s">
        <v>572</v>
      </c>
      <c r="G2" s="13" t="s">
        <v>574</v>
      </c>
      <c r="H2" s="13" t="s">
        <v>573</v>
      </c>
    </row>
    <row r="3" spans="2:8" x14ac:dyDescent="0.25">
      <c r="B3" s="137" t="s">
        <v>55</v>
      </c>
      <c r="C3" s="59">
        <v>2.7272727272727275</v>
      </c>
      <c r="D3" s="59">
        <v>15.09433962264151</v>
      </c>
      <c r="E3" s="59">
        <v>7.1428571428571423</v>
      </c>
      <c r="F3" s="59">
        <v>21.428571428571427</v>
      </c>
      <c r="G3" s="59">
        <v>9.8360655737704903</v>
      </c>
      <c r="H3" s="59">
        <v>9.183673469387756</v>
      </c>
    </row>
    <row r="4" spans="2:8" x14ac:dyDescent="0.25">
      <c r="B4" s="130"/>
      <c r="C4" s="59">
        <v>3.6764705882352944</v>
      </c>
      <c r="D4" s="59">
        <v>6.5</v>
      </c>
      <c r="E4" s="59">
        <v>2.7777777777777777</v>
      </c>
      <c r="F4" s="59">
        <v>21.428571428571431</v>
      </c>
      <c r="G4" s="59">
        <v>2.6595744680851063</v>
      </c>
      <c r="H4" s="59">
        <v>1.71875</v>
      </c>
    </row>
    <row r="5" spans="2:8" x14ac:dyDescent="0.25">
      <c r="B5" s="130"/>
      <c r="C5" s="59">
        <v>12.804878048780488</v>
      </c>
      <c r="D5" s="59">
        <v>6.5573770491803272</v>
      </c>
      <c r="E5" s="59">
        <v>3.8636363636363638</v>
      </c>
      <c r="F5" s="59">
        <v>47.413793103448278</v>
      </c>
      <c r="G5" s="59">
        <v>10.576923076923077</v>
      </c>
      <c r="H5" s="59">
        <v>13.888888888888889</v>
      </c>
    </row>
    <row r="6" spans="2:8" x14ac:dyDescent="0.25">
      <c r="B6" s="130"/>
      <c r="C6" s="59">
        <v>5.46875</v>
      </c>
      <c r="D6" s="59">
        <v>3.0303030303030303</v>
      </c>
      <c r="E6" s="59">
        <v>3.3783783783783785</v>
      </c>
      <c r="F6" s="59">
        <v>20.88607594936709</v>
      </c>
      <c r="G6" s="59">
        <v>12.096774193548386</v>
      </c>
      <c r="H6" s="59">
        <v>6.9444444444444446</v>
      </c>
    </row>
    <row r="7" spans="2:8" x14ac:dyDescent="0.25">
      <c r="B7" s="130"/>
      <c r="C7" s="59">
        <v>3.75</v>
      </c>
      <c r="D7" s="59">
        <v>1.8867924528301887</v>
      </c>
      <c r="E7" s="59">
        <v>4.6703296703296706</v>
      </c>
      <c r="F7" s="59">
        <v>39.705882352941181</v>
      </c>
      <c r="G7" s="59">
        <v>5.9633027522935782</v>
      </c>
      <c r="H7" s="59">
        <v>8.3333333333333321</v>
      </c>
    </row>
    <row r="8" spans="2:8" x14ac:dyDescent="0.25">
      <c r="B8" s="130"/>
      <c r="C8" s="59">
        <v>2.0833333333333335</v>
      </c>
      <c r="D8" s="59">
        <v>6.1728395061728394</v>
      </c>
      <c r="E8" s="59">
        <v>13.75</v>
      </c>
      <c r="F8" s="59">
        <v>46.774193548387096</v>
      </c>
      <c r="G8" s="61">
        <v>4.2372881355932197</v>
      </c>
      <c r="H8" s="61">
        <v>10.493827160493826</v>
      </c>
    </row>
    <row r="9" spans="2:8" x14ac:dyDescent="0.25">
      <c r="B9" s="130"/>
      <c r="C9" s="61">
        <v>2.1052631578947367</v>
      </c>
      <c r="D9" s="61">
        <v>1.1904761904761905</v>
      </c>
      <c r="E9" s="61">
        <v>15.725806451612902</v>
      </c>
      <c r="F9" s="61">
        <v>26.068376068376068</v>
      </c>
      <c r="G9" s="61">
        <v>1.0080645161290323</v>
      </c>
      <c r="H9" s="61">
        <v>6.5217391304347823</v>
      </c>
    </row>
    <row r="10" spans="2:8" x14ac:dyDescent="0.25">
      <c r="B10" s="130"/>
      <c r="C10" s="61">
        <v>8.5</v>
      </c>
      <c r="D10" s="61">
        <v>2.6315789473684208</v>
      </c>
      <c r="E10" s="61">
        <v>16.470588235294116</v>
      </c>
      <c r="F10" s="61">
        <v>26.744186046511629</v>
      </c>
      <c r="G10" s="61">
        <v>15.056818181818182</v>
      </c>
      <c r="H10" s="61">
        <v>34.583333333333329</v>
      </c>
    </row>
    <row r="11" spans="2:8" x14ac:dyDescent="0.25">
      <c r="B11" s="130"/>
      <c r="C11" s="61">
        <v>4.117647058823529</v>
      </c>
      <c r="D11" s="61">
        <v>5.6547619047619042</v>
      </c>
      <c r="E11" s="61">
        <v>12.171052631578947</v>
      </c>
      <c r="F11" s="61">
        <v>25.852272727272727</v>
      </c>
      <c r="G11" s="29"/>
      <c r="H11" s="29"/>
    </row>
    <row r="12" spans="2:8" x14ac:dyDescent="0.25">
      <c r="B12" s="13" t="s">
        <v>0</v>
      </c>
      <c r="C12" s="82">
        <f>AVERAGE(C3:C11)</f>
        <v>5.0259572127044567</v>
      </c>
      <c r="D12" s="82">
        <f t="shared" ref="D12:H12" si="0">AVERAGE(D3:D11)</f>
        <v>5.4131631893038232</v>
      </c>
      <c r="E12" s="82">
        <f>AVERAGE(E3:E11)</f>
        <v>8.8833807390516988</v>
      </c>
      <c r="F12" s="82">
        <f t="shared" si="0"/>
        <v>30.700213628160775</v>
      </c>
      <c r="G12" s="82">
        <f t="shared" si="0"/>
        <v>7.6793513622701335</v>
      </c>
      <c r="H12" s="82">
        <f t="shared" si="0"/>
        <v>11.458498720039545</v>
      </c>
    </row>
    <row r="13" spans="2:8" x14ac:dyDescent="0.25">
      <c r="B13" s="6" t="s">
        <v>1</v>
      </c>
      <c r="C13" s="44">
        <f>STDEV(C3:C11)/SQRT(C14)</f>
        <v>1.1757048466836255</v>
      </c>
      <c r="D13" s="44">
        <f t="shared" ref="D13:H13" si="1">STDEV(D3:D11)/SQRT(D14)</f>
        <v>1.3970837895556247</v>
      </c>
      <c r="E13" s="44">
        <f>STDEV(E3:E11)/SQRT(E14)</f>
        <v>1.8724529757102413</v>
      </c>
      <c r="F13" s="44">
        <f t="shared" si="1"/>
        <v>3.6279571069896979</v>
      </c>
      <c r="G13" s="44">
        <f t="shared" si="1"/>
        <v>1.7499225978525879</v>
      </c>
      <c r="H13" s="44">
        <f t="shared" si="1"/>
        <v>3.5257923083131781</v>
      </c>
    </row>
    <row r="14" spans="2:8" x14ac:dyDescent="0.25">
      <c r="B14" s="6" t="s">
        <v>52</v>
      </c>
      <c r="C14" s="6">
        <f>COUNT(C3:C11)</f>
        <v>9</v>
      </c>
      <c r="D14" s="6">
        <f t="shared" ref="D14:H14" si="2">COUNT(D3:D11)</f>
        <v>9</v>
      </c>
      <c r="E14" s="6">
        <f>COUNT(E3:E11)</f>
        <v>9</v>
      </c>
      <c r="F14" s="6">
        <f t="shared" si="2"/>
        <v>9</v>
      </c>
      <c r="G14" s="6">
        <f t="shared" si="2"/>
        <v>8</v>
      </c>
      <c r="H14" s="6">
        <f t="shared" si="2"/>
        <v>8</v>
      </c>
    </row>
    <row r="15" spans="2:8" x14ac:dyDescent="0.25">
      <c r="B15" s="6" t="s">
        <v>53</v>
      </c>
      <c r="C15" s="6"/>
      <c r="D15" s="44">
        <f>D12/C12</f>
        <v>1.077041240148364</v>
      </c>
      <c r="E15" s="6"/>
      <c r="F15" s="44">
        <f>F12/E12</f>
        <v>3.4559155494936067</v>
      </c>
      <c r="G15" s="6"/>
      <c r="H15" s="44">
        <f>H12/G12</f>
        <v>1.4921180422004077</v>
      </c>
    </row>
    <row r="16" spans="2:8" x14ac:dyDescent="0.25">
      <c r="B16" s="6" t="s">
        <v>54</v>
      </c>
      <c r="C16" s="6"/>
      <c r="D16" s="44"/>
      <c r="E16" s="44">
        <f>E12/C12</f>
        <v>1.767500271708754</v>
      </c>
      <c r="F16" s="44">
        <f>F12/D12</f>
        <v>5.6713999845456478</v>
      </c>
      <c r="G16" s="44">
        <f>G12/C12</f>
        <v>1.5279380697588332</v>
      </c>
      <c r="H16" s="44">
        <f>H12/D12</f>
        <v>2.1167842755380151</v>
      </c>
    </row>
  </sheetData>
  <mergeCells count="1">
    <mergeCell ref="B3:B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94"/>
  <sheetViews>
    <sheetView workbookViewId="0">
      <selection sqref="A1:XFD1048576"/>
    </sheetView>
  </sheetViews>
  <sheetFormatPr baseColWidth="10" defaultColWidth="9.140625" defaultRowHeight="15" x14ac:dyDescent="0.25"/>
  <cols>
    <col min="2" max="2" width="15.140625" customWidth="1"/>
    <col min="3" max="3" width="36.7109375" customWidth="1"/>
    <col min="4" max="4" width="10.5703125" customWidth="1"/>
    <col min="5" max="5" width="49.5703125" customWidth="1"/>
    <col min="6" max="6" width="11.140625" customWidth="1"/>
    <col min="7" max="7" width="36.5703125" customWidth="1"/>
    <col min="8" max="8" width="11.28515625" customWidth="1"/>
    <col min="10" max="10" width="38.7109375" customWidth="1"/>
    <col min="11" max="11" width="15.140625" customWidth="1"/>
    <col min="12" max="12" width="18.7109375" customWidth="1"/>
    <col min="13" max="13" width="18.42578125" customWidth="1"/>
    <col min="14" max="14" width="5.28515625" customWidth="1"/>
    <col min="15" max="15" width="34.140625" customWidth="1"/>
    <col min="16" max="18" width="17.85546875" customWidth="1"/>
    <col min="19" max="19" width="6.42578125" customWidth="1"/>
    <col min="20" max="23" width="17.85546875" customWidth="1"/>
    <col min="24" max="24" width="8.42578125" customWidth="1"/>
    <col min="25" max="25" width="39" customWidth="1"/>
    <col min="26" max="26" width="17.5703125" customWidth="1"/>
    <col min="27" max="27" width="15.7109375" customWidth="1"/>
    <col min="28" max="28" width="19.7109375" customWidth="1"/>
    <col min="29" max="29" width="7.140625" customWidth="1"/>
    <col min="30" max="30" width="37.28515625" customWidth="1"/>
    <col min="31" max="31" width="13" customWidth="1"/>
    <col min="32" max="32" width="10.85546875" customWidth="1"/>
    <col min="33" max="33" width="12" customWidth="1"/>
    <col min="35" max="35" width="21.28515625" customWidth="1"/>
    <col min="36" max="36" width="19.42578125" customWidth="1"/>
    <col min="37" max="37" width="14.28515625" customWidth="1"/>
    <col min="38" max="38" width="19.5703125" customWidth="1"/>
    <col min="39" max="39" width="2.85546875" customWidth="1"/>
    <col min="40" max="40" width="41.42578125" customWidth="1"/>
    <col min="41" max="41" width="3.28515625" customWidth="1"/>
    <col min="42" max="42" width="46.7109375" customWidth="1"/>
  </cols>
  <sheetData>
    <row r="2" spans="2:29" ht="15.75" x14ac:dyDescent="0.25">
      <c r="B2" s="81"/>
      <c r="C2" s="135" t="s">
        <v>60</v>
      </c>
      <c r="D2" s="135"/>
      <c r="E2" s="135" t="s">
        <v>61</v>
      </c>
      <c r="F2" s="135"/>
      <c r="G2" s="135" t="s">
        <v>62</v>
      </c>
      <c r="H2" s="135"/>
      <c r="J2" s="8" t="s">
        <v>63</v>
      </c>
      <c r="K2" s="8" t="s">
        <v>64</v>
      </c>
      <c r="L2" s="8" t="s">
        <v>65</v>
      </c>
      <c r="M2" s="8" t="s">
        <v>66</v>
      </c>
      <c r="N2" s="46"/>
      <c r="O2" s="8" t="s">
        <v>63</v>
      </c>
      <c r="P2" s="8" t="s">
        <v>64</v>
      </c>
      <c r="Q2" s="8" t="s">
        <v>65</v>
      </c>
      <c r="R2" s="8" t="s">
        <v>66</v>
      </c>
      <c r="S2" s="5"/>
      <c r="T2" s="8" t="s">
        <v>63</v>
      </c>
      <c r="U2" s="8" t="s">
        <v>64</v>
      </c>
      <c r="V2" s="8" t="s">
        <v>65</v>
      </c>
      <c r="W2" s="8" t="s">
        <v>66</v>
      </c>
      <c r="X2" s="46"/>
      <c r="Y2" s="8" t="s">
        <v>63</v>
      </c>
      <c r="Z2" s="8" t="s">
        <v>64</v>
      </c>
      <c r="AA2" s="8" t="s">
        <v>65</v>
      </c>
      <c r="AB2" s="8" t="s">
        <v>66</v>
      </c>
      <c r="AC2" s="47"/>
    </row>
    <row r="3" spans="2:29" ht="15.75" x14ac:dyDescent="0.25">
      <c r="B3" s="136" t="s">
        <v>67</v>
      </c>
      <c r="C3" s="48" t="s">
        <v>68</v>
      </c>
      <c r="D3" s="49" t="s">
        <v>69</v>
      </c>
      <c r="E3" s="48" t="s">
        <v>70</v>
      </c>
      <c r="F3" s="49" t="s">
        <v>71</v>
      </c>
      <c r="G3" s="45"/>
      <c r="H3" s="45"/>
      <c r="J3" s="50" t="s">
        <v>72</v>
      </c>
      <c r="K3" s="51">
        <v>1</v>
      </c>
      <c r="L3" s="29">
        <v>2</v>
      </c>
      <c r="M3" s="38"/>
      <c r="N3" s="5"/>
      <c r="O3" s="50" t="s">
        <v>73</v>
      </c>
      <c r="P3" s="4">
        <f t="shared" ref="P3:R5" si="0">K3</f>
        <v>1</v>
      </c>
      <c r="Q3" s="4">
        <f t="shared" si="0"/>
        <v>2</v>
      </c>
      <c r="R3" s="4">
        <f t="shared" si="0"/>
        <v>0</v>
      </c>
      <c r="S3" s="5"/>
      <c r="T3" s="8" t="s">
        <v>74</v>
      </c>
      <c r="U3" s="4">
        <f>K6+K10+K30</f>
        <v>2</v>
      </c>
      <c r="V3" s="4">
        <f>L6+L10+L30</f>
        <v>1</v>
      </c>
      <c r="W3" s="4">
        <f>M6+M10+M30</f>
        <v>1</v>
      </c>
      <c r="X3" s="5"/>
      <c r="Y3" s="50" t="s">
        <v>75</v>
      </c>
      <c r="Z3" s="29">
        <f>SUM(K3)</f>
        <v>1</v>
      </c>
      <c r="AA3" s="29">
        <f t="shared" ref="AA3:AB4" si="1">SUM(L3)</f>
        <v>2</v>
      </c>
      <c r="AB3" s="29">
        <f t="shared" si="1"/>
        <v>0</v>
      </c>
      <c r="AC3" s="47"/>
    </row>
    <row r="4" spans="2:29" ht="15.75" x14ac:dyDescent="0.25">
      <c r="B4" s="136"/>
      <c r="C4" s="48" t="s">
        <v>76</v>
      </c>
      <c r="D4" s="49" t="s">
        <v>77</v>
      </c>
      <c r="E4" s="52" t="s">
        <v>78</v>
      </c>
      <c r="F4" s="49" t="s">
        <v>79</v>
      </c>
      <c r="G4" s="45"/>
      <c r="H4" s="45"/>
      <c r="J4" s="50" t="s">
        <v>80</v>
      </c>
      <c r="K4" s="51">
        <v>1</v>
      </c>
      <c r="L4" s="29"/>
      <c r="M4" s="38"/>
      <c r="N4" s="5"/>
      <c r="O4" s="50" t="s">
        <v>81</v>
      </c>
      <c r="P4" s="4">
        <f t="shared" si="0"/>
        <v>1</v>
      </c>
      <c r="Q4" s="4">
        <f t="shared" si="0"/>
        <v>0</v>
      </c>
      <c r="R4" s="4">
        <f t="shared" si="0"/>
        <v>0</v>
      </c>
      <c r="S4" s="5"/>
      <c r="T4" s="8" t="s">
        <v>82</v>
      </c>
      <c r="U4" s="4">
        <f>K12+K20+K27</f>
        <v>30</v>
      </c>
      <c r="V4" s="4">
        <f>L12+L20+L27</f>
        <v>56</v>
      </c>
      <c r="W4" s="4">
        <f>M12+M20+M27</f>
        <v>53</v>
      </c>
      <c r="X4" s="5"/>
      <c r="Y4" s="50" t="s">
        <v>83</v>
      </c>
      <c r="Z4" s="29">
        <f t="shared" ref="Z4" si="2">SUM(K4)</f>
        <v>1</v>
      </c>
      <c r="AA4" s="29">
        <f t="shared" si="1"/>
        <v>0</v>
      </c>
      <c r="AB4" s="29">
        <f t="shared" si="1"/>
        <v>0</v>
      </c>
      <c r="AC4" s="47"/>
    </row>
    <row r="5" spans="2:29" ht="15.75" x14ac:dyDescent="0.25">
      <c r="B5" s="136"/>
      <c r="C5" s="48" t="s">
        <v>84</v>
      </c>
      <c r="D5" s="49" t="s">
        <v>85</v>
      </c>
      <c r="E5" s="48" t="s">
        <v>76</v>
      </c>
      <c r="F5" s="49" t="s">
        <v>86</v>
      </c>
      <c r="G5" s="45"/>
      <c r="H5" s="45"/>
      <c r="J5" s="50" t="s">
        <v>87</v>
      </c>
      <c r="K5" s="51">
        <v>2</v>
      </c>
      <c r="L5" s="29">
        <v>1</v>
      </c>
      <c r="M5" s="38"/>
      <c r="N5" s="5"/>
      <c r="O5" s="50" t="s">
        <v>88</v>
      </c>
      <c r="P5" s="4">
        <f t="shared" si="0"/>
        <v>2</v>
      </c>
      <c r="Q5" s="4">
        <f t="shared" si="0"/>
        <v>1</v>
      </c>
      <c r="R5" s="4">
        <f t="shared" si="0"/>
        <v>0</v>
      </c>
      <c r="S5" s="5"/>
      <c r="T5" s="8" t="s">
        <v>89</v>
      </c>
      <c r="U5" s="4">
        <f>K7+K21+K3+K11</f>
        <v>8</v>
      </c>
      <c r="V5" s="4">
        <f>L7+L21+L3+L11</f>
        <v>27</v>
      </c>
      <c r="W5" s="4">
        <f>M7+M21+M3+M11</f>
        <v>1</v>
      </c>
      <c r="X5" s="5"/>
      <c r="Y5" s="50" t="s">
        <v>90</v>
      </c>
      <c r="Z5" s="29">
        <f>SUM(K5:K7)</f>
        <v>3</v>
      </c>
      <c r="AA5" s="29">
        <f t="shared" ref="AA5:AB5" si="3">SUM(L5:L7)</f>
        <v>1</v>
      </c>
      <c r="AB5" s="29">
        <f t="shared" si="3"/>
        <v>1</v>
      </c>
      <c r="AC5" s="47"/>
    </row>
    <row r="6" spans="2:29" ht="15.75" x14ac:dyDescent="0.25">
      <c r="B6" s="136"/>
      <c r="C6" s="48" t="s">
        <v>91</v>
      </c>
      <c r="D6" s="49" t="s">
        <v>92</v>
      </c>
      <c r="E6" s="48" t="s">
        <v>76</v>
      </c>
      <c r="F6" s="49" t="s">
        <v>93</v>
      </c>
      <c r="G6" s="45"/>
      <c r="H6" s="45"/>
      <c r="J6" s="50" t="s">
        <v>94</v>
      </c>
      <c r="K6" s="51"/>
      <c r="L6" s="29"/>
      <c r="M6" s="38">
        <v>1</v>
      </c>
      <c r="N6" s="5"/>
      <c r="O6" s="50" t="s">
        <v>95</v>
      </c>
      <c r="P6" s="4">
        <f>K6+K7</f>
        <v>1</v>
      </c>
      <c r="Q6" s="4">
        <f>L6+L7</f>
        <v>0</v>
      </c>
      <c r="R6" s="4">
        <f>M6+M7</f>
        <v>1</v>
      </c>
      <c r="S6" s="5"/>
      <c r="T6" s="8" t="s">
        <v>96</v>
      </c>
      <c r="U6" s="4">
        <f>K28+K15+K18+K23+K29+K31+K25+K9</f>
        <v>47</v>
      </c>
      <c r="V6" s="4">
        <f>L28+L15+L18+L23+L29+L31+L25+L9</f>
        <v>29</v>
      </c>
      <c r="W6" s="4">
        <f>M28+M15+M18+M23+M29+M31+M25+M9</f>
        <v>14</v>
      </c>
      <c r="X6" s="5"/>
      <c r="Y6" s="50" t="s">
        <v>97</v>
      </c>
      <c r="Z6" s="29">
        <f>SUM(K8:K13)</f>
        <v>8</v>
      </c>
      <c r="AA6" s="29">
        <f t="shared" ref="AA6:AB6" si="4">SUM(L8:L13)</f>
        <v>12</v>
      </c>
      <c r="AB6" s="29">
        <f t="shared" si="4"/>
        <v>6</v>
      </c>
      <c r="AC6" s="47"/>
    </row>
    <row r="7" spans="2:29" ht="15.75" x14ac:dyDescent="0.25">
      <c r="B7" s="136"/>
      <c r="C7" s="48" t="s">
        <v>68</v>
      </c>
      <c r="D7" s="49" t="s">
        <v>98</v>
      </c>
      <c r="E7" s="48" t="s">
        <v>99</v>
      </c>
      <c r="F7" s="49" t="s">
        <v>100</v>
      </c>
      <c r="G7" s="45"/>
      <c r="H7" s="45"/>
      <c r="J7" s="50" t="s">
        <v>101</v>
      </c>
      <c r="K7" s="51">
        <v>1</v>
      </c>
      <c r="L7" s="29"/>
      <c r="M7" s="38"/>
      <c r="N7" s="5"/>
      <c r="O7" s="50" t="s">
        <v>102</v>
      </c>
      <c r="P7" s="4">
        <f>K8+K9</f>
        <v>2</v>
      </c>
      <c r="Q7" s="4">
        <f>L8+L9</f>
        <v>4</v>
      </c>
      <c r="R7" s="4">
        <f>M8+M9</f>
        <v>0</v>
      </c>
      <c r="S7" s="5"/>
      <c r="T7" s="8" t="s">
        <v>103</v>
      </c>
      <c r="U7" s="4">
        <f>K8+K24+K5+K17+K22+K14</f>
        <v>4</v>
      </c>
      <c r="V7" s="4">
        <f>L8+L24+L5+L17+L22+L14</f>
        <v>11</v>
      </c>
      <c r="W7" s="4">
        <f>M8+M24+M5+M17+M22+M14</f>
        <v>2</v>
      </c>
      <c r="X7" s="5"/>
      <c r="Y7" s="53" t="s">
        <v>104</v>
      </c>
      <c r="Z7" s="1">
        <f>K14</f>
        <v>0</v>
      </c>
      <c r="AA7" s="1">
        <f t="shared" ref="AA7:AB7" si="5">L14</f>
        <v>8</v>
      </c>
      <c r="AB7" s="1">
        <f t="shared" si="5"/>
        <v>0</v>
      </c>
      <c r="AC7" s="47"/>
    </row>
    <row r="8" spans="2:29" ht="15.75" x14ac:dyDescent="0.25">
      <c r="B8" s="136"/>
      <c r="C8" s="48" t="s">
        <v>84</v>
      </c>
      <c r="D8" s="49" t="s">
        <v>105</v>
      </c>
      <c r="E8" s="48" t="s">
        <v>68</v>
      </c>
      <c r="F8" s="49" t="s">
        <v>106</v>
      </c>
      <c r="G8" s="45"/>
      <c r="H8" s="45"/>
      <c r="J8" s="50" t="s">
        <v>107</v>
      </c>
      <c r="K8" s="51">
        <v>2</v>
      </c>
      <c r="L8" s="29">
        <v>2</v>
      </c>
      <c r="M8" s="38"/>
      <c r="N8" s="5"/>
      <c r="O8" s="50" t="s">
        <v>108</v>
      </c>
      <c r="P8" s="4">
        <f>K10+K12+K11</f>
        <v>4</v>
      </c>
      <c r="Q8" s="4">
        <f>L10+L12+L11</f>
        <v>8</v>
      </c>
      <c r="R8" s="4">
        <f>M10+M12+M11</f>
        <v>6</v>
      </c>
      <c r="S8" s="5"/>
      <c r="T8" s="8" t="s">
        <v>109</v>
      </c>
      <c r="U8" s="4">
        <f>K4+K16+K19+K26+K13</f>
        <v>8</v>
      </c>
      <c r="V8" s="4">
        <f>L4+L16+L19+L26+L13</f>
        <v>3</v>
      </c>
      <c r="W8" s="4">
        <f>M4+M16+M19+M26+M13</f>
        <v>3</v>
      </c>
      <c r="X8" s="5"/>
      <c r="Y8" s="50" t="s">
        <v>110</v>
      </c>
      <c r="Z8" s="29">
        <f>SUM(K15:K16)</f>
        <v>20</v>
      </c>
      <c r="AA8" s="29">
        <f t="shared" ref="AA8:AB8" si="6">SUM(L15:L16)</f>
        <v>16</v>
      </c>
      <c r="AB8" s="29">
        <f t="shared" si="6"/>
        <v>8</v>
      </c>
      <c r="AC8" s="47"/>
    </row>
    <row r="9" spans="2:29" ht="15.75" x14ac:dyDescent="0.25">
      <c r="B9" s="136"/>
      <c r="C9" s="48" t="s">
        <v>111</v>
      </c>
      <c r="D9" s="49" t="s">
        <v>112</v>
      </c>
      <c r="E9" s="48" t="s">
        <v>70</v>
      </c>
      <c r="F9" s="49" t="s">
        <v>113</v>
      </c>
      <c r="G9" s="45"/>
      <c r="H9" s="45"/>
      <c r="J9" s="50" t="s">
        <v>114</v>
      </c>
      <c r="L9" s="1">
        <v>2</v>
      </c>
      <c r="N9" s="5"/>
      <c r="O9" s="50" t="s">
        <v>115</v>
      </c>
      <c r="P9" s="4">
        <f t="shared" ref="P9:R10" si="7">K13</f>
        <v>2</v>
      </c>
      <c r="Q9" s="4">
        <f t="shared" si="7"/>
        <v>0</v>
      </c>
      <c r="R9" s="4">
        <f t="shared" si="7"/>
        <v>0</v>
      </c>
      <c r="S9" s="5"/>
      <c r="T9" s="23" t="s">
        <v>116</v>
      </c>
      <c r="U9" s="29">
        <f t="shared" ref="U9:W10" si="8">K32</f>
        <v>0</v>
      </c>
      <c r="V9" s="29">
        <f t="shared" si="8"/>
        <v>10</v>
      </c>
      <c r="W9" s="29">
        <f t="shared" si="8"/>
        <v>0</v>
      </c>
      <c r="X9" s="5"/>
      <c r="Y9" s="50" t="s">
        <v>117</v>
      </c>
      <c r="Z9" s="29">
        <f>SUM(K17:K22)</f>
        <v>52</v>
      </c>
      <c r="AA9" s="29">
        <f t="shared" ref="AA9:AB9" si="9">SUM(L17:L22)</f>
        <v>69</v>
      </c>
      <c r="AB9" s="29">
        <f t="shared" si="9"/>
        <v>55</v>
      </c>
      <c r="AC9" s="47"/>
    </row>
    <row r="10" spans="2:29" ht="15.75" x14ac:dyDescent="0.25">
      <c r="B10" s="136"/>
      <c r="C10" s="54"/>
      <c r="D10" s="49" t="s">
        <v>118</v>
      </c>
      <c r="E10" s="48" t="s">
        <v>68</v>
      </c>
      <c r="F10" s="49" t="s">
        <v>119</v>
      </c>
      <c r="G10" s="45"/>
      <c r="H10" s="45"/>
      <c r="J10" s="50" t="s">
        <v>120</v>
      </c>
      <c r="K10" s="51">
        <v>2</v>
      </c>
      <c r="L10" s="29"/>
      <c r="M10" s="38"/>
      <c r="N10" s="5"/>
      <c r="O10" s="50" t="s">
        <v>121</v>
      </c>
      <c r="P10" s="4">
        <f t="shared" si="7"/>
        <v>0</v>
      </c>
      <c r="Q10" s="4">
        <f t="shared" si="7"/>
        <v>8</v>
      </c>
      <c r="R10" s="4">
        <f t="shared" si="7"/>
        <v>0</v>
      </c>
      <c r="S10" s="5"/>
      <c r="T10" s="8" t="s">
        <v>122</v>
      </c>
      <c r="U10" s="4">
        <f t="shared" si="8"/>
        <v>24</v>
      </c>
      <c r="V10" s="4">
        <f t="shared" si="8"/>
        <v>9</v>
      </c>
      <c r="W10" s="4">
        <f t="shared" si="8"/>
        <v>8</v>
      </c>
      <c r="X10" s="5"/>
      <c r="Y10" s="50" t="s">
        <v>123</v>
      </c>
      <c r="Z10" s="29">
        <f>SUM(K23:K24)</f>
        <v>1</v>
      </c>
      <c r="AA10" s="29">
        <f t="shared" ref="AA10:AB10" si="10">SUM(L23:L24)</f>
        <v>1</v>
      </c>
      <c r="AB10" s="29">
        <f t="shared" si="10"/>
        <v>0</v>
      </c>
      <c r="AC10" s="47"/>
    </row>
    <row r="11" spans="2:29" ht="15.75" x14ac:dyDescent="0.25">
      <c r="B11" s="136"/>
      <c r="C11" s="48" t="s">
        <v>84</v>
      </c>
      <c r="D11" s="49" t="s">
        <v>124</v>
      </c>
      <c r="E11" s="54"/>
      <c r="F11" s="49" t="s">
        <v>125</v>
      </c>
      <c r="G11" s="45"/>
      <c r="H11" s="45"/>
      <c r="J11" s="50" t="s">
        <v>126</v>
      </c>
      <c r="K11" s="37">
        <v>1</v>
      </c>
      <c r="L11" s="1">
        <v>2</v>
      </c>
      <c r="M11" s="12"/>
      <c r="N11" s="46"/>
      <c r="O11" s="50" t="s">
        <v>127</v>
      </c>
      <c r="P11" s="4">
        <f>K15+K16</f>
        <v>20</v>
      </c>
      <c r="Q11" s="4">
        <f>L15+L16</f>
        <v>16</v>
      </c>
      <c r="R11" s="4">
        <f>M15+M16</f>
        <v>8</v>
      </c>
      <c r="S11" s="5"/>
      <c r="T11" s="23" t="s">
        <v>128</v>
      </c>
      <c r="U11" s="55">
        <f>SUM(U3:U10)</f>
        <v>123</v>
      </c>
      <c r="V11" s="55">
        <f>SUM(V3:V10)</f>
        <v>146</v>
      </c>
      <c r="W11" s="55">
        <f>SUM(W3:W10)</f>
        <v>82</v>
      </c>
      <c r="X11" s="46"/>
      <c r="Y11" s="50" t="s">
        <v>129</v>
      </c>
      <c r="Z11" s="29">
        <f>SUM(K25:K26)</f>
        <v>5</v>
      </c>
      <c r="AA11" s="29">
        <f t="shared" ref="AA11:AB11" si="11">SUM(L25:L26)</f>
        <v>4</v>
      </c>
      <c r="AB11" s="29">
        <f t="shared" si="11"/>
        <v>2</v>
      </c>
      <c r="AC11" s="47"/>
    </row>
    <row r="12" spans="2:29" ht="15.75" x14ac:dyDescent="0.25">
      <c r="B12" s="136"/>
      <c r="C12" s="54"/>
      <c r="D12" s="49" t="s">
        <v>130</v>
      </c>
      <c r="E12" s="48" t="s">
        <v>72</v>
      </c>
      <c r="F12" s="49" t="s">
        <v>131</v>
      </c>
      <c r="G12" s="45"/>
      <c r="H12" s="45"/>
      <c r="J12" s="50" t="s">
        <v>132</v>
      </c>
      <c r="K12" s="51">
        <v>1</v>
      </c>
      <c r="L12" s="29">
        <v>6</v>
      </c>
      <c r="M12" s="56">
        <v>6</v>
      </c>
      <c r="N12" s="5"/>
      <c r="O12" s="50" t="s">
        <v>133</v>
      </c>
      <c r="P12" s="4">
        <f>K17+K18+K19</f>
        <v>24</v>
      </c>
      <c r="Q12" s="4">
        <f>L17+L18+L19</f>
        <v>6</v>
      </c>
      <c r="R12" s="4">
        <f>M17+M18+M19</f>
        <v>7</v>
      </c>
      <c r="S12" s="5"/>
      <c r="T12" s="5"/>
      <c r="U12" s="5"/>
      <c r="V12" s="5"/>
      <c r="W12" s="5"/>
      <c r="X12" s="5"/>
      <c r="Y12" s="50" t="s">
        <v>134</v>
      </c>
      <c r="Z12" s="29">
        <f>SUM(K27)</f>
        <v>6</v>
      </c>
      <c r="AA12" s="29">
        <f t="shared" ref="AA12:AB12" si="12">SUM(L27)</f>
        <v>10</v>
      </c>
      <c r="AB12" s="29">
        <f t="shared" si="12"/>
        <v>1</v>
      </c>
      <c r="AC12" s="47"/>
    </row>
    <row r="13" spans="2:29" ht="15.75" x14ac:dyDescent="0.25">
      <c r="B13" s="136"/>
      <c r="C13" s="48" t="s">
        <v>68</v>
      </c>
      <c r="D13" s="49" t="s">
        <v>135</v>
      </c>
      <c r="E13" s="48" t="s">
        <v>136</v>
      </c>
      <c r="F13" s="49" t="s">
        <v>137</v>
      </c>
      <c r="G13" s="45"/>
      <c r="H13" s="45"/>
      <c r="J13" s="50" t="s">
        <v>138</v>
      </c>
      <c r="K13" s="51">
        <v>2</v>
      </c>
      <c r="L13" s="29"/>
      <c r="M13" s="38"/>
      <c r="N13" s="5"/>
      <c r="O13" s="50" t="s">
        <v>139</v>
      </c>
      <c r="P13" s="4">
        <f>K20+K21</f>
        <v>28</v>
      </c>
      <c r="Q13" s="4">
        <f>L20+L21</f>
        <v>63</v>
      </c>
      <c r="R13" s="4">
        <f>M20+M21</f>
        <v>47</v>
      </c>
      <c r="S13" s="5"/>
      <c r="T13" s="5"/>
      <c r="U13" s="5"/>
      <c r="V13" s="5"/>
      <c r="W13" s="5"/>
      <c r="X13" s="5"/>
      <c r="Y13" s="50" t="s">
        <v>140</v>
      </c>
      <c r="Z13" s="29">
        <f>SUM(K28:K28)</f>
        <v>0</v>
      </c>
      <c r="AA13" s="29">
        <f>SUM(L28:L28)</f>
        <v>1</v>
      </c>
      <c r="AB13" s="29">
        <f>SUM(M28:M28)</f>
        <v>1</v>
      </c>
      <c r="AC13" s="47"/>
    </row>
    <row r="14" spans="2:29" ht="15.75" x14ac:dyDescent="0.25">
      <c r="B14" s="136"/>
      <c r="C14" s="48" t="s">
        <v>76</v>
      </c>
      <c r="D14" s="49" t="s">
        <v>141</v>
      </c>
      <c r="E14" s="48" t="s">
        <v>84</v>
      </c>
      <c r="F14" s="49" t="s">
        <v>142</v>
      </c>
      <c r="G14" s="45"/>
      <c r="H14" s="45"/>
      <c r="J14" s="50" t="s">
        <v>143</v>
      </c>
      <c r="K14" s="29"/>
      <c r="L14" s="29">
        <v>8</v>
      </c>
      <c r="M14" s="29"/>
      <c r="N14" s="5"/>
      <c r="O14" s="50" t="s">
        <v>144</v>
      </c>
      <c r="P14" s="4">
        <f t="shared" ref="P14:R15" si="13">K22</f>
        <v>0</v>
      </c>
      <c r="Q14" s="4">
        <f t="shared" si="13"/>
        <v>0</v>
      </c>
      <c r="R14" s="4">
        <f t="shared" si="13"/>
        <v>1</v>
      </c>
      <c r="S14" s="5"/>
      <c r="T14" s="5"/>
      <c r="U14" s="5"/>
      <c r="V14" s="5"/>
      <c r="W14" s="5"/>
      <c r="X14" s="5"/>
      <c r="Y14" s="50" t="s">
        <v>145</v>
      </c>
      <c r="Z14" s="29">
        <f>SUM(K29)</f>
        <v>1</v>
      </c>
      <c r="AA14" s="29">
        <f t="shared" ref="AA14:AB16" si="14">SUM(L29)</f>
        <v>1</v>
      </c>
      <c r="AB14" s="29">
        <f t="shared" si="14"/>
        <v>0</v>
      </c>
      <c r="AC14" s="47"/>
    </row>
    <row r="15" spans="2:29" ht="15.75" x14ac:dyDescent="0.25">
      <c r="B15" s="136"/>
      <c r="C15" s="48" t="s">
        <v>76</v>
      </c>
      <c r="D15" s="49" t="s">
        <v>146</v>
      </c>
      <c r="E15" s="48" t="s">
        <v>147</v>
      </c>
      <c r="F15" s="49" t="s">
        <v>148</v>
      </c>
      <c r="G15" s="45"/>
      <c r="H15" s="45"/>
      <c r="J15" s="50" t="s">
        <v>149</v>
      </c>
      <c r="K15" s="51">
        <v>20</v>
      </c>
      <c r="L15" s="29">
        <v>13</v>
      </c>
      <c r="M15" s="56">
        <v>7</v>
      </c>
      <c r="N15" s="5"/>
      <c r="O15" s="50" t="s">
        <v>150</v>
      </c>
      <c r="P15" s="4">
        <f t="shared" si="13"/>
        <v>1</v>
      </c>
      <c r="Q15" s="4">
        <f t="shared" si="13"/>
        <v>1</v>
      </c>
      <c r="R15" s="4">
        <f t="shared" si="13"/>
        <v>0</v>
      </c>
      <c r="S15" s="5"/>
      <c r="T15" s="5"/>
      <c r="U15" s="5"/>
      <c r="V15" s="5"/>
      <c r="W15" s="5"/>
      <c r="X15" s="5"/>
      <c r="Y15" s="50" t="s">
        <v>151</v>
      </c>
      <c r="Z15" s="29">
        <f>SUM(K30)</f>
        <v>0</v>
      </c>
      <c r="AA15" s="29">
        <f t="shared" si="14"/>
        <v>1</v>
      </c>
      <c r="AB15" s="29">
        <f t="shared" si="14"/>
        <v>0</v>
      </c>
      <c r="AC15" s="47"/>
    </row>
    <row r="16" spans="2:29" ht="15.75" x14ac:dyDescent="0.25">
      <c r="B16" s="136"/>
      <c r="C16" s="48" t="s">
        <v>72</v>
      </c>
      <c r="D16" s="49" t="s">
        <v>152</v>
      </c>
      <c r="E16" s="48" t="s">
        <v>153</v>
      </c>
      <c r="F16" s="49" t="s">
        <v>154</v>
      </c>
      <c r="G16" s="45"/>
      <c r="H16" s="45"/>
      <c r="J16" s="50" t="s">
        <v>155</v>
      </c>
      <c r="K16" s="51"/>
      <c r="L16" s="29">
        <v>3</v>
      </c>
      <c r="M16" s="38">
        <v>1</v>
      </c>
      <c r="N16" s="46"/>
      <c r="O16" s="50" t="s">
        <v>156</v>
      </c>
      <c r="P16" s="4">
        <f>K25+K26</f>
        <v>5</v>
      </c>
      <c r="Q16" s="4">
        <f>L25+L26</f>
        <v>4</v>
      </c>
      <c r="R16" s="4">
        <f>M25+M26</f>
        <v>2</v>
      </c>
      <c r="S16" s="5"/>
      <c r="T16" s="5"/>
      <c r="U16" s="5"/>
      <c r="V16" s="5"/>
      <c r="W16" s="5"/>
      <c r="X16" s="46"/>
      <c r="Y16" s="50" t="s">
        <v>157</v>
      </c>
      <c r="Z16" s="29">
        <f>SUM(K31)</f>
        <v>1</v>
      </c>
      <c r="AA16" s="29">
        <f t="shared" si="14"/>
        <v>1</v>
      </c>
      <c r="AB16" s="29">
        <f t="shared" si="14"/>
        <v>0</v>
      </c>
      <c r="AC16" s="47"/>
    </row>
    <row r="17" spans="2:29" ht="15.75" x14ac:dyDescent="0.25">
      <c r="B17" s="136"/>
      <c r="C17" s="54"/>
      <c r="D17" s="49" t="s">
        <v>158</v>
      </c>
      <c r="E17" s="48" t="s">
        <v>68</v>
      </c>
      <c r="F17" s="49" t="s">
        <v>159</v>
      </c>
      <c r="G17" s="45"/>
      <c r="H17" s="45"/>
      <c r="J17" s="50" t="s">
        <v>160</v>
      </c>
      <c r="K17" s="51"/>
      <c r="L17" s="29"/>
      <c r="M17" s="38">
        <v>1</v>
      </c>
      <c r="N17" s="5"/>
      <c r="O17" s="50" t="s">
        <v>161</v>
      </c>
      <c r="P17" s="4">
        <f t="shared" ref="P17:R23" si="15">K27</f>
        <v>6</v>
      </c>
      <c r="Q17" s="4">
        <f t="shared" si="15"/>
        <v>10</v>
      </c>
      <c r="R17" s="4">
        <f t="shared" si="15"/>
        <v>1</v>
      </c>
      <c r="S17" s="5"/>
      <c r="T17" s="5"/>
      <c r="U17" s="5"/>
      <c r="V17" s="5"/>
      <c r="W17" s="5"/>
      <c r="X17" s="5"/>
      <c r="Y17" s="57" t="s">
        <v>162</v>
      </c>
      <c r="Z17" s="4">
        <f>SUM(K32)</f>
        <v>0</v>
      </c>
      <c r="AA17" s="4">
        <f>SUM(L32)</f>
        <v>10</v>
      </c>
      <c r="AB17" s="4">
        <f>SUM(M32)</f>
        <v>0</v>
      </c>
      <c r="AC17" s="47"/>
    </row>
    <row r="18" spans="2:29" ht="15.75" x14ac:dyDescent="0.25">
      <c r="B18" s="136"/>
      <c r="C18" s="48" t="s">
        <v>84</v>
      </c>
      <c r="D18" s="49" t="s">
        <v>163</v>
      </c>
      <c r="E18" s="54"/>
      <c r="F18" s="49" t="s">
        <v>164</v>
      </c>
      <c r="G18" s="45"/>
      <c r="H18" s="45"/>
      <c r="J18" s="50" t="s">
        <v>84</v>
      </c>
      <c r="K18" s="51">
        <v>19</v>
      </c>
      <c r="L18" s="29">
        <v>6</v>
      </c>
      <c r="M18" s="56">
        <v>5</v>
      </c>
      <c r="N18" s="5"/>
      <c r="O18" s="50" t="s">
        <v>165</v>
      </c>
      <c r="P18" s="4">
        <f t="shared" si="15"/>
        <v>0</v>
      </c>
      <c r="Q18" s="4">
        <f t="shared" si="15"/>
        <v>1</v>
      </c>
      <c r="R18" s="4">
        <f t="shared" si="15"/>
        <v>1</v>
      </c>
      <c r="S18" s="5"/>
      <c r="T18" s="5"/>
      <c r="U18" s="5"/>
      <c r="V18" s="5"/>
      <c r="W18" s="5"/>
      <c r="X18" s="5"/>
      <c r="Y18" s="18" t="s">
        <v>166</v>
      </c>
      <c r="Z18" s="4">
        <f>SUM(K33)</f>
        <v>24</v>
      </c>
      <c r="AA18" s="4">
        <f>SUM(L33)</f>
        <v>9</v>
      </c>
      <c r="AB18" s="4">
        <f>SUM(M33)</f>
        <v>8</v>
      </c>
      <c r="AC18" s="47"/>
    </row>
    <row r="19" spans="2:29" ht="15.75" x14ac:dyDescent="0.25">
      <c r="B19" s="136"/>
      <c r="C19" s="48" t="s">
        <v>149</v>
      </c>
      <c r="D19" s="49" t="s">
        <v>167</v>
      </c>
      <c r="E19" s="48" t="s">
        <v>147</v>
      </c>
      <c r="F19" s="49" t="s">
        <v>168</v>
      </c>
      <c r="G19" s="45"/>
      <c r="H19" s="45"/>
      <c r="J19" s="50" t="s">
        <v>169</v>
      </c>
      <c r="K19" s="51">
        <v>5</v>
      </c>
      <c r="L19" s="29"/>
      <c r="M19" s="56">
        <v>1</v>
      </c>
      <c r="N19" s="46"/>
      <c r="O19" s="50" t="s">
        <v>170</v>
      </c>
      <c r="P19" s="4">
        <f t="shared" si="15"/>
        <v>1</v>
      </c>
      <c r="Q19" s="4">
        <f t="shared" si="15"/>
        <v>1</v>
      </c>
      <c r="R19" s="4">
        <f t="shared" si="15"/>
        <v>0</v>
      </c>
      <c r="S19" s="5"/>
      <c r="T19" s="5"/>
      <c r="U19" s="5"/>
      <c r="V19" s="5"/>
      <c r="W19" s="5"/>
      <c r="X19" s="46"/>
      <c r="Y19" s="50" t="s">
        <v>128</v>
      </c>
      <c r="Z19" s="8">
        <f>SUM(Z3:Z18)</f>
        <v>123</v>
      </c>
      <c r="AA19" s="8">
        <f>SUM(AA3:AA18)</f>
        <v>146</v>
      </c>
      <c r="AB19" s="8">
        <f>SUM(AB3:AB18)</f>
        <v>82</v>
      </c>
      <c r="AC19" s="47"/>
    </row>
    <row r="20" spans="2:29" ht="15.75" x14ac:dyDescent="0.25">
      <c r="B20" s="136"/>
      <c r="C20" s="48" t="s">
        <v>70</v>
      </c>
      <c r="D20" s="49" t="s">
        <v>171</v>
      </c>
      <c r="E20" s="48" t="s">
        <v>84</v>
      </c>
      <c r="F20" s="49" t="s">
        <v>172</v>
      </c>
      <c r="G20" s="45"/>
      <c r="H20" s="45"/>
      <c r="J20" s="50" t="s">
        <v>68</v>
      </c>
      <c r="K20" s="51">
        <v>23</v>
      </c>
      <c r="L20" s="29">
        <v>40</v>
      </c>
      <c r="M20" s="56">
        <v>46</v>
      </c>
      <c r="N20" s="46"/>
      <c r="O20" s="50" t="s">
        <v>173</v>
      </c>
      <c r="P20" s="4">
        <f t="shared" si="15"/>
        <v>0</v>
      </c>
      <c r="Q20" s="4">
        <f t="shared" si="15"/>
        <v>1</v>
      </c>
      <c r="R20" s="4">
        <f t="shared" si="15"/>
        <v>0</v>
      </c>
      <c r="S20" s="5"/>
      <c r="T20" s="5"/>
      <c r="U20" s="5"/>
      <c r="V20" s="5"/>
      <c r="W20" s="5"/>
      <c r="X20" s="46"/>
      <c r="AC20" s="47"/>
    </row>
    <row r="21" spans="2:29" ht="15.75" x14ac:dyDescent="0.25">
      <c r="B21" s="136"/>
      <c r="C21" s="48" t="s">
        <v>80</v>
      </c>
      <c r="D21" s="49" t="s">
        <v>174</v>
      </c>
      <c r="E21" s="48" t="s">
        <v>84</v>
      </c>
      <c r="F21" s="49" t="s">
        <v>175</v>
      </c>
      <c r="G21" s="45"/>
      <c r="H21" s="45"/>
      <c r="J21" s="50" t="s">
        <v>111</v>
      </c>
      <c r="K21" s="51">
        <v>5</v>
      </c>
      <c r="L21" s="29">
        <v>23</v>
      </c>
      <c r="M21" s="38">
        <v>1</v>
      </c>
      <c r="N21" s="46"/>
      <c r="O21" s="50" t="s">
        <v>176</v>
      </c>
      <c r="P21" s="4">
        <f t="shared" si="15"/>
        <v>1</v>
      </c>
      <c r="Q21" s="4">
        <f t="shared" si="15"/>
        <v>1</v>
      </c>
      <c r="R21" s="4">
        <f t="shared" si="15"/>
        <v>0</v>
      </c>
      <c r="S21" s="5"/>
      <c r="T21" s="5"/>
      <c r="U21" s="5"/>
      <c r="V21" s="5"/>
      <c r="W21" s="5"/>
      <c r="X21" s="46"/>
      <c r="AC21" s="47"/>
    </row>
    <row r="22" spans="2:29" ht="15.75" x14ac:dyDescent="0.25">
      <c r="B22" s="136"/>
      <c r="C22" s="48" t="s">
        <v>76</v>
      </c>
      <c r="D22" s="49" t="s">
        <v>177</v>
      </c>
      <c r="E22" s="48" t="s">
        <v>76</v>
      </c>
      <c r="F22" s="49" t="s">
        <v>178</v>
      </c>
      <c r="G22" s="45"/>
      <c r="H22" s="45"/>
      <c r="J22" s="50" t="s">
        <v>179</v>
      </c>
      <c r="K22" s="51"/>
      <c r="L22" s="29"/>
      <c r="M22" s="38">
        <v>1</v>
      </c>
      <c r="N22" s="5"/>
      <c r="O22" s="57" t="s">
        <v>180</v>
      </c>
      <c r="P22" s="4">
        <f t="shared" si="15"/>
        <v>0</v>
      </c>
      <c r="Q22" s="4">
        <f t="shared" si="15"/>
        <v>10</v>
      </c>
      <c r="R22" s="4">
        <f t="shared" si="15"/>
        <v>0</v>
      </c>
      <c r="S22" s="5"/>
      <c r="T22" s="5"/>
      <c r="U22" s="5"/>
      <c r="V22" s="5"/>
      <c r="W22" s="5"/>
      <c r="X22" s="5"/>
      <c r="AC22" s="47"/>
    </row>
    <row r="23" spans="2:29" ht="15.75" x14ac:dyDescent="0.25">
      <c r="B23" s="136"/>
      <c r="C23" s="48" t="s">
        <v>181</v>
      </c>
      <c r="D23" s="49" t="s">
        <v>182</v>
      </c>
      <c r="E23" s="48" t="s">
        <v>149</v>
      </c>
      <c r="F23" s="49" t="s">
        <v>183</v>
      </c>
      <c r="G23" s="45"/>
      <c r="H23" s="45"/>
      <c r="J23" s="50" t="s">
        <v>184</v>
      </c>
      <c r="K23" s="51">
        <v>1</v>
      </c>
      <c r="L23" s="29">
        <v>1</v>
      </c>
      <c r="M23" s="38"/>
      <c r="N23" s="5"/>
      <c r="O23" s="18" t="s">
        <v>166</v>
      </c>
      <c r="P23" s="4">
        <f t="shared" si="15"/>
        <v>24</v>
      </c>
      <c r="Q23" s="4">
        <f t="shared" si="15"/>
        <v>9</v>
      </c>
      <c r="R23" s="4">
        <f t="shared" si="15"/>
        <v>8</v>
      </c>
      <c r="S23" s="5"/>
      <c r="T23" s="5"/>
      <c r="U23" s="5"/>
      <c r="V23" s="5"/>
      <c r="W23" s="5"/>
      <c r="X23" s="5"/>
      <c r="AC23" s="47"/>
    </row>
    <row r="24" spans="2:29" ht="15.75" x14ac:dyDescent="0.25">
      <c r="B24" s="136"/>
      <c r="C24" s="48" t="s">
        <v>70</v>
      </c>
      <c r="D24" s="49" t="s">
        <v>185</v>
      </c>
      <c r="E24" s="48" t="s">
        <v>186</v>
      </c>
      <c r="F24" s="49" t="s">
        <v>187</v>
      </c>
      <c r="G24" s="45"/>
      <c r="H24" s="45"/>
      <c r="J24" s="50" t="s">
        <v>188</v>
      </c>
      <c r="K24" s="51"/>
      <c r="L24" s="29"/>
      <c r="M24" s="38"/>
      <c r="N24" s="5"/>
      <c r="O24" s="50" t="s">
        <v>128</v>
      </c>
      <c r="P24" s="55">
        <f>SUM(P3:P23)</f>
        <v>123</v>
      </c>
      <c r="Q24" s="55">
        <f>SUM(Q3:Q23)</f>
        <v>146</v>
      </c>
      <c r="R24" s="55">
        <f>SUM(R3:R23)</f>
        <v>82</v>
      </c>
      <c r="S24" s="5"/>
      <c r="T24" s="5"/>
      <c r="U24" s="5"/>
      <c r="V24" s="5"/>
      <c r="W24" s="5"/>
      <c r="X24" s="5"/>
      <c r="AC24" s="47"/>
    </row>
    <row r="25" spans="2:29" ht="15.75" x14ac:dyDescent="0.25">
      <c r="B25" s="136"/>
      <c r="C25" s="48" t="s">
        <v>149</v>
      </c>
      <c r="D25" s="49" t="s">
        <v>189</v>
      </c>
      <c r="E25" s="52" t="s">
        <v>78</v>
      </c>
      <c r="F25" s="49" t="s">
        <v>190</v>
      </c>
      <c r="G25" s="45"/>
      <c r="H25" s="45"/>
      <c r="J25" s="50" t="s">
        <v>99</v>
      </c>
      <c r="K25" s="29">
        <v>5</v>
      </c>
      <c r="L25" s="29">
        <v>4</v>
      </c>
      <c r="M25" s="29">
        <v>1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AC25" s="47"/>
    </row>
    <row r="26" spans="2:29" ht="15.75" x14ac:dyDescent="0.25">
      <c r="B26" s="136"/>
      <c r="C26" s="48" t="s">
        <v>84</v>
      </c>
      <c r="D26" s="49" t="s">
        <v>191</v>
      </c>
      <c r="E26" s="54"/>
      <c r="F26" s="49" t="s">
        <v>192</v>
      </c>
      <c r="G26" s="45"/>
      <c r="H26" s="45"/>
      <c r="J26" s="50" t="s">
        <v>193</v>
      </c>
      <c r="K26" s="29"/>
      <c r="L26" s="29"/>
      <c r="M26" s="29">
        <v>1</v>
      </c>
      <c r="N26" s="46"/>
      <c r="S26" s="5"/>
      <c r="X26" s="46"/>
      <c r="AC26" s="47"/>
    </row>
    <row r="27" spans="2:29" ht="15.75" x14ac:dyDescent="0.25">
      <c r="B27" s="136"/>
      <c r="C27" s="54"/>
      <c r="D27" s="49" t="s">
        <v>194</v>
      </c>
      <c r="E27" s="48" t="s">
        <v>149</v>
      </c>
      <c r="F27" s="49" t="s">
        <v>195</v>
      </c>
      <c r="G27" s="45"/>
      <c r="H27" s="45"/>
      <c r="J27" s="50" t="s">
        <v>70</v>
      </c>
      <c r="K27" s="29">
        <v>6</v>
      </c>
      <c r="L27" s="29">
        <v>10</v>
      </c>
      <c r="M27" s="29">
        <v>1</v>
      </c>
      <c r="N27" s="46"/>
      <c r="S27" s="5"/>
      <c r="X27" s="46"/>
      <c r="AC27" s="47"/>
    </row>
    <row r="28" spans="2:29" ht="15.75" x14ac:dyDescent="0.25">
      <c r="B28" s="136"/>
      <c r="C28" s="48" t="s">
        <v>76</v>
      </c>
      <c r="D28" s="49" t="s">
        <v>196</v>
      </c>
      <c r="E28" s="48" t="s">
        <v>197</v>
      </c>
      <c r="F28" s="49" t="s">
        <v>198</v>
      </c>
      <c r="G28" s="45"/>
      <c r="H28" s="45"/>
      <c r="J28" s="50" t="s">
        <v>153</v>
      </c>
      <c r="K28" s="29"/>
      <c r="L28" s="29">
        <v>1</v>
      </c>
      <c r="M28" s="1">
        <v>1</v>
      </c>
      <c r="N28" s="46"/>
      <c r="S28" s="5"/>
      <c r="X28" s="46"/>
      <c r="AC28" s="47"/>
    </row>
    <row r="29" spans="2:29" ht="15.75" x14ac:dyDescent="0.25">
      <c r="B29" s="136"/>
      <c r="C29" s="48" t="s">
        <v>76</v>
      </c>
      <c r="D29" s="49" t="s">
        <v>199</v>
      </c>
      <c r="E29" s="48" t="s">
        <v>147</v>
      </c>
      <c r="F29" s="49" t="s">
        <v>200</v>
      </c>
      <c r="G29" s="45"/>
      <c r="H29" s="45"/>
      <c r="J29" s="50" t="s">
        <v>201</v>
      </c>
      <c r="K29" s="29">
        <v>1</v>
      </c>
      <c r="L29" s="29">
        <v>1</v>
      </c>
      <c r="M29" s="29"/>
      <c r="N29" s="5"/>
      <c r="S29" s="5"/>
      <c r="X29" s="5"/>
      <c r="AC29" s="47"/>
    </row>
    <row r="30" spans="2:29" ht="15.75" x14ac:dyDescent="0.25">
      <c r="B30" s="136"/>
      <c r="C30" s="54"/>
      <c r="D30" s="49" t="s">
        <v>202</v>
      </c>
      <c r="E30" s="54"/>
      <c r="F30" s="49" t="s">
        <v>203</v>
      </c>
      <c r="G30" s="45"/>
      <c r="H30" s="45"/>
      <c r="J30" s="50" t="s">
        <v>186</v>
      </c>
      <c r="K30" s="29"/>
      <c r="L30" s="29">
        <v>1</v>
      </c>
      <c r="M30" s="29"/>
      <c r="N30" s="46"/>
      <c r="S30" s="5"/>
      <c r="X30" s="46"/>
      <c r="AC30" s="47"/>
    </row>
    <row r="31" spans="2:29" ht="15.75" x14ac:dyDescent="0.25">
      <c r="B31" s="136"/>
      <c r="C31" s="48" t="s">
        <v>99</v>
      </c>
      <c r="D31" s="49" t="s">
        <v>204</v>
      </c>
      <c r="E31" s="54"/>
      <c r="F31" s="49" t="s">
        <v>205</v>
      </c>
      <c r="G31" s="45"/>
      <c r="H31" s="45"/>
      <c r="J31" s="50" t="s">
        <v>206</v>
      </c>
      <c r="K31" s="29">
        <v>1</v>
      </c>
      <c r="L31" s="29">
        <v>1</v>
      </c>
      <c r="M31" s="29"/>
      <c r="N31" s="46"/>
      <c r="S31" s="5"/>
      <c r="X31" s="46"/>
      <c r="AC31" s="47"/>
    </row>
    <row r="32" spans="2:29" ht="15.75" x14ac:dyDescent="0.25">
      <c r="B32" s="136"/>
      <c r="C32" s="54"/>
      <c r="D32" s="49" t="s">
        <v>207</v>
      </c>
      <c r="E32" s="48" t="s">
        <v>68</v>
      </c>
      <c r="F32" s="49" t="s">
        <v>208</v>
      </c>
      <c r="G32" s="45"/>
      <c r="H32" s="45"/>
      <c r="J32" s="57" t="s">
        <v>209</v>
      </c>
      <c r="K32" s="9"/>
      <c r="L32" s="30">
        <v>10</v>
      </c>
      <c r="M32" s="9"/>
      <c r="N32" s="46"/>
      <c r="S32" s="5"/>
      <c r="X32" s="46"/>
      <c r="AC32" s="47"/>
    </row>
    <row r="33" spans="2:29" ht="15.75" x14ac:dyDescent="0.25">
      <c r="B33" s="136"/>
      <c r="C33" s="48" t="s">
        <v>76</v>
      </c>
      <c r="D33" s="49" t="s">
        <v>210</v>
      </c>
      <c r="E33" s="54"/>
      <c r="F33" s="49" t="s">
        <v>211</v>
      </c>
      <c r="G33" s="45"/>
      <c r="H33" s="45"/>
      <c r="J33" s="18" t="s">
        <v>166</v>
      </c>
      <c r="K33" s="4">
        <v>24</v>
      </c>
      <c r="L33" s="4">
        <v>9</v>
      </c>
      <c r="M33" s="29">
        <v>8</v>
      </c>
      <c r="N33" s="46"/>
      <c r="S33" s="5"/>
      <c r="X33" s="46"/>
      <c r="AC33" s="47"/>
    </row>
    <row r="34" spans="2:29" ht="15.75" x14ac:dyDescent="0.25">
      <c r="B34" s="136"/>
      <c r="C34" s="48" t="s">
        <v>84</v>
      </c>
      <c r="D34" s="49" t="s">
        <v>212</v>
      </c>
      <c r="E34" s="48" t="s">
        <v>76</v>
      </c>
      <c r="F34" s="49" t="s">
        <v>213</v>
      </c>
      <c r="G34" s="45"/>
      <c r="H34" s="45"/>
      <c r="J34" s="50" t="s">
        <v>128</v>
      </c>
      <c r="K34" s="8">
        <f>SUM(K3:K33)</f>
        <v>123</v>
      </c>
      <c r="L34" s="8">
        <f>SUM(L3:L33)</f>
        <v>146</v>
      </c>
      <c r="M34" s="8">
        <f>SUM(M3:M33)</f>
        <v>82</v>
      </c>
      <c r="N34" s="46"/>
      <c r="S34" s="5"/>
      <c r="X34" s="46"/>
      <c r="AC34" s="47"/>
    </row>
    <row r="35" spans="2:29" ht="15.75" x14ac:dyDescent="0.25">
      <c r="B35" s="136"/>
      <c r="C35" s="48" t="s">
        <v>99</v>
      </c>
      <c r="D35" s="49" t="s">
        <v>214</v>
      </c>
      <c r="E35" s="48" t="s">
        <v>215</v>
      </c>
      <c r="F35" s="49" t="s">
        <v>216</v>
      </c>
      <c r="G35" s="45"/>
      <c r="H35" s="45"/>
      <c r="N35" s="46"/>
      <c r="S35" s="5"/>
      <c r="X35" s="46"/>
      <c r="AC35" s="47"/>
    </row>
    <row r="36" spans="2:29" ht="15.75" x14ac:dyDescent="0.25">
      <c r="B36" s="136"/>
      <c r="C36" s="54"/>
      <c r="D36" s="49" t="s">
        <v>217</v>
      </c>
      <c r="E36" s="48" t="s">
        <v>149</v>
      </c>
      <c r="F36" s="49" t="s">
        <v>218</v>
      </c>
      <c r="G36" s="45"/>
      <c r="H36" s="45"/>
      <c r="J36" s="8" t="s">
        <v>219</v>
      </c>
      <c r="K36" s="8" t="s">
        <v>64</v>
      </c>
      <c r="L36" s="8" t="s">
        <v>65</v>
      </c>
      <c r="M36" s="8" t="s">
        <v>66</v>
      </c>
      <c r="N36" s="58"/>
      <c r="O36" s="8" t="s">
        <v>219</v>
      </c>
      <c r="P36" s="8" t="s">
        <v>64</v>
      </c>
      <c r="Q36" s="8" t="s">
        <v>65</v>
      </c>
      <c r="R36" s="8" t="s">
        <v>66</v>
      </c>
      <c r="S36" s="5"/>
      <c r="T36" s="8" t="s">
        <v>219</v>
      </c>
      <c r="U36" s="8" t="s">
        <v>64</v>
      </c>
      <c r="V36" s="8" t="s">
        <v>65</v>
      </c>
      <c r="W36" s="8" t="s">
        <v>66</v>
      </c>
      <c r="X36" s="58"/>
      <c r="Y36" s="8" t="s">
        <v>220</v>
      </c>
      <c r="Z36" s="8" t="s">
        <v>64</v>
      </c>
      <c r="AA36" s="8" t="s">
        <v>65</v>
      </c>
      <c r="AB36" s="8" t="s">
        <v>66</v>
      </c>
      <c r="AC36" s="47"/>
    </row>
    <row r="37" spans="2:29" ht="15.75" x14ac:dyDescent="0.25">
      <c r="B37" s="136"/>
      <c r="C37" s="48" t="s">
        <v>221</v>
      </c>
      <c r="D37" s="49" t="s">
        <v>222</v>
      </c>
      <c r="E37" s="48" t="s">
        <v>147</v>
      </c>
      <c r="F37" s="49" t="s">
        <v>223</v>
      </c>
      <c r="G37" s="45"/>
      <c r="H37" s="45"/>
      <c r="J37" s="50" t="s">
        <v>72</v>
      </c>
      <c r="K37" s="59">
        <f t="shared" ref="K37:M52" si="16">K3/K$34*100</f>
        <v>0.81300813008130091</v>
      </c>
      <c r="L37" s="60">
        <f t="shared" si="16"/>
        <v>1.3698630136986301</v>
      </c>
      <c r="M37" s="59">
        <f t="shared" si="16"/>
        <v>0</v>
      </c>
      <c r="N37" s="58"/>
      <c r="O37" s="50" t="s">
        <v>73</v>
      </c>
      <c r="P37" s="59">
        <f t="shared" ref="P37:R39" si="17">K37</f>
        <v>0.81300813008130091</v>
      </c>
      <c r="Q37" s="59">
        <f t="shared" si="17"/>
        <v>1.3698630136986301</v>
      </c>
      <c r="R37" s="59">
        <f t="shared" si="17"/>
        <v>0</v>
      </c>
      <c r="S37" s="5"/>
      <c r="T37" s="8" t="s">
        <v>74</v>
      </c>
      <c r="U37" s="59">
        <f>K40+K44+K64</f>
        <v>1.6260162601626018</v>
      </c>
      <c r="V37" s="59">
        <f>L40+L44+L64</f>
        <v>0.68493150684931503</v>
      </c>
      <c r="W37" s="59">
        <f>M40+M44+M64</f>
        <v>1.2195121951219512</v>
      </c>
      <c r="X37" s="58"/>
      <c r="Y37" s="50" t="s">
        <v>75</v>
      </c>
      <c r="Z37" s="61">
        <f>SUM(K37)</f>
        <v>0.81300813008130091</v>
      </c>
      <c r="AA37" s="61">
        <f t="shared" ref="AA37:AB38" si="18">SUM(L37)</f>
        <v>1.3698630136986301</v>
      </c>
      <c r="AB37" s="61">
        <f t="shared" si="18"/>
        <v>0</v>
      </c>
      <c r="AC37" s="47"/>
    </row>
    <row r="38" spans="2:29" ht="15.75" x14ac:dyDescent="0.25">
      <c r="B38" s="136"/>
      <c r="C38" s="48" t="s">
        <v>76</v>
      </c>
      <c r="D38" s="49" t="s">
        <v>224</v>
      </c>
      <c r="E38" s="48" t="s">
        <v>225</v>
      </c>
      <c r="F38" s="49" t="s">
        <v>226</v>
      </c>
      <c r="G38" s="45"/>
      <c r="H38" s="45"/>
      <c r="J38" s="50" t="s">
        <v>80</v>
      </c>
      <c r="K38" s="59">
        <f t="shared" si="16"/>
        <v>0.81300813008130091</v>
      </c>
      <c r="L38" s="59">
        <f t="shared" si="16"/>
        <v>0</v>
      </c>
      <c r="M38" s="59">
        <f t="shared" si="16"/>
        <v>0</v>
      </c>
      <c r="N38" s="58"/>
      <c r="O38" s="50" t="s">
        <v>81</v>
      </c>
      <c r="P38" s="59">
        <f t="shared" si="17"/>
        <v>0.81300813008130091</v>
      </c>
      <c r="Q38" s="59">
        <f t="shared" si="17"/>
        <v>0</v>
      </c>
      <c r="R38" s="59">
        <f t="shared" si="17"/>
        <v>0</v>
      </c>
      <c r="S38" s="5"/>
      <c r="T38" s="8" t="s">
        <v>82</v>
      </c>
      <c r="U38" s="59">
        <f>K46+K54+K61</f>
        <v>24.390243902439025</v>
      </c>
      <c r="V38" s="59">
        <f>L46+L54+L61</f>
        <v>38.356164383561641</v>
      </c>
      <c r="W38" s="60">
        <f>M46+M54+M61</f>
        <v>64.634146341463421</v>
      </c>
      <c r="X38" s="58"/>
      <c r="Y38" s="50" t="s">
        <v>83</v>
      </c>
      <c r="Z38" s="61">
        <f t="shared" ref="Z38" si="19">SUM(K38)</f>
        <v>0.81300813008130091</v>
      </c>
      <c r="AA38" s="61">
        <f t="shared" si="18"/>
        <v>0</v>
      </c>
      <c r="AB38" s="61">
        <f t="shared" si="18"/>
        <v>0</v>
      </c>
      <c r="AC38" s="47"/>
    </row>
    <row r="39" spans="2:29" ht="15.75" x14ac:dyDescent="0.25">
      <c r="B39" s="136"/>
      <c r="C39" s="48" t="s">
        <v>76</v>
      </c>
      <c r="D39" s="49" t="s">
        <v>227</v>
      </c>
      <c r="E39" s="48" t="s">
        <v>149</v>
      </c>
      <c r="F39" s="49" t="s">
        <v>228</v>
      </c>
      <c r="G39" s="45"/>
      <c r="H39" s="45"/>
      <c r="J39" s="50" t="s">
        <v>87</v>
      </c>
      <c r="K39" s="59">
        <f t="shared" si="16"/>
        <v>1.6260162601626018</v>
      </c>
      <c r="L39" s="59">
        <f t="shared" si="16"/>
        <v>0.68493150684931503</v>
      </c>
      <c r="M39" s="59">
        <f t="shared" si="16"/>
        <v>0</v>
      </c>
      <c r="N39" s="58"/>
      <c r="O39" s="50" t="s">
        <v>88</v>
      </c>
      <c r="P39" s="59">
        <f t="shared" si="17"/>
        <v>1.6260162601626018</v>
      </c>
      <c r="Q39" s="59">
        <f t="shared" si="17"/>
        <v>0.68493150684931503</v>
      </c>
      <c r="R39" s="59">
        <f t="shared" si="17"/>
        <v>0</v>
      </c>
      <c r="S39" s="5"/>
      <c r="T39" s="8" t="s">
        <v>89</v>
      </c>
      <c r="U39" s="59">
        <f>K41+K55+K37+K45</f>
        <v>6.5040650406504072</v>
      </c>
      <c r="V39" s="60">
        <f>L41+L55+L37+L45</f>
        <v>18.493150684931507</v>
      </c>
      <c r="W39" s="59">
        <f>M41+M55+M37+M45</f>
        <v>1.2195121951219512</v>
      </c>
      <c r="X39" s="58"/>
      <c r="Y39" s="50" t="s">
        <v>90</v>
      </c>
      <c r="Z39" s="61">
        <f>SUM(K39:K41)</f>
        <v>2.4390243902439028</v>
      </c>
      <c r="AA39" s="61">
        <f t="shared" ref="AA39:AB39" si="20">SUM(L39:L41)</f>
        <v>0.68493150684931503</v>
      </c>
      <c r="AB39" s="61">
        <f t="shared" si="20"/>
        <v>1.2195121951219512</v>
      </c>
      <c r="AC39" s="47"/>
    </row>
    <row r="40" spans="2:29" ht="15.75" x14ac:dyDescent="0.25">
      <c r="B40" s="136"/>
      <c r="C40" s="48" t="s">
        <v>149</v>
      </c>
      <c r="D40" s="49" t="s">
        <v>229</v>
      </c>
      <c r="E40" s="52" t="s">
        <v>78</v>
      </c>
      <c r="F40" s="49" t="s">
        <v>230</v>
      </c>
      <c r="G40" s="45"/>
      <c r="H40" s="45"/>
      <c r="J40" s="50" t="s">
        <v>94</v>
      </c>
      <c r="K40" s="59">
        <f t="shared" si="16"/>
        <v>0</v>
      </c>
      <c r="L40" s="59">
        <f t="shared" si="16"/>
        <v>0</v>
      </c>
      <c r="M40" s="60">
        <f t="shared" si="16"/>
        <v>1.2195121951219512</v>
      </c>
      <c r="N40" s="58"/>
      <c r="O40" s="50" t="s">
        <v>95</v>
      </c>
      <c r="P40" s="59">
        <f>K40+K41</f>
        <v>0.81300813008130091</v>
      </c>
      <c r="Q40" s="59">
        <f>L40+L41</f>
        <v>0</v>
      </c>
      <c r="R40" s="59">
        <f>M40+M41</f>
        <v>1.2195121951219512</v>
      </c>
      <c r="S40" s="5"/>
      <c r="T40" s="8" t="s">
        <v>96</v>
      </c>
      <c r="U40" s="59">
        <f>K62+K49+K52+K57+K63+K65+K59+K43</f>
        <v>38.211382113821131</v>
      </c>
      <c r="V40" s="59">
        <f>L62+L49+L52+L57+L63+L65+L59+L43</f>
        <v>19.863013698630134</v>
      </c>
      <c r="W40" s="59">
        <f>M62+M49+M52+M57+M63+M65+M59+M43</f>
        <v>17.073170731707318</v>
      </c>
      <c r="X40" s="58"/>
      <c r="Y40" s="50" t="s">
        <v>97</v>
      </c>
      <c r="Z40" s="61">
        <f>SUM(K42:K47)</f>
        <v>6.5040650406504072</v>
      </c>
      <c r="AA40" s="61">
        <f t="shared" ref="AA40:AB40" si="21">SUM(L42:L47)</f>
        <v>8.2191780821917799</v>
      </c>
      <c r="AB40" s="61">
        <f t="shared" si="21"/>
        <v>7.3170731707317067</v>
      </c>
      <c r="AC40" s="47"/>
    </row>
    <row r="41" spans="2:29" ht="15.75" x14ac:dyDescent="0.25">
      <c r="B41" s="136"/>
      <c r="C41" s="48" t="s">
        <v>68</v>
      </c>
      <c r="D41" s="49" t="s">
        <v>231</v>
      </c>
      <c r="E41" s="48" t="s">
        <v>149</v>
      </c>
      <c r="F41" s="49" t="s">
        <v>232</v>
      </c>
      <c r="G41" s="45"/>
      <c r="H41" s="45"/>
      <c r="J41" s="50" t="s">
        <v>101</v>
      </c>
      <c r="K41" s="59">
        <f t="shared" si="16"/>
        <v>0.81300813008130091</v>
      </c>
      <c r="L41" s="59">
        <f t="shared" si="16"/>
        <v>0</v>
      </c>
      <c r="M41" s="59">
        <f t="shared" si="16"/>
        <v>0</v>
      </c>
      <c r="N41" s="58"/>
      <c r="O41" s="50" t="s">
        <v>102</v>
      </c>
      <c r="P41" s="59">
        <f>K42+K43</f>
        <v>1.6260162601626018</v>
      </c>
      <c r="Q41" s="59">
        <f>L42+L43</f>
        <v>2.7397260273972601</v>
      </c>
      <c r="R41" s="59">
        <f>M42+M43</f>
        <v>0</v>
      </c>
      <c r="S41" s="5"/>
      <c r="T41" s="8" t="s">
        <v>103</v>
      </c>
      <c r="U41" s="59">
        <f>K42+K58+K39+K51+K56+K48</f>
        <v>3.2520325203252036</v>
      </c>
      <c r="V41" s="60">
        <f>L42+L58+L39+L51+L56+L48</f>
        <v>7.5342465753424648</v>
      </c>
      <c r="W41" s="59">
        <f>M42+M58+M39+M51+M56+M48</f>
        <v>2.4390243902439024</v>
      </c>
      <c r="X41" s="58"/>
      <c r="Y41" s="53" t="s">
        <v>104</v>
      </c>
      <c r="Z41" s="2">
        <f>K48</f>
        <v>0</v>
      </c>
      <c r="AA41" s="2">
        <f t="shared" ref="AA41:AB41" si="22">L48</f>
        <v>5.4794520547945202</v>
      </c>
      <c r="AB41" s="2">
        <f t="shared" si="22"/>
        <v>0</v>
      </c>
      <c r="AC41" s="47"/>
    </row>
    <row r="42" spans="2:29" ht="15.75" x14ac:dyDescent="0.25">
      <c r="B42" s="136"/>
      <c r="C42" s="48" t="s">
        <v>76</v>
      </c>
      <c r="D42" s="49" t="s">
        <v>233</v>
      </c>
      <c r="E42" s="54"/>
      <c r="F42" s="49" t="s">
        <v>234</v>
      </c>
      <c r="G42" s="45"/>
      <c r="H42" s="45"/>
      <c r="J42" s="50" t="s">
        <v>107</v>
      </c>
      <c r="K42" s="59">
        <f t="shared" si="16"/>
        <v>1.6260162601626018</v>
      </c>
      <c r="L42" s="59">
        <f t="shared" si="16"/>
        <v>1.3698630136986301</v>
      </c>
      <c r="M42" s="59">
        <f t="shared" si="16"/>
        <v>0</v>
      </c>
      <c r="N42" s="58"/>
      <c r="O42" s="50" t="s">
        <v>108</v>
      </c>
      <c r="P42" s="59">
        <f>K44+K46+K45</f>
        <v>3.2520325203252036</v>
      </c>
      <c r="Q42" s="59">
        <f>L44+L46+L45</f>
        <v>5.4794520547945202</v>
      </c>
      <c r="R42" s="60">
        <f>M44+M46+M45</f>
        <v>7.3170731707317067</v>
      </c>
      <c r="S42" s="5"/>
      <c r="T42" s="8" t="s">
        <v>109</v>
      </c>
      <c r="U42" s="59">
        <f>K38+K50+K53+K60+K47</f>
        <v>6.5040650406504064</v>
      </c>
      <c r="V42" s="59">
        <f>L38+L50+L53+L60+L47</f>
        <v>2.054794520547945</v>
      </c>
      <c r="W42" s="59">
        <f>M38+M50+M53+M60+M47</f>
        <v>3.6585365853658534</v>
      </c>
      <c r="X42" s="58"/>
      <c r="Y42" s="50" t="s">
        <v>110</v>
      </c>
      <c r="Z42" s="61">
        <f>SUM(K49:K50)</f>
        <v>16.260162601626014</v>
      </c>
      <c r="AA42" s="61">
        <f t="shared" ref="AA42:AB42" si="23">SUM(L49:L50)</f>
        <v>10.95890410958904</v>
      </c>
      <c r="AB42" s="61">
        <f t="shared" si="23"/>
        <v>9.7560975609756095</v>
      </c>
      <c r="AC42" s="47"/>
    </row>
    <row r="43" spans="2:29" ht="15.75" x14ac:dyDescent="0.25">
      <c r="B43" s="136"/>
      <c r="C43" s="48" t="s">
        <v>99</v>
      </c>
      <c r="D43" s="49" t="s">
        <v>235</v>
      </c>
      <c r="E43" s="48" t="s">
        <v>111</v>
      </c>
      <c r="F43" s="49" t="s">
        <v>236</v>
      </c>
      <c r="G43" s="45"/>
      <c r="H43" s="45"/>
      <c r="J43" s="50" t="s">
        <v>114</v>
      </c>
      <c r="K43" s="59">
        <f t="shared" si="16"/>
        <v>0</v>
      </c>
      <c r="L43" s="59">
        <f t="shared" si="16"/>
        <v>1.3698630136986301</v>
      </c>
      <c r="M43" s="59">
        <f t="shared" si="16"/>
        <v>0</v>
      </c>
      <c r="N43" s="58"/>
      <c r="O43" s="50" t="s">
        <v>115</v>
      </c>
      <c r="P43" s="59">
        <f t="shared" ref="P43:R44" si="24">K47</f>
        <v>1.6260162601626018</v>
      </c>
      <c r="Q43" s="59">
        <f t="shared" si="24"/>
        <v>0</v>
      </c>
      <c r="R43" s="59">
        <f t="shared" si="24"/>
        <v>0</v>
      </c>
      <c r="S43" s="5"/>
      <c r="T43" s="23" t="s">
        <v>116</v>
      </c>
      <c r="U43" s="59">
        <f t="shared" ref="U43:W44" si="25">K66</f>
        <v>0</v>
      </c>
      <c r="V43" s="60">
        <f t="shared" si="25"/>
        <v>6.8493150684931505</v>
      </c>
      <c r="W43" s="59">
        <f t="shared" si="25"/>
        <v>0</v>
      </c>
      <c r="X43" s="58"/>
      <c r="Y43" s="50" t="s">
        <v>117</v>
      </c>
      <c r="Z43" s="61">
        <f>SUM(K51:K56)</f>
        <v>42.27642276422764</v>
      </c>
      <c r="AA43" s="61">
        <f t="shared" ref="AA43:AB43" si="26">SUM(L51:L56)</f>
        <v>47.260273972602739</v>
      </c>
      <c r="AB43" s="61">
        <f t="shared" si="26"/>
        <v>67.073170731707322</v>
      </c>
      <c r="AC43" s="47"/>
    </row>
    <row r="44" spans="2:29" ht="15.75" x14ac:dyDescent="0.25">
      <c r="B44" s="136"/>
      <c r="C44" s="54"/>
      <c r="D44" s="49" t="s">
        <v>237</v>
      </c>
      <c r="E44" s="48" t="s">
        <v>206</v>
      </c>
      <c r="F44" s="49" t="s">
        <v>238</v>
      </c>
      <c r="G44" s="45"/>
      <c r="H44" s="45"/>
      <c r="J44" s="50" t="s">
        <v>120</v>
      </c>
      <c r="K44" s="59">
        <f t="shared" si="16"/>
        <v>1.6260162601626018</v>
      </c>
      <c r="L44" s="59">
        <f t="shared" si="16"/>
        <v>0</v>
      </c>
      <c r="M44" s="59">
        <f t="shared" si="16"/>
        <v>0</v>
      </c>
      <c r="N44" s="58"/>
      <c r="O44" s="50" t="s">
        <v>121</v>
      </c>
      <c r="P44" s="59">
        <f t="shared" si="24"/>
        <v>0</v>
      </c>
      <c r="Q44" s="60">
        <f t="shared" si="24"/>
        <v>5.4794520547945202</v>
      </c>
      <c r="R44" s="59">
        <f t="shared" si="24"/>
        <v>0</v>
      </c>
      <c r="S44" s="5"/>
      <c r="T44" s="8" t="s">
        <v>122</v>
      </c>
      <c r="U44" s="59">
        <f t="shared" si="25"/>
        <v>19.512195121951219</v>
      </c>
      <c r="V44" s="59">
        <f t="shared" si="25"/>
        <v>6.1643835616438354</v>
      </c>
      <c r="W44" s="59">
        <f t="shared" si="25"/>
        <v>9.7560975609756095</v>
      </c>
      <c r="X44" s="58"/>
      <c r="Y44" s="50" t="s">
        <v>123</v>
      </c>
      <c r="Z44" s="61">
        <f>SUM(K57:K58)</f>
        <v>0.81300813008130091</v>
      </c>
      <c r="AA44" s="61">
        <f t="shared" ref="AA44:AB44" si="27">SUM(L57:L58)</f>
        <v>0.68493150684931503</v>
      </c>
      <c r="AB44" s="61">
        <f t="shared" si="27"/>
        <v>0</v>
      </c>
      <c r="AC44" s="47"/>
    </row>
    <row r="45" spans="2:29" ht="15.75" x14ac:dyDescent="0.25">
      <c r="B45" s="136"/>
      <c r="C45" s="48" t="s">
        <v>147</v>
      </c>
      <c r="D45" s="49" t="s">
        <v>239</v>
      </c>
      <c r="E45" s="48" t="s">
        <v>240</v>
      </c>
      <c r="F45" s="49" t="s">
        <v>241</v>
      </c>
      <c r="G45" s="45"/>
      <c r="H45" s="45"/>
      <c r="J45" s="50" t="s">
        <v>126</v>
      </c>
      <c r="K45" s="59">
        <f t="shared" si="16"/>
        <v>0.81300813008130091</v>
      </c>
      <c r="L45" s="59">
        <f t="shared" si="16"/>
        <v>1.3698630136986301</v>
      </c>
      <c r="M45" s="59">
        <f t="shared" si="16"/>
        <v>0</v>
      </c>
      <c r="N45" s="58"/>
      <c r="O45" s="50" t="s">
        <v>127</v>
      </c>
      <c r="P45" s="59">
        <f>K49+K50</f>
        <v>16.260162601626014</v>
      </c>
      <c r="Q45" s="59">
        <f>L49+L50</f>
        <v>10.95890410958904</v>
      </c>
      <c r="R45" s="59">
        <f>M49+M50</f>
        <v>9.7560975609756095</v>
      </c>
      <c r="S45" s="5"/>
      <c r="T45" s="23" t="s">
        <v>128</v>
      </c>
      <c r="U45" s="55">
        <f>SUM(U37:U44)</f>
        <v>99.999999999999986</v>
      </c>
      <c r="V45" s="55">
        <f>SUM(V37:V44)</f>
        <v>99.999999999999986</v>
      </c>
      <c r="W45" s="55">
        <f>SUM(W37:W44)</f>
        <v>100</v>
      </c>
      <c r="X45" s="58"/>
      <c r="Y45" s="50" t="s">
        <v>129</v>
      </c>
      <c r="Z45" s="61">
        <f>SUM(K59:K60)</f>
        <v>4.0650406504065035</v>
      </c>
      <c r="AA45" s="61">
        <f t="shared" ref="AA45:AB45" si="28">SUM(L59:L60)</f>
        <v>2.7397260273972601</v>
      </c>
      <c r="AB45" s="61">
        <f t="shared" si="28"/>
        <v>2.4390243902439024</v>
      </c>
      <c r="AC45" s="47"/>
    </row>
    <row r="46" spans="2:29" ht="15.75" x14ac:dyDescent="0.25">
      <c r="B46" s="136"/>
      <c r="C46" s="48" t="s">
        <v>68</v>
      </c>
      <c r="D46" s="49" t="s">
        <v>242</v>
      </c>
      <c r="E46" s="52" t="s">
        <v>78</v>
      </c>
      <c r="F46" s="49" t="s">
        <v>243</v>
      </c>
      <c r="G46" s="45"/>
      <c r="H46" s="45"/>
      <c r="J46" s="50" t="s">
        <v>132</v>
      </c>
      <c r="K46" s="59">
        <f t="shared" si="16"/>
        <v>0.81300813008130091</v>
      </c>
      <c r="L46" s="60">
        <f t="shared" si="16"/>
        <v>4.10958904109589</v>
      </c>
      <c r="M46" s="60">
        <f t="shared" si="16"/>
        <v>7.3170731707317067</v>
      </c>
      <c r="N46" s="58"/>
      <c r="O46" s="50" t="s">
        <v>133</v>
      </c>
      <c r="P46" s="59">
        <f>K51+K52+K53</f>
        <v>19.512195121951219</v>
      </c>
      <c r="Q46" s="59">
        <f>L51+L52+L53</f>
        <v>4.10958904109589</v>
      </c>
      <c r="R46" s="59">
        <f>M51+M52+M53</f>
        <v>8.536585365853659</v>
      </c>
      <c r="S46" s="5"/>
      <c r="T46" s="5"/>
      <c r="U46" s="5"/>
      <c r="V46" s="5"/>
      <c r="W46" s="5"/>
      <c r="X46" s="58"/>
      <c r="Y46" s="50" t="s">
        <v>134</v>
      </c>
      <c r="Z46" s="61">
        <f>SUM(K61)</f>
        <v>4.8780487804878048</v>
      </c>
      <c r="AA46" s="61">
        <f t="shared" ref="AA46:AB46" si="29">SUM(L61)</f>
        <v>6.8493150684931505</v>
      </c>
      <c r="AB46" s="61">
        <f t="shared" si="29"/>
        <v>1.2195121951219512</v>
      </c>
      <c r="AC46" s="47"/>
    </row>
    <row r="47" spans="2:29" ht="15.75" x14ac:dyDescent="0.25">
      <c r="B47" s="136"/>
      <c r="C47" s="48" t="s">
        <v>76</v>
      </c>
      <c r="D47" s="49" t="s">
        <v>244</v>
      </c>
      <c r="E47" s="48" t="s">
        <v>197</v>
      </c>
      <c r="F47" s="49" t="s">
        <v>245</v>
      </c>
      <c r="G47" s="45"/>
      <c r="H47" s="45"/>
      <c r="J47" s="50" t="s">
        <v>138</v>
      </c>
      <c r="K47" s="59">
        <f t="shared" si="16"/>
        <v>1.6260162601626018</v>
      </c>
      <c r="L47" s="59">
        <f t="shared" si="16"/>
        <v>0</v>
      </c>
      <c r="M47" s="59">
        <f t="shared" si="16"/>
        <v>0</v>
      </c>
      <c r="N47" s="58"/>
      <c r="O47" s="50" t="s">
        <v>139</v>
      </c>
      <c r="P47" s="59">
        <f>K54+K55</f>
        <v>22.764227642276424</v>
      </c>
      <c r="Q47" s="60">
        <f>L54+L55</f>
        <v>43.150684931506845</v>
      </c>
      <c r="R47" s="60">
        <f>M54+M55</f>
        <v>57.31707317073171</v>
      </c>
      <c r="S47" s="5"/>
      <c r="T47" s="62"/>
      <c r="U47" s="62"/>
      <c r="V47" s="62"/>
      <c r="W47" s="62"/>
      <c r="X47" s="58"/>
      <c r="Y47" s="50" t="s">
        <v>140</v>
      </c>
      <c r="Z47" s="61">
        <f>SUM(K62:K62)</f>
        <v>0</v>
      </c>
      <c r="AA47" s="61">
        <f>SUM(L62:L62)</f>
        <v>0.68493150684931503</v>
      </c>
      <c r="AB47" s="61">
        <f>SUM(M62:M62)</f>
        <v>1.2195121951219512</v>
      </c>
      <c r="AC47" s="47"/>
    </row>
    <row r="48" spans="2:29" ht="15.75" x14ac:dyDescent="0.25">
      <c r="B48" s="136"/>
      <c r="C48" s="48" t="s">
        <v>149</v>
      </c>
      <c r="D48" s="49" t="s">
        <v>246</v>
      </c>
      <c r="E48" s="48" t="s">
        <v>197</v>
      </c>
      <c r="F48" s="49" t="s">
        <v>247</v>
      </c>
      <c r="G48" s="45"/>
      <c r="H48" s="45"/>
      <c r="J48" s="50" t="s">
        <v>143</v>
      </c>
      <c r="K48" s="59">
        <f t="shared" si="16"/>
        <v>0</v>
      </c>
      <c r="L48" s="60">
        <f t="shared" si="16"/>
        <v>5.4794520547945202</v>
      </c>
      <c r="M48" s="59">
        <f t="shared" si="16"/>
        <v>0</v>
      </c>
      <c r="N48" s="58"/>
      <c r="O48" s="50" t="s">
        <v>144</v>
      </c>
      <c r="P48" s="59">
        <f t="shared" ref="P48:R49" si="30">K56</f>
        <v>0</v>
      </c>
      <c r="Q48" s="59">
        <f t="shared" si="30"/>
        <v>0</v>
      </c>
      <c r="R48" s="59">
        <f t="shared" si="30"/>
        <v>1.2195121951219512</v>
      </c>
      <c r="S48" s="5"/>
      <c r="T48" s="62"/>
      <c r="U48" s="63"/>
      <c r="V48" s="63"/>
      <c r="W48" s="63"/>
      <c r="X48" s="58"/>
      <c r="Y48" s="50" t="s">
        <v>145</v>
      </c>
      <c r="Z48" s="61">
        <f>SUM(K63)</f>
        <v>0.81300813008130091</v>
      </c>
      <c r="AA48" s="61">
        <f t="shared" ref="AA48:AB50" si="31">SUM(L63)</f>
        <v>0.68493150684931503</v>
      </c>
      <c r="AB48" s="61">
        <f t="shared" si="31"/>
        <v>0</v>
      </c>
      <c r="AC48" s="47"/>
    </row>
    <row r="49" spans="2:29" ht="15.75" x14ac:dyDescent="0.25">
      <c r="B49" s="136"/>
      <c r="C49" s="48" t="s">
        <v>68</v>
      </c>
      <c r="D49" s="49" t="s">
        <v>248</v>
      </c>
      <c r="E49" s="48" t="s">
        <v>68</v>
      </c>
      <c r="F49" s="49" t="s">
        <v>249</v>
      </c>
      <c r="G49" s="45"/>
      <c r="H49" s="45"/>
      <c r="J49" s="50" t="s">
        <v>149</v>
      </c>
      <c r="K49" s="59">
        <f t="shared" si="16"/>
        <v>16.260162601626014</v>
      </c>
      <c r="L49" s="59">
        <f t="shared" si="16"/>
        <v>8.9041095890410951</v>
      </c>
      <c r="M49" s="59">
        <f t="shared" si="16"/>
        <v>8.536585365853659</v>
      </c>
      <c r="N49" s="58"/>
      <c r="O49" s="50" t="s">
        <v>150</v>
      </c>
      <c r="P49" s="59">
        <f t="shared" si="30"/>
        <v>0.81300813008130091</v>
      </c>
      <c r="Q49" s="59">
        <f t="shared" si="30"/>
        <v>0.68493150684931503</v>
      </c>
      <c r="R49" s="59">
        <f t="shared" si="30"/>
        <v>0</v>
      </c>
      <c r="S49" s="58"/>
      <c r="T49" s="62"/>
      <c r="U49" s="63"/>
      <c r="V49" s="63"/>
      <c r="W49" s="63"/>
      <c r="X49" s="58"/>
      <c r="Y49" s="50" t="s">
        <v>151</v>
      </c>
      <c r="Z49" s="61">
        <f>SUM(K64)</f>
        <v>0</v>
      </c>
      <c r="AA49" s="61">
        <f t="shared" si="31"/>
        <v>0.68493150684931503</v>
      </c>
      <c r="AB49" s="61">
        <f t="shared" si="31"/>
        <v>0</v>
      </c>
      <c r="AC49" s="47"/>
    </row>
    <row r="50" spans="2:29" ht="15.75" x14ac:dyDescent="0.25">
      <c r="B50" s="136"/>
      <c r="C50" s="48" t="s">
        <v>76</v>
      </c>
      <c r="D50" s="49" t="s">
        <v>250</v>
      </c>
      <c r="E50" s="48" t="s">
        <v>76</v>
      </c>
      <c r="F50" s="49" t="s">
        <v>251</v>
      </c>
      <c r="G50" s="45"/>
      <c r="H50" s="45"/>
      <c r="J50" s="50" t="s">
        <v>155</v>
      </c>
      <c r="K50" s="59">
        <f t="shared" si="16"/>
        <v>0</v>
      </c>
      <c r="L50" s="60">
        <f t="shared" si="16"/>
        <v>2.054794520547945</v>
      </c>
      <c r="M50" s="60">
        <f t="shared" si="16"/>
        <v>1.2195121951219512</v>
      </c>
      <c r="N50" s="58"/>
      <c r="O50" s="50" t="s">
        <v>156</v>
      </c>
      <c r="P50" s="59">
        <f>K59+K60</f>
        <v>4.0650406504065035</v>
      </c>
      <c r="Q50" s="59">
        <f>L59+L60</f>
        <v>2.7397260273972601</v>
      </c>
      <c r="R50" s="59">
        <f>M59+M60</f>
        <v>2.4390243902439024</v>
      </c>
      <c r="S50" s="58"/>
      <c r="T50" s="62"/>
      <c r="U50" s="63"/>
      <c r="V50" s="63"/>
      <c r="W50" s="63"/>
      <c r="X50" s="58"/>
      <c r="Y50" s="50" t="s">
        <v>157</v>
      </c>
      <c r="Z50" s="61">
        <f>SUM(K65)</f>
        <v>0.81300813008130091</v>
      </c>
      <c r="AA50" s="61">
        <f t="shared" si="31"/>
        <v>0.68493150684931503</v>
      </c>
      <c r="AB50" s="61">
        <f t="shared" si="31"/>
        <v>0</v>
      </c>
      <c r="AC50" s="47"/>
    </row>
    <row r="51" spans="2:29" ht="15.75" x14ac:dyDescent="0.25">
      <c r="B51" s="136" t="s">
        <v>252</v>
      </c>
      <c r="C51" s="48" t="s">
        <v>99</v>
      </c>
      <c r="D51" s="49" t="s">
        <v>253</v>
      </c>
      <c r="E51" s="48" t="s">
        <v>99</v>
      </c>
      <c r="F51" s="49" t="s">
        <v>254</v>
      </c>
      <c r="G51" s="45"/>
      <c r="H51" s="45"/>
      <c r="J51" s="50" t="s">
        <v>160</v>
      </c>
      <c r="K51" s="59">
        <f t="shared" si="16"/>
        <v>0</v>
      </c>
      <c r="L51" s="59">
        <f t="shared" si="16"/>
        <v>0</v>
      </c>
      <c r="M51" s="59">
        <f t="shared" si="16"/>
        <v>1.2195121951219512</v>
      </c>
      <c r="N51" s="58"/>
      <c r="O51" s="50" t="s">
        <v>161</v>
      </c>
      <c r="P51" s="59">
        <f t="shared" ref="P51:R57" si="32">K61</f>
        <v>4.8780487804878048</v>
      </c>
      <c r="Q51" s="59">
        <f t="shared" si="32"/>
        <v>6.8493150684931505</v>
      </c>
      <c r="R51" s="59">
        <f t="shared" si="32"/>
        <v>1.2195121951219512</v>
      </c>
      <c r="S51" s="58"/>
      <c r="T51" s="62"/>
      <c r="U51" s="63"/>
      <c r="V51" s="63"/>
      <c r="W51" s="63"/>
      <c r="X51" s="58"/>
      <c r="Y51" s="57" t="s">
        <v>162</v>
      </c>
      <c r="Z51" s="61">
        <f>SUM(K66)</f>
        <v>0</v>
      </c>
      <c r="AA51" s="61">
        <f>SUM(L66)</f>
        <v>6.8493150684931505</v>
      </c>
      <c r="AB51" s="61">
        <f>SUM(M66)</f>
        <v>0</v>
      </c>
      <c r="AC51" s="47"/>
    </row>
    <row r="52" spans="2:29" ht="15.75" x14ac:dyDescent="0.25">
      <c r="B52" s="136"/>
      <c r="C52" s="48" t="s">
        <v>99</v>
      </c>
      <c r="D52" s="49" t="s">
        <v>255</v>
      </c>
      <c r="E52" s="48" t="s">
        <v>111</v>
      </c>
      <c r="F52" s="49" t="s">
        <v>256</v>
      </c>
      <c r="G52" s="45"/>
      <c r="H52" s="45"/>
      <c r="J52" s="50" t="s">
        <v>84</v>
      </c>
      <c r="K52" s="59">
        <f t="shared" si="16"/>
        <v>15.447154471544716</v>
      </c>
      <c r="L52" s="59">
        <f t="shared" si="16"/>
        <v>4.10958904109589</v>
      </c>
      <c r="M52" s="59">
        <f t="shared" si="16"/>
        <v>6.0975609756097562</v>
      </c>
      <c r="N52" s="58"/>
      <c r="O52" s="50" t="s">
        <v>165</v>
      </c>
      <c r="P52" s="59">
        <f t="shared" si="32"/>
        <v>0</v>
      </c>
      <c r="Q52" s="59">
        <f t="shared" si="32"/>
        <v>0.68493150684931503</v>
      </c>
      <c r="R52" s="60">
        <f t="shared" si="32"/>
        <v>1.2195121951219512</v>
      </c>
      <c r="S52" s="58"/>
      <c r="T52" s="62"/>
      <c r="U52" s="63"/>
      <c r="V52" s="63"/>
      <c r="W52" s="63"/>
      <c r="X52" s="58"/>
      <c r="Y52" s="18" t="s">
        <v>166</v>
      </c>
      <c r="Z52" s="61">
        <f>SUM(K67)</f>
        <v>19.512195121951219</v>
      </c>
      <c r="AA52" s="61">
        <f>SUM(L67)</f>
        <v>6.1643835616438354</v>
      </c>
      <c r="AB52" s="61">
        <f>SUM(M67)</f>
        <v>9.7560975609756095</v>
      </c>
      <c r="AC52" s="47"/>
    </row>
    <row r="53" spans="2:29" ht="15.75" x14ac:dyDescent="0.25">
      <c r="B53" s="136"/>
      <c r="C53" s="48" t="s">
        <v>206</v>
      </c>
      <c r="D53" s="49" t="s">
        <v>257</v>
      </c>
      <c r="E53" s="48" t="s">
        <v>225</v>
      </c>
      <c r="F53" s="49" t="s">
        <v>258</v>
      </c>
      <c r="G53" s="45"/>
      <c r="H53" s="45"/>
      <c r="J53" s="50" t="s">
        <v>169</v>
      </c>
      <c r="K53" s="59">
        <f t="shared" ref="K53:M67" si="33">K19/K$34*100</f>
        <v>4.0650406504065035</v>
      </c>
      <c r="L53" s="59">
        <f t="shared" si="33"/>
        <v>0</v>
      </c>
      <c r="M53" s="59">
        <f t="shared" si="33"/>
        <v>1.2195121951219512</v>
      </c>
      <c r="N53" s="58"/>
      <c r="O53" s="50" t="s">
        <v>170</v>
      </c>
      <c r="P53" s="59">
        <f t="shared" si="32"/>
        <v>0.81300813008130091</v>
      </c>
      <c r="Q53" s="59">
        <f t="shared" si="32"/>
        <v>0.68493150684931503</v>
      </c>
      <c r="R53" s="59">
        <f t="shared" si="32"/>
        <v>0</v>
      </c>
      <c r="S53" s="58"/>
      <c r="T53" s="62"/>
      <c r="U53" s="63"/>
      <c r="V53" s="63"/>
      <c r="W53" s="63"/>
      <c r="X53" s="58"/>
      <c r="Y53" s="50" t="s">
        <v>128</v>
      </c>
      <c r="Z53" s="8">
        <f>SUM(Z37:Z52)</f>
        <v>99.999999999999986</v>
      </c>
      <c r="AA53" s="8">
        <f>SUM(AA37:AA52)</f>
        <v>99.999999999999972</v>
      </c>
      <c r="AB53" s="8">
        <f>SUM(AB37:AB52)</f>
        <v>100</v>
      </c>
      <c r="AC53" s="47"/>
    </row>
    <row r="54" spans="2:29" ht="15.75" x14ac:dyDescent="0.25">
      <c r="B54" s="136"/>
      <c r="C54" s="48" t="s">
        <v>138</v>
      </c>
      <c r="D54" s="49" t="s">
        <v>259</v>
      </c>
      <c r="E54" s="48" t="s">
        <v>68</v>
      </c>
      <c r="F54" s="49" t="s">
        <v>260</v>
      </c>
      <c r="G54" s="45"/>
      <c r="H54" s="45"/>
      <c r="J54" s="50" t="s">
        <v>68</v>
      </c>
      <c r="K54" s="59">
        <f t="shared" si="33"/>
        <v>18.699186991869919</v>
      </c>
      <c r="L54" s="59">
        <f t="shared" si="33"/>
        <v>27.397260273972602</v>
      </c>
      <c r="M54" s="60">
        <f t="shared" si="33"/>
        <v>56.09756097560976</v>
      </c>
      <c r="N54" s="58"/>
      <c r="O54" s="50" t="s">
        <v>173</v>
      </c>
      <c r="P54" s="59">
        <f t="shared" si="32"/>
        <v>0</v>
      </c>
      <c r="Q54" s="59">
        <f t="shared" si="32"/>
        <v>0.68493150684931503</v>
      </c>
      <c r="R54" s="59">
        <f t="shared" si="32"/>
        <v>0</v>
      </c>
      <c r="S54" s="58"/>
      <c r="T54" s="64"/>
      <c r="U54" s="63"/>
      <c r="V54" s="63"/>
      <c r="W54" s="63"/>
      <c r="X54" s="58"/>
      <c r="Y54" s="65"/>
      <c r="Z54" s="65"/>
      <c r="AA54" s="65"/>
      <c r="AB54" s="65"/>
      <c r="AC54" s="47"/>
    </row>
    <row r="55" spans="2:29" ht="15.75" x14ac:dyDescent="0.25">
      <c r="B55" s="136"/>
      <c r="C55" s="48" t="s">
        <v>76</v>
      </c>
      <c r="D55" s="49" t="s">
        <v>261</v>
      </c>
      <c r="E55" s="48" t="s">
        <v>72</v>
      </c>
      <c r="F55" s="49" t="s">
        <v>262</v>
      </c>
      <c r="G55" s="45"/>
      <c r="H55" s="45"/>
      <c r="J55" s="50" t="s">
        <v>111</v>
      </c>
      <c r="K55" s="59">
        <f t="shared" si="33"/>
        <v>4.0650406504065035</v>
      </c>
      <c r="L55" s="60">
        <f t="shared" si="33"/>
        <v>15.753424657534246</v>
      </c>
      <c r="M55" s="59">
        <f t="shared" si="33"/>
        <v>1.2195121951219512</v>
      </c>
      <c r="N55" s="58"/>
      <c r="O55" s="50" t="s">
        <v>176</v>
      </c>
      <c r="P55" s="59">
        <f t="shared" si="32"/>
        <v>0.81300813008130091</v>
      </c>
      <c r="Q55" s="59">
        <f t="shared" si="32"/>
        <v>0.68493150684931503</v>
      </c>
      <c r="R55" s="59">
        <f t="shared" si="32"/>
        <v>0</v>
      </c>
      <c r="S55" s="58"/>
      <c r="T55" s="62"/>
      <c r="U55" s="63"/>
      <c r="V55" s="63"/>
      <c r="W55" s="63"/>
      <c r="X55" s="58"/>
      <c r="Y55" s="65"/>
      <c r="Z55" s="65"/>
      <c r="AA55" s="65"/>
      <c r="AB55" s="65"/>
      <c r="AC55" s="47"/>
    </row>
    <row r="56" spans="2:29" ht="18.75" customHeight="1" x14ac:dyDescent="0.25">
      <c r="B56" s="136"/>
      <c r="C56" s="48" t="s">
        <v>76</v>
      </c>
      <c r="D56" s="49" t="s">
        <v>263</v>
      </c>
      <c r="E56" s="48" t="s">
        <v>149</v>
      </c>
      <c r="F56" s="49" t="s">
        <v>264</v>
      </c>
      <c r="G56" s="45"/>
      <c r="H56" s="45"/>
      <c r="J56" s="50" t="s">
        <v>179</v>
      </c>
      <c r="K56" s="59">
        <f t="shared" si="33"/>
        <v>0</v>
      </c>
      <c r="L56" s="59">
        <f t="shared" si="33"/>
        <v>0</v>
      </c>
      <c r="M56" s="59">
        <f t="shared" si="33"/>
        <v>1.2195121951219512</v>
      </c>
      <c r="N56" s="58"/>
      <c r="O56" s="57" t="s">
        <v>180</v>
      </c>
      <c r="P56" s="59">
        <f t="shared" si="32"/>
        <v>0</v>
      </c>
      <c r="Q56" s="60">
        <f t="shared" si="32"/>
        <v>6.8493150684931505</v>
      </c>
      <c r="R56" s="59">
        <f t="shared" si="32"/>
        <v>0</v>
      </c>
      <c r="S56" s="58"/>
      <c r="T56" s="66"/>
      <c r="U56" s="67"/>
      <c r="V56" s="67"/>
      <c r="W56" s="67"/>
      <c r="X56" s="65"/>
      <c r="Y56" s="47"/>
    </row>
    <row r="57" spans="2:29" ht="15.75" x14ac:dyDescent="0.25">
      <c r="B57" s="136"/>
      <c r="C57" s="48" t="s">
        <v>76</v>
      </c>
      <c r="D57" s="49" t="s">
        <v>265</v>
      </c>
      <c r="E57" s="48" t="s">
        <v>197</v>
      </c>
      <c r="F57" s="49" t="s">
        <v>266</v>
      </c>
      <c r="G57" s="45"/>
      <c r="H57" s="45"/>
      <c r="J57" s="50" t="s">
        <v>184</v>
      </c>
      <c r="K57" s="59">
        <f t="shared" si="33"/>
        <v>0.81300813008130091</v>
      </c>
      <c r="L57" s="59">
        <f t="shared" si="33"/>
        <v>0.68493150684931503</v>
      </c>
      <c r="M57" s="59">
        <f t="shared" si="33"/>
        <v>0</v>
      </c>
      <c r="N57" s="58"/>
      <c r="O57" s="18" t="s">
        <v>166</v>
      </c>
      <c r="P57" s="59">
        <f t="shared" si="32"/>
        <v>19.512195121951219</v>
      </c>
      <c r="Q57" s="59">
        <f t="shared" si="32"/>
        <v>6.1643835616438354</v>
      </c>
      <c r="R57" s="59">
        <f t="shared" si="32"/>
        <v>9.7560975609756095</v>
      </c>
      <c r="S57" s="58"/>
      <c r="T57" s="66"/>
      <c r="U57" s="66"/>
      <c r="V57" s="66"/>
      <c r="W57" s="66"/>
      <c r="X57" s="58"/>
      <c r="Y57" s="65"/>
      <c r="Z57" s="65"/>
      <c r="AA57" s="65"/>
      <c r="AB57" s="65"/>
      <c r="AC57" s="47"/>
    </row>
    <row r="58" spans="2:29" ht="15.75" x14ac:dyDescent="0.25">
      <c r="B58" s="136"/>
      <c r="C58" s="48" t="s">
        <v>184</v>
      </c>
      <c r="D58" s="49" t="s">
        <v>267</v>
      </c>
      <c r="E58" s="48" t="s">
        <v>70</v>
      </c>
      <c r="F58" s="49" t="s">
        <v>268</v>
      </c>
      <c r="G58" s="45"/>
      <c r="H58" s="45"/>
      <c r="J58" s="50" t="s">
        <v>188</v>
      </c>
      <c r="K58" s="59">
        <f t="shared" si="33"/>
        <v>0</v>
      </c>
      <c r="L58" s="59">
        <f t="shared" si="33"/>
        <v>0</v>
      </c>
      <c r="M58" s="59">
        <f t="shared" si="33"/>
        <v>0</v>
      </c>
      <c r="N58" s="58"/>
      <c r="O58" s="50" t="s">
        <v>128</v>
      </c>
      <c r="P58" s="41">
        <f>SUM(P37:P57)</f>
        <v>100</v>
      </c>
      <c r="Q58" s="41">
        <f>SUM(Q37:Q57)</f>
        <v>99.999999999999972</v>
      </c>
      <c r="R58" s="41">
        <f>SUM(R37:R57)</f>
        <v>100</v>
      </c>
      <c r="S58" s="58"/>
      <c r="T58" s="66"/>
      <c r="U58" s="66"/>
      <c r="V58" s="66"/>
      <c r="W58" s="66"/>
      <c r="X58" s="58"/>
      <c r="Y58" s="65"/>
      <c r="Z58" s="65"/>
      <c r="AA58" s="65"/>
      <c r="AB58" s="65"/>
      <c r="AC58" s="47"/>
    </row>
    <row r="59" spans="2:29" ht="15.75" x14ac:dyDescent="0.25">
      <c r="B59" s="136"/>
      <c r="C59" s="48" t="s">
        <v>138</v>
      </c>
      <c r="D59" s="49" t="s">
        <v>269</v>
      </c>
      <c r="E59" s="48" t="s">
        <v>84</v>
      </c>
      <c r="F59" s="49" t="s">
        <v>270</v>
      </c>
      <c r="G59" s="45"/>
      <c r="H59" s="45"/>
      <c r="J59" s="50" t="s">
        <v>99</v>
      </c>
      <c r="K59" s="59">
        <f t="shared" si="33"/>
        <v>4.0650406504065035</v>
      </c>
      <c r="L59" s="59">
        <f t="shared" si="33"/>
        <v>2.7397260273972601</v>
      </c>
      <c r="M59" s="59">
        <f t="shared" si="33"/>
        <v>1.2195121951219512</v>
      </c>
      <c r="N59" s="58"/>
      <c r="O59" s="58"/>
      <c r="P59" s="58"/>
      <c r="Q59" s="58"/>
      <c r="R59" s="58"/>
      <c r="S59" s="58"/>
      <c r="T59" s="66"/>
      <c r="U59" s="66"/>
      <c r="V59" s="66"/>
      <c r="W59" s="66"/>
      <c r="X59" s="58"/>
      <c r="Y59" s="65"/>
      <c r="Z59" s="65"/>
      <c r="AA59" s="65"/>
      <c r="AB59" s="65"/>
      <c r="AC59" s="47"/>
    </row>
    <row r="60" spans="2:29" ht="15.75" x14ac:dyDescent="0.25">
      <c r="B60" s="136"/>
      <c r="C60" s="48" t="s">
        <v>111</v>
      </c>
      <c r="D60" s="49" t="s">
        <v>271</v>
      </c>
      <c r="E60" s="48" t="s">
        <v>111</v>
      </c>
      <c r="F60" s="49" t="s">
        <v>272</v>
      </c>
      <c r="G60" s="45"/>
      <c r="H60" s="45"/>
      <c r="J60" s="50" t="s">
        <v>193</v>
      </c>
      <c r="K60" s="59">
        <f t="shared" si="33"/>
        <v>0</v>
      </c>
      <c r="L60" s="59">
        <f t="shared" si="33"/>
        <v>0</v>
      </c>
      <c r="M60" s="59">
        <f t="shared" si="33"/>
        <v>1.2195121951219512</v>
      </c>
      <c r="N60" s="58"/>
      <c r="O60" s="58"/>
      <c r="P60" s="58"/>
      <c r="Q60" s="58"/>
      <c r="R60" s="58"/>
      <c r="S60" s="58"/>
      <c r="T60" s="66"/>
      <c r="U60" s="66"/>
      <c r="V60" s="66"/>
      <c r="W60" s="66"/>
      <c r="X60" s="58"/>
      <c r="Y60" s="65"/>
      <c r="Z60" s="65"/>
      <c r="AA60" s="65"/>
      <c r="AB60" s="65"/>
      <c r="AC60" s="47"/>
    </row>
    <row r="61" spans="2:29" ht="15.75" x14ac:dyDescent="0.25">
      <c r="B61" s="136"/>
      <c r="C61" s="49" t="s">
        <v>201</v>
      </c>
      <c r="D61" s="49" t="s">
        <v>273</v>
      </c>
      <c r="E61" s="52" t="s">
        <v>78</v>
      </c>
      <c r="F61" s="49" t="s">
        <v>274</v>
      </c>
      <c r="G61" s="45"/>
      <c r="H61" s="45"/>
      <c r="J61" s="50" t="s">
        <v>70</v>
      </c>
      <c r="K61" s="59">
        <f t="shared" si="33"/>
        <v>4.8780487804878048</v>
      </c>
      <c r="L61" s="59">
        <f t="shared" si="33"/>
        <v>6.8493150684931505</v>
      </c>
      <c r="M61" s="59">
        <f t="shared" si="33"/>
        <v>1.2195121951219512</v>
      </c>
      <c r="N61" s="58"/>
      <c r="O61" s="58"/>
      <c r="P61" s="58"/>
      <c r="Q61" s="58"/>
      <c r="R61" s="58"/>
      <c r="S61" s="58"/>
      <c r="T61" s="66"/>
      <c r="U61" s="66"/>
      <c r="V61" s="66"/>
      <c r="W61" s="66"/>
      <c r="X61" s="58"/>
      <c r="Y61" s="47"/>
      <c r="Z61" s="47"/>
      <c r="AA61" s="47"/>
      <c r="AB61" s="47"/>
      <c r="AC61" s="47"/>
    </row>
    <row r="62" spans="2:29" ht="15.75" x14ac:dyDescent="0.25">
      <c r="B62" s="136"/>
      <c r="C62" s="45"/>
      <c r="D62" s="45"/>
      <c r="E62" s="48" t="s">
        <v>240</v>
      </c>
      <c r="F62" s="49" t="s">
        <v>275</v>
      </c>
      <c r="G62" s="45"/>
      <c r="H62" s="45"/>
      <c r="J62" s="50" t="s">
        <v>153</v>
      </c>
      <c r="K62" s="59">
        <f t="shared" si="33"/>
        <v>0</v>
      </c>
      <c r="L62" s="59">
        <f t="shared" si="33"/>
        <v>0.68493150684931503</v>
      </c>
      <c r="M62" s="59">
        <f t="shared" si="33"/>
        <v>1.2195121951219512</v>
      </c>
      <c r="N62" s="58"/>
      <c r="O62" s="58"/>
      <c r="P62" s="58"/>
      <c r="Q62" s="58"/>
      <c r="R62" s="58"/>
      <c r="S62" s="58"/>
      <c r="T62" s="66"/>
      <c r="U62" s="66"/>
      <c r="V62" s="66"/>
      <c r="W62" s="66"/>
      <c r="X62" s="58"/>
      <c r="Y62" s="47"/>
      <c r="Z62" s="47"/>
      <c r="AA62" s="47"/>
      <c r="AB62" s="47"/>
      <c r="AC62" s="47"/>
    </row>
    <row r="63" spans="2:29" ht="15.75" x14ac:dyDescent="0.25">
      <c r="B63" s="136"/>
      <c r="C63" s="45"/>
      <c r="D63" s="45"/>
      <c r="E63" s="52" t="s">
        <v>78</v>
      </c>
      <c r="F63" s="49" t="s">
        <v>276</v>
      </c>
      <c r="G63" s="45"/>
      <c r="H63" s="45"/>
      <c r="J63" s="50" t="s">
        <v>201</v>
      </c>
      <c r="K63" s="59">
        <f t="shared" si="33"/>
        <v>0.81300813008130091</v>
      </c>
      <c r="L63" s="59">
        <f t="shared" si="33"/>
        <v>0.68493150684931503</v>
      </c>
      <c r="M63" s="59">
        <f t="shared" si="33"/>
        <v>0</v>
      </c>
      <c r="N63" s="58"/>
      <c r="O63" s="58"/>
      <c r="P63" s="58"/>
      <c r="Q63" s="58"/>
      <c r="R63" s="58"/>
      <c r="S63" s="58"/>
      <c r="T63" s="66"/>
      <c r="U63" s="66"/>
      <c r="V63" s="66"/>
      <c r="W63" s="66"/>
      <c r="X63" s="58"/>
      <c r="Y63" s="47"/>
      <c r="Z63" s="47"/>
      <c r="AA63" s="47"/>
      <c r="AB63" s="47"/>
      <c r="AC63" s="47"/>
    </row>
    <row r="64" spans="2:29" ht="15.75" x14ac:dyDescent="0.25">
      <c r="B64" s="136"/>
      <c r="C64" s="45"/>
      <c r="D64" s="45"/>
      <c r="E64" s="48" t="s">
        <v>184</v>
      </c>
      <c r="F64" s="49" t="s">
        <v>277</v>
      </c>
      <c r="G64" s="45"/>
      <c r="H64" s="45"/>
      <c r="J64" s="50" t="s">
        <v>186</v>
      </c>
      <c r="K64" s="59">
        <f t="shared" si="33"/>
        <v>0</v>
      </c>
      <c r="L64" s="59">
        <f t="shared" si="33"/>
        <v>0.68493150684931503</v>
      </c>
      <c r="M64" s="59">
        <f t="shared" si="33"/>
        <v>0</v>
      </c>
      <c r="N64" s="58"/>
      <c r="O64" s="58"/>
      <c r="P64" s="58"/>
      <c r="Q64" s="58"/>
      <c r="R64" s="58"/>
      <c r="S64" s="58"/>
      <c r="T64" s="66"/>
      <c r="U64" s="66"/>
      <c r="V64" s="66"/>
      <c r="W64" s="66"/>
      <c r="X64" s="58"/>
      <c r="Y64" s="47"/>
      <c r="Z64" s="47"/>
      <c r="AA64" s="47"/>
      <c r="AB64" s="47"/>
      <c r="AC64" s="65"/>
    </row>
    <row r="65" spans="2:29" ht="15.75" x14ac:dyDescent="0.25">
      <c r="B65" s="136"/>
      <c r="C65" s="45"/>
      <c r="D65" s="45"/>
      <c r="E65" s="48" t="s">
        <v>111</v>
      </c>
      <c r="F65" s="49" t="s">
        <v>278</v>
      </c>
      <c r="G65" s="45"/>
      <c r="H65" s="45"/>
      <c r="J65" s="50" t="s">
        <v>206</v>
      </c>
      <c r="K65" s="59">
        <f t="shared" si="33"/>
        <v>0.81300813008130091</v>
      </c>
      <c r="L65" s="59">
        <f t="shared" si="33"/>
        <v>0.68493150684931503</v>
      </c>
      <c r="M65" s="59">
        <f t="shared" si="33"/>
        <v>0</v>
      </c>
      <c r="N65" s="58"/>
      <c r="O65" s="58"/>
      <c r="P65" s="58"/>
      <c r="Q65" s="58"/>
      <c r="R65" s="58"/>
      <c r="S65" s="58"/>
      <c r="T65" s="66"/>
      <c r="U65" s="66"/>
      <c r="V65" s="66"/>
      <c r="W65" s="66"/>
      <c r="X65" s="58"/>
      <c r="Y65" s="65"/>
      <c r="Z65" s="65"/>
      <c r="AA65" s="65"/>
      <c r="AB65" s="65"/>
      <c r="AC65" s="65"/>
    </row>
    <row r="66" spans="2:29" ht="15.75" x14ac:dyDescent="0.25">
      <c r="B66" s="136"/>
      <c r="C66" s="45"/>
      <c r="D66" s="45"/>
      <c r="E66" s="48" t="s">
        <v>84</v>
      </c>
      <c r="F66" s="49" t="s">
        <v>279</v>
      </c>
      <c r="G66" s="45"/>
      <c r="H66" s="45"/>
      <c r="J66" s="57" t="s">
        <v>209</v>
      </c>
      <c r="K66" s="59">
        <f t="shared" si="33"/>
        <v>0</v>
      </c>
      <c r="L66" s="60">
        <f t="shared" si="33"/>
        <v>6.8493150684931505</v>
      </c>
      <c r="M66" s="59">
        <f t="shared" si="33"/>
        <v>0</v>
      </c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65"/>
      <c r="Z66" s="65"/>
      <c r="AA66" s="65"/>
      <c r="AB66" s="65"/>
      <c r="AC66" s="65"/>
    </row>
    <row r="67" spans="2:29" ht="15.75" x14ac:dyDescent="0.25">
      <c r="B67" s="136"/>
      <c r="C67" s="45"/>
      <c r="D67" s="45"/>
      <c r="E67" s="48" t="s">
        <v>111</v>
      </c>
      <c r="F67" s="49" t="s">
        <v>280</v>
      </c>
      <c r="G67" s="45"/>
      <c r="H67" s="45"/>
      <c r="J67" s="18" t="s">
        <v>166</v>
      </c>
      <c r="K67" s="59">
        <f t="shared" si="33"/>
        <v>19.512195121951219</v>
      </c>
      <c r="L67" s="59">
        <f t="shared" si="33"/>
        <v>6.1643835616438354</v>
      </c>
      <c r="M67" s="59">
        <f t="shared" si="33"/>
        <v>9.7560975609756095</v>
      </c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65"/>
      <c r="Z67" s="65"/>
      <c r="AA67" s="65"/>
      <c r="AB67" s="65"/>
      <c r="AC67" s="65"/>
    </row>
    <row r="68" spans="2:29" ht="15.75" x14ac:dyDescent="0.25">
      <c r="B68" s="136"/>
      <c r="C68" s="45"/>
      <c r="D68" s="45"/>
      <c r="E68" s="48" t="s">
        <v>149</v>
      </c>
      <c r="F68" s="49" t="s">
        <v>281</v>
      </c>
      <c r="G68" s="45"/>
      <c r="H68" s="45"/>
      <c r="J68" s="50" t="s">
        <v>128</v>
      </c>
      <c r="K68" s="41">
        <f>SUM(K37:K67)</f>
        <v>99.999999999999986</v>
      </c>
      <c r="L68" s="41">
        <f>SUM(L37:L67)</f>
        <v>99.999999999999972</v>
      </c>
      <c r="M68" s="41">
        <f>SUM(M37:M67)</f>
        <v>99.999999999999986</v>
      </c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65"/>
      <c r="Z68" s="65"/>
      <c r="AA68" s="65"/>
      <c r="AB68" s="65"/>
      <c r="AC68" s="65"/>
    </row>
    <row r="69" spans="2:29" ht="18" x14ac:dyDescent="0.25">
      <c r="B69" s="136"/>
      <c r="C69" s="45"/>
      <c r="D69" s="45"/>
      <c r="E69" s="48" t="s">
        <v>197</v>
      </c>
      <c r="F69" s="49" t="s">
        <v>282</v>
      </c>
      <c r="G69" s="45"/>
      <c r="H69" s="45"/>
      <c r="J69" s="50" t="s">
        <v>283</v>
      </c>
      <c r="K69" s="41">
        <v>4.8551841041538211</v>
      </c>
      <c r="L69" s="41">
        <v>52.494497532518778</v>
      </c>
      <c r="M69" s="41">
        <v>19.555054582386276</v>
      </c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</row>
    <row r="70" spans="2:29" ht="15.75" x14ac:dyDescent="0.25">
      <c r="B70" s="136"/>
      <c r="C70" s="45"/>
      <c r="D70" s="45"/>
      <c r="E70" s="48" t="s">
        <v>68</v>
      </c>
      <c r="F70" s="49" t="s">
        <v>284</v>
      </c>
      <c r="G70" s="45"/>
      <c r="H70" s="4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AC70" s="65"/>
    </row>
    <row r="71" spans="2:29" ht="15.75" x14ac:dyDescent="0.25">
      <c r="B71" s="136"/>
      <c r="C71" s="45"/>
      <c r="D71" s="45"/>
      <c r="E71" s="48" t="s">
        <v>149</v>
      </c>
      <c r="F71" s="49" t="s">
        <v>285</v>
      </c>
      <c r="G71" s="45"/>
      <c r="H71" s="45"/>
      <c r="J71" s="8" t="s">
        <v>286</v>
      </c>
      <c r="K71" s="8" t="s">
        <v>64</v>
      </c>
      <c r="L71" s="8" t="s">
        <v>65</v>
      </c>
      <c r="M71" s="8" t="s">
        <v>66</v>
      </c>
      <c r="N71" s="58"/>
      <c r="O71" s="8" t="s">
        <v>286</v>
      </c>
      <c r="P71" s="8" t="s">
        <v>64</v>
      </c>
      <c r="Q71" s="8" t="s">
        <v>65</v>
      </c>
      <c r="R71" s="8" t="s">
        <v>66</v>
      </c>
      <c r="S71" s="5"/>
      <c r="T71" s="8" t="s">
        <v>286</v>
      </c>
      <c r="U71" s="8" t="s">
        <v>64</v>
      </c>
      <c r="V71" s="8" t="s">
        <v>65</v>
      </c>
      <c r="W71" s="8" t="s">
        <v>66</v>
      </c>
      <c r="X71" s="58"/>
      <c r="Y71" s="8" t="s">
        <v>286</v>
      </c>
      <c r="Z71" s="8" t="s">
        <v>64</v>
      </c>
      <c r="AA71" s="8" t="s">
        <v>65</v>
      </c>
      <c r="AB71" s="8" t="s">
        <v>66</v>
      </c>
      <c r="AC71" s="65"/>
    </row>
    <row r="72" spans="2:29" ht="15.75" x14ac:dyDescent="0.25">
      <c r="B72" s="136"/>
      <c r="C72" s="45"/>
      <c r="D72" s="45"/>
      <c r="E72" s="48" t="s">
        <v>149</v>
      </c>
      <c r="F72" s="49" t="s">
        <v>287</v>
      </c>
      <c r="G72" s="45"/>
      <c r="H72" s="45"/>
      <c r="J72" s="50" t="s">
        <v>72</v>
      </c>
      <c r="K72" s="59">
        <f>K37/$K37</f>
        <v>1</v>
      </c>
      <c r="L72" s="59">
        <f t="shared" ref="L72" si="34">L37/$K37</f>
        <v>1.6849315068493147</v>
      </c>
      <c r="M72" s="59">
        <f>M37/$K37</f>
        <v>0</v>
      </c>
      <c r="N72" s="58"/>
      <c r="O72" s="50" t="s">
        <v>73</v>
      </c>
      <c r="P72" s="59">
        <f>P37/$P37</f>
        <v>1</v>
      </c>
      <c r="Q72" s="59">
        <f t="shared" ref="Q72:R72" si="35">Q37/$P37</f>
        <v>1.6849315068493147</v>
      </c>
      <c r="R72" s="59">
        <f t="shared" si="35"/>
        <v>0</v>
      </c>
      <c r="S72" s="5"/>
      <c r="T72" s="8" t="s">
        <v>74</v>
      </c>
      <c r="U72" s="59">
        <f>U37/$U37</f>
        <v>1</v>
      </c>
      <c r="V72" s="59">
        <f t="shared" ref="V72:W72" si="36">V37/$U37</f>
        <v>0.42123287671232867</v>
      </c>
      <c r="W72" s="59">
        <f t="shared" si="36"/>
        <v>0.74999999999999989</v>
      </c>
      <c r="X72" s="58"/>
      <c r="Y72" s="50" t="s">
        <v>75</v>
      </c>
      <c r="Z72" s="59">
        <f>Z37/$Z37</f>
        <v>1</v>
      </c>
      <c r="AA72" s="59">
        <f t="shared" ref="AA72:AB72" si="37">AA37/$Z37</f>
        <v>1.6849315068493147</v>
      </c>
      <c r="AB72" s="59">
        <f t="shared" si="37"/>
        <v>0</v>
      </c>
      <c r="AC72" s="65"/>
    </row>
    <row r="73" spans="2:29" ht="15.75" x14ac:dyDescent="0.25">
      <c r="B73" s="136"/>
      <c r="C73" s="45"/>
      <c r="D73" s="45"/>
      <c r="E73" s="48" t="s">
        <v>111</v>
      </c>
      <c r="F73" s="49" t="s">
        <v>288</v>
      </c>
      <c r="G73" s="45"/>
      <c r="H73" s="45"/>
      <c r="J73" s="50" t="s">
        <v>80</v>
      </c>
      <c r="K73" s="59">
        <f t="shared" ref="K73:M88" si="38">K38/$K38</f>
        <v>1</v>
      </c>
      <c r="L73" s="59">
        <f t="shared" si="38"/>
        <v>0</v>
      </c>
      <c r="M73" s="59">
        <f t="shared" si="38"/>
        <v>0</v>
      </c>
      <c r="N73" s="58"/>
      <c r="O73" s="50" t="s">
        <v>81</v>
      </c>
      <c r="P73" s="59">
        <f t="shared" ref="P73:R88" si="39">P38/$P38</f>
        <v>1</v>
      </c>
      <c r="Q73" s="59">
        <f t="shared" si="39"/>
        <v>0</v>
      </c>
      <c r="R73" s="59">
        <f t="shared" si="39"/>
        <v>0</v>
      </c>
      <c r="S73" s="5"/>
      <c r="T73" s="8" t="s">
        <v>82</v>
      </c>
      <c r="U73" s="59">
        <f t="shared" ref="U73:W79" si="40">U38/$U38</f>
        <v>1</v>
      </c>
      <c r="V73" s="59">
        <f t="shared" si="40"/>
        <v>1.5726027397260272</v>
      </c>
      <c r="W73" s="60">
        <f t="shared" si="40"/>
        <v>2.6500000000000004</v>
      </c>
      <c r="X73" s="58"/>
      <c r="Y73" s="50" t="s">
        <v>83</v>
      </c>
      <c r="Z73" s="59">
        <f t="shared" ref="Z73:AB87" si="41">Z38/$Z38</f>
        <v>1</v>
      </c>
      <c r="AA73" s="59">
        <f t="shared" si="41"/>
        <v>0</v>
      </c>
      <c r="AB73" s="59">
        <f t="shared" si="41"/>
        <v>0</v>
      </c>
      <c r="AC73" s="65"/>
    </row>
    <row r="74" spans="2:29" ht="15.75" x14ac:dyDescent="0.25">
      <c r="B74" s="136"/>
      <c r="C74" s="45"/>
      <c r="D74" s="45"/>
      <c r="E74" s="48" t="s">
        <v>149</v>
      </c>
      <c r="F74" s="49" t="s">
        <v>289</v>
      </c>
      <c r="G74" s="45"/>
      <c r="H74" s="45"/>
      <c r="J74" s="50" t="s">
        <v>87</v>
      </c>
      <c r="K74" s="59">
        <f t="shared" si="38"/>
        <v>1</v>
      </c>
      <c r="L74" s="59">
        <f t="shared" si="38"/>
        <v>0.42123287671232867</v>
      </c>
      <c r="M74" s="59">
        <f t="shared" si="38"/>
        <v>0</v>
      </c>
      <c r="N74" s="58"/>
      <c r="O74" s="50" t="s">
        <v>88</v>
      </c>
      <c r="P74" s="59">
        <f t="shared" si="39"/>
        <v>1</v>
      </c>
      <c r="Q74" s="59">
        <f t="shared" si="39"/>
        <v>0.42123287671232867</v>
      </c>
      <c r="R74" s="59">
        <f t="shared" si="39"/>
        <v>0</v>
      </c>
      <c r="S74" s="5"/>
      <c r="T74" s="8" t="s">
        <v>89</v>
      </c>
      <c r="U74" s="59">
        <f t="shared" si="40"/>
        <v>1</v>
      </c>
      <c r="V74" s="60">
        <f t="shared" si="40"/>
        <v>2.8433219178082187</v>
      </c>
      <c r="W74" s="59">
        <f t="shared" si="40"/>
        <v>0.18749999999999997</v>
      </c>
      <c r="X74" s="58"/>
      <c r="Y74" s="50" t="s">
        <v>90</v>
      </c>
      <c r="Z74" s="59">
        <f t="shared" si="41"/>
        <v>1</v>
      </c>
      <c r="AA74" s="59">
        <f t="shared" si="41"/>
        <v>0.28082191780821913</v>
      </c>
      <c r="AB74" s="59">
        <f t="shared" si="41"/>
        <v>0.49999999999999989</v>
      </c>
      <c r="AC74" s="65"/>
    </row>
    <row r="75" spans="2:29" ht="15.75" x14ac:dyDescent="0.25">
      <c r="B75" s="136" t="s">
        <v>290</v>
      </c>
      <c r="C75" s="48" t="s">
        <v>291</v>
      </c>
      <c r="D75" s="49" t="s">
        <v>292</v>
      </c>
      <c r="E75" s="48" t="s">
        <v>293</v>
      </c>
      <c r="F75" s="49" t="s">
        <v>294</v>
      </c>
      <c r="G75" s="48" t="s">
        <v>293</v>
      </c>
      <c r="H75" s="49" t="s">
        <v>295</v>
      </c>
      <c r="J75" s="50" t="s">
        <v>94</v>
      </c>
      <c r="K75" s="59" t="e">
        <f t="shared" si="38"/>
        <v>#DIV/0!</v>
      </c>
      <c r="L75" s="59" t="e">
        <f t="shared" si="38"/>
        <v>#DIV/0!</v>
      </c>
      <c r="M75" s="59" t="e">
        <f t="shared" si="38"/>
        <v>#DIV/0!</v>
      </c>
      <c r="N75" s="58"/>
      <c r="O75" s="50" t="s">
        <v>95</v>
      </c>
      <c r="P75" s="59">
        <f t="shared" si="39"/>
        <v>1</v>
      </c>
      <c r="Q75" s="59">
        <f t="shared" si="39"/>
        <v>0</v>
      </c>
      <c r="R75" s="59">
        <f t="shared" si="39"/>
        <v>1.4999999999999998</v>
      </c>
      <c r="S75" s="5"/>
      <c r="T75" s="8" t="s">
        <v>96</v>
      </c>
      <c r="U75" s="59">
        <f t="shared" si="40"/>
        <v>1</v>
      </c>
      <c r="V75" s="59">
        <f t="shared" si="40"/>
        <v>0.51981929466627808</v>
      </c>
      <c r="W75" s="59">
        <f t="shared" si="40"/>
        <v>0.44680851063829796</v>
      </c>
      <c r="X75" s="58"/>
      <c r="Y75" s="50" t="s">
        <v>97</v>
      </c>
      <c r="Z75" s="59">
        <f t="shared" si="41"/>
        <v>1</v>
      </c>
      <c r="AA75" s="59">
        <f t="shared" si="41"/>
        <v>1.2636986301369859</v>
      </c>
      <c r="AB75" s="59">
        <f t="shared" si="41"/>
        <v>1.1249999999999998</v>
      </c>
      <c r="AC75" s="65"/>
    </row>
    <row r="76" spans="2:29" ht="15.75" x14ac:dyDescent="0.25">
      <c r="B76" s="136"/>
      <c r="C76" s="68"/>
      <c r="D76" s="49" t="s">
        <v>296</v>
      </c>
      <c r="E76" s="69"/>
      <c r="F76" s="49" t="s">
        <v>297</v>
      </c>
      <c r="G76" s="48" t="s">
        <v>293</v>
      </c>
      <c r="H76" s="49" t="s">
        <v>298</v>
      </c>
      <c r="J76" s="50" t="s">
        <v>101</v>
      </c>
      <c r="K76" s="59">
        <f t="shared" si="38"/>
        <v>1</v>
      </c>
      <c r="L76" s="59">
        <f t="shared" si="38"/>
        <v>0</v>
      </c>
      <c r="M76" s="59">
        <f t="shared" si="38"/>
        <v>0</v>
      </c>
      <c r="N76" s="58"/>
      <c r="O76" s="50" t="s">
        <v>102</v>
      </c>
      <c r="P76" s="59">
        <f t="shared" si="39"/>
        <v>1</v>
      </c>
      <c r="Q76" s="59">
        <f t="shared" si="39"/>
        <v>1.6849315068493147</v>
      </c>
      <c r="R76" s="59">
        <f t="shared" si="39"/>
        <v>0</v>
      </c>
      <c r="S76" s="5"/>
      <c r="T76" s="8" t="s">
        <v>103</v>
      </c>
      <c r="U76" s="59">
        <f t="shared" si="40"/>
        <v>1</v>
      </c>
      <c r="V76" s="60">
        <f t="shared" si="40"/>
        <v>2.3167808219178077</v>
      </c>
      <c r="W76" s="59">
        <f t="shared" si="40"/>
        <v>0.74999999999999989</v>
      </c>
      <c r="X76" s="58"/>
      <c r="Y76" s="53" t="s">
        <v>104</v>
      </c>
      <c r="Z76" s="59" t="e">
        <f t="shared" si="41"/>
        <v>#DIV/0!</v>
      </c>
      <c r="AA76" s="59" t="e">
        <f t="shared" si="41"/>
        <v>#DIV/0!</v>
      </c>
      <c r="AB76" s="59" t="e">
        <f t="shared" si="41"/>
        <v>#DIV/0!</v>
      </c>
      <c r="AC76" s="65"/>
    </row>
    <row r="77" spans="2:29" ht="15.75" x14ac:dyDescent="0.25">
      <c r="B77" s="136"/>
      <c r="C77" s="48" t="s">
        <v>293</v>
      </c>
      <c r="D77" s="49" t="s">
        <v>299</v>
      </c>
      <c r="E77" s="48" t="s">
        <v>300</v>
      </c>
      <c r="F77" s="49" t="s">
        <v>301</v>
      </c>
      <c r="G77" s="48" t="s">
        <v>293</v>
      </c>
      <c r="H77" s="49" t="s">
        <v>302</v>
      </c>
      <c r="J77" s="50" t="s">
        <v>107</v>
      </c>
      <c r="K77" s="59">
        <f t="shared" si="38"/>
        <v>1</v>
      </c>
      <c r="L77" s="59">
        <f t="shared" si="38"/>
        <v>0.84246575342465735</v>
      </c>
      <c r="M77" s="59">
        <f t="shared" si="38"/>
        <v>0</v>
      </c>
      <c r="N77" s="58"/>
      <c r="O77" s="50" t="s">
        <v>108</v>
      </c>
      <c r="P77" s="59">
        <f t="shared" si="39"/>
        <v>1</v>
      </c>
      <c r="Q77" s="59">
        <f t="shared" si="39"/>
        <v>1.6849315068493147</v>
      </c>
      <c r="R77" s="60">
        <f t="shared" si="39"/>
        <v>2.2499999999999996</v>
      </c>
      <c r="S77" s="5"/>
      <c r="T77" s="8" t="s">
        <v>109</v>
      </c>
      <c r="U77" s="59">
        <f t="shared" si="40"/>
        <v>1</v>
      </c>
      <c r="V77" s="59">
        <f t="shared" si="40"/>
        <v>0.31592465753424653</v>
      </c>
      <c r="W77" s="59">
        <f t="shared" si="40"/>
        <v>0.5625</v>
      </c>
      <c r="X77" s="58"/>
      <c r="Y77" s="50" t="s">
        <v>110</v>
      </c>
      <c r="Z77" s="59">
        <f t="shared" si="41"/>
        <v>1</v>
      </c>
      <c r="AA77" s="59">
        <f t="shared" si="41"/>
        <v>0.67397260273972603</v>
      </c>
      <c r="AB77" s="59">
        <f t="shared" si="41"/>
        <v>0.60000000000000009</v>
      </c>
      <c r="AC77" s="65"/>
    </row>
    <row r="78" spans="2:29" ht="15.75" x14ac:dyDescent="0.25">
      <c r="B78" s="136"/>
      <c r="C78" s="48" t="s">
        <v>293</v>
      </c>
      <c r="D78" s="49" t="s">
        <v>303</v>
      </c>
      <c r="E78" s="48" t="s">
        <v>300</v>
      </c>
      <c r="F78" s="49" t="s">
        <v>304</v>
      </c>
      <c r="G78" s="48" t="s">
        <v>293</v>
      </c>
      <c r="H78" s="49" t="s">
        <v>305</v>
      </c>
      <c r="J78" s="50" t="s">
        <v>114</v>
      </c>
      <c r="K78" s="59" t="e">
        <f t="shared" si="38"/>
        <v>#DIV/0!</v>
      </c>
      <c r="L78" s="59" t="e">
        <f t="shared" si="38"/>
        <v>#DIV/0!</v>
      </c>
      <c r="M78" s="59" t="e">
        <f t="shared" si="38"/>
        <v>#DIV/0!</v>
      </c>
      <c r="N78" s="58"/>
      <c r="O78" s="50" t="s">
        <v>115</v>
      </c>
      <c r="P78" s="59">
        <f t="shared" si="39"/>
        <v>1</v>
      </c>
      <c r="Q78" s="59">
        <f t="shared" si="39"/>
        <v>0</v>
      </c>
      <c r="R78" s="59">
        <f t="shared" si="39"/>
        <v>0</v>
      </c>
      <c r="S78" s="5"/>
      <c r="T78" s="23" t="s">
        <v>116</v>
      </c>
      <c r="U78" s="59" t="e">
        <f t="shared" si="40"/>
        <v>#DIV/0!</v>
      </c>
      <c r="V78" s="59" t="e">
        <f t="shared" si="40"/>
        <v>#DIV/0!</v>
      </c>
      <c r="W78" s="59" t="e">
        <f t="shared" si="40"/>
        <v>#DIV/0!</v>
      </c>
      <c r="X78" s="58"/>
      <c r="Y78" s="50" t="s">
        <v>117</v>
      </c>
      <c r="Z78" s="59">
        <f t="shared" si="41"/>
        <v>1</v>
      </c>
      <c r="AA78" s="59">
        <f t="shared" si="41"/>
        <v>1.1178872497365648</v>
      </c>
      <c r="AB78" s="59">
        <f t="shared" si="41"/>
        <v>1.5865384615384617</v>
      </c>
      <c r="AC78" s="65"/>
    </row>
    <row r="79" spans="2:29" ht="15.75" x14ac:dyDescent="0.25">
      <c r="B79" s="136"/>
      <c r="C79" s="48" t="s">
        <v>293</v>
      </c>
      <c r="D79" s="49" t="s">
        <v>306</v>
      </c>
      <c r="E79" s="48" t="s">
        <v>293</v>
      </c>
      <c r="F79" s="49" t="s">
        <v>307</v>
      </c>
      <c r="G79" s="48" t="s">
        <v>160</v>
      </c>
      <c r="H79" s="49" t="s">
        <v>308</v>
      </c>
      <c r="J79" s="50" t="s">
        <v>120</v>
      </c>
      <c r="K79" s="59">
        <f t="shared" si="38"/>
        <v>1</v>
      </c>
      <c r="L79" s="59">
        <f t="shared" si="38"/>
        <v>0</v>
      </c>
      <c r="M79" s="59">
        <f t="shared" si="38"/>
        <v>0</v>
      </c>
      <c r="N79" s="58"/>
      <c r="O79" s="50" t="s">
        <v>121</v>
      </c>
      <c r="P79" s="59" t="e">
        <f t="shared" si="39"/>
        <v>#DIV/0!</v>
      </c>
      <c r="Q79" s="59" t="e">
        <f t="shared" si="39"/>
        <v>#DIV/0!</v>
      </c>
      <c r="R79" s="59" t="e">
        <f t="shared" si="39"/>
        <v>#DIV/0!</v>
      </c>
      <c r="S79" s="5"/>
      <c r="T79" s="8" t="s">
        <v>122</v>
      </c>
      <c r="U79" s="59">
        <f t="shared" si="40"/>
        <v>1</v>
      </c>
      <c r="V79" s="59">
        <f t="shared" si="40"/>
        <v>0.31592465753424659</v>
      </c>
      <c r="W79" s="59">
        <f t="shared" si="40"/>
        <v>0.5</v>
      </c>
      <c r="X79" s="58"/>
      <c r="Y79" s="50" t="s">
        <v>123</v>
      </c>
      <c r="Z79" s="59">
        <f t="shared" si="41"/>
        <v>1</v>
      </c>
      <c r="AA79" s="59">
        <f t="shared" si="41"/>
        <v>0.84246575342465735</v>
      </c>
      <c r="AB79" s="59">
        <f t="shared" si="41"/>
        <v>0</v>
      </c>
    </row>
    <row r="80" spans="2:29" ht="15.75" x14ac:dyDescent="0.25">
      <c r="B80" s="136"/>
      <c r="C80" s="68"/>
      <c r="D80" s="49" t="s">
        <v>309</v>
      </c>
      <c r="E80" s="48" t="s">
        <v>293</v>
      </c>
      <c r="F80" s="49" t="s">
        <v>310</v>
      </c>
      <c r="G80" s="48" t="s">
        <v>311</v>
      </c>
      <c r="H80" s="49" t="s">
        <v>312</v>
      </c>
      <c r="J80" s="50" t="s">
        <v>126</v>
      </c>
      <c r="K80" s="59">
        <f t="shared" si="38"/>
        <v>1</v>
      </c>
      <c r="L80" s="59">
        <f t="shared" si="38"/>
        <v>1.6849315068493147</v>
      </c>
      <c r="M80" s="59">
        <f t="shared" si="38"/>
        <v>0</v>
      </c>
      <c r="N80" s="58"/>
      <c r="O80" s="50" t="s">
        <v>127</v>
      </c>
      <c r="P80" s="59">
        <f t="shared" si="39"/>
        <v>1</v>
      </c>
      <c r="Q80" s="59">
        <f t="shared" si="39"/>
        <v>0.67397260273972603</v>
      </c>
      <c r="R80" s="59">
        <f t="shared" si="39"/>
        <v>0.60000000000000009</v>
      </c>
      <c r="S80" s="5"/>
      <c r="T80" s="64"/>
      <c r="U80" s="70"/>
      <c r="V80" s="70"/>
      <c r="W80" s="70"/>
      <c r="X80" s="58"/>
      <c r="Y80" s="50" t="s">
        <v>129</v>
      </c>
      <c r="Z80" s="59">
        <f t="shared" si="41"/>
        <v>1</v>
      </c>
      <c r="AA80" s="59">
        <f t="shared" si="41"/>
        <v>0.67397260273972603</v>
      </c>
      <c r="AB80" s="59">
        <f t="shared" si="41"/>
        <v>0.60000000000000009</v>
      </c>
    </row>
    <row r="81" spans="2:28" ht="15.75" x14ac:dyDescent="0.25">
      <c r="B81" s="136"/>
      <c r="C81" s="68"/>
      <c r="D81" s="49" t="s">
        <v>313</v>
      </c>
      <c r="E81" s="48" t="s">
        <v>300</v>
      </c>
      <c r="F81" s="49" t="s">
        <v>314</v>
      </c>
      <c r="G81" s="48" t="s">
        <v>311</v>
      </c>
      <c r="H81" s="49" t="s">
        <v>315</v>
      </c>
      <c r="J81" s="50" t="s">
        <v>132</v>
      </c>
      <c r="K81" s="59">
        <f t="shared" si="38"/>
        <v>1</v>
      </c>
      <c r="L81" s="60">
        <f t="shared" si="38"/>
        <v>5.0547945205479436</v>
      </c>
      <c r="M81" s="60">
        <f t="shared" si="38"/>
        <v>8.9999999999999982</v>
      </c>
      <c r="N81" s="58"/>
      <c r="O81" s="50" t="s">
        <v>133</v>
      </c>
      <c r="P81" s="59">
        <f t="shared" si="39"/>
        <v>1</v>
      </c>
      <c r="Q81" s="59">
        <f t="shared" si="39"/>
        <v>0.21061643835616436</v>
      </c>
      <c r="R81" s="59">
        <f t="shared" si="39"/>
        <v>0.43750000000000006</v>
      </c>
      <c r="S81" s="5"/>
      <c r="T81" s="5"/>
      <c r="U81" s="5"/>
      <c r="V81" s="5"/>
      <c r="W81" s="5"/>
      <c r="X81" s="58"/>
      <c r="Y81" s="50" t="s">
        <v>134</v>
      </c>
      <c r="Z81" s="59">
        <f t="shared" si="41"/>
        <v>1</v>
      </c>
      <c r="AA81" s="59">
        <f t="shared" si="41"/>
        <v>1.404109589041096</v>
      </c>
      <c r="AB81" s="59">
        <f t="shared" si="41"/>
        <v>0.25</v>
      </c>
    </row>
    <row r="82" spans="2:28" ht="15.75" x14ac:dyDescent="0.25">
      <c r="B82" s="136"/>
      <c r="C82" s="48" t="s">
        <v>293</v>
      </c>
      <c r="D82" s="49" t="s">
        <v>316</v>
      </c>
      <c r="E82" s="45" t="s">
        <v>317</v>
      </c>
      <c r="F82" s="49" t="s">
        <v>318</v>
      </c>
      <c r="G82" s="69"/>
      <c r="H82" s="49" t="s">
        <v>319</v>
      </c>
      <c r="J82" s="50" t="s">
        <v>138</v>
      </c>
      <c r="K82" s="59">
        <f t="shared" si="38"/>
        <v>1</v>
      </c>
      <c r="L82" s="59">
        <f t="shared" si="38"/>
        <v>0</v>
      </c>
      <c r="M82" s="59">
        <f t="shared" si="38"/>
        <v>0</v>
      </c>
      <c r="N82" s="58"/>
      <c r="O82" s="50" t="s">
        <v>139</v>
      </c>
      <c r="P82" s="59">
        <f t="shared" si="39"/>
        <v>1</v>
      </c>
      <c r="Q82" s="60">
        <f t="shared" si="39"/>
        <v>1.8955479452054791</v>
      </c>
      <c r="R82" s="60">
        <f t="shared" si="39"/>
        <v>2.5178571428571428</v>
      </c>
      <c r="S82" s="5"/>
      <c r="T82" s="62"/>
      <c r="U82" s="62"/>
      <c r="V82" s="62"/>
      <c r="W82" s="62"/>
      <c r="X82" s="58"/>
      <c r="Y82" s="50" t="s">
        <v>140</v>
      </c>
      <c r="Z82" s="59" t="e">
        <f t="shared" si="41"/>
        <v>#DIV/0!</v>
      </c>
      <c r="AA82" s="59" t="e">
        <f t="shared" si="41"/>
        <v>#DIV/0!</v>
      </c>
      <c r="AB82" s="59" t="e">
        <f t="shared" si="41"/>
        <v>#DIV/0!</v>
      </c>
    </row>
    <row r="83" spans="2:28" ht="15.75" x14ac:dyDescent="0.25">
      <c r="B83" s="136"/>
      <c r="C83" s="48" t="s">
        <v>293</v>
      </c>
      <c r="D83" s="49" t="s">
        <v>320</v>
      </c>
      <c r="E83" s="48" t="s">
        <v>293</v>
      </c>
      <c r="F83" s="49" t="s">
        <v>321</v>
      </c>
      <c r="G83" s="48" t="s">
        <v>322</v>
      </c>
      <c r="H83" s="49" t="s">
        <v>323</v>
      </c>
      <c r="J83" s="50" t="s">
        <v>143</v>
      </c>
      <c r="K83" s="59" t="e">
        <f t="shared" si="38"/>
        <v>#DIV/0!</v>
      </c>
      <c r="L83" s="59" t="e">
        <f t="shared" si="38"/>
        <v>#DIV/0!</v>
      </c>
      <c r="M83" s="59" t="e">
        <f t="shared" si="38"/>
        <v>#DIV/0!</v>
      </c>
      <c r="N83" s="58"/>
      <c r="O83" s="50" t="s">
        <v>144</v>
      </c>
      <c r="P83" s="59" t="e">
        <f t="shared" si="39"/>
        <v>#DIV/0!</v>
      </c>
      <c r="Q83" s="59" t="e">
        <f t="shared" si="39"/>
        <v>#DIV/0!</v>
      </c>
      <c r="R83" s="59" t="e">
        <f t="shared" si="39"/>
        <v>#DIV/0!</v>
      </c>
      <c r="S83" s="5"/>
      <c r="T83" s="62"/>
      <c r="U83" s="63"/>
      <c r="V83" s="63"/>
      <c r="W83" s="63"/>
      <c r="X83" s="58"/>
      <c r="Y83" s="50" t="s">
        <v>145</v>
      </c>
      <c r="Z83" s="59">
        <f t="shared" si="41"/>
        <v>1</v>
      </c>
      <c r="AA83" s="59">
        <f t="shared" si="41"/>
        <v>0.84246575342465735</v>
      </c>
      <c r="AB83" s="59">
        <f t="shared" si="41"/>
        <v>0</v>
      </c>
    </row>
    <row r="84" spans="2:28" ht="15.75" x14ac:dyDescent="0.25">
      <c r="B84" s="136"/>
      <c r="C84" s="48" t="s">
        <v>293</v>
      </c>
      <c r="D84" s="49" t="s">
        <v>324</v>
      </c>
      <c r="E84" s="48" t="s">
        <v>300</v>
      </c>
      <c r="F84" s="49" t="s">
        <v>325</v>
      </c>
      <c r="G84" s="48" t="s">
        <v>293</v>
      </c>
      <c r="H84" s="49" t="s">
        <v>326</v>
      </c>
      <c r="J84" s="50" t="s">
        <v>149</v>
      </c>
      <c r="K84" s="59">
        <f t="shared" si="38"/>
        <v>1</v>
      </c>
      <c r="L84" s="59">
        <f t="shared" si="38"/>
        <v>0.54760273972602747</v>
      </c>
      <c r="M84" s="59">
        <f t="shared" si="38"/>
        <v>0.52500000000000013</v>
      </c>
      <c r="N84" s="58"/>
      <c r="O84" s="50" t="s">
        <v>150</v>
      </c>
      <c r="P84" s="59">
        <f t="shared" si="39"/>
        <v>1</v>
      </c>
      <c r="Q84" s="59">
        <f t="shared" si="39"/>
        <v>0.84246575342465735</v>
      </c>
      <c r="R84" s="59">
        <f t="shared" si="39"/>
        <v>0</v>
      </c>
      <c r="S84" s="58"/>
      <c r="T84" s="62"/>
      <c r="U84" s="63"/>
      <c r="V84" s="63"/>
      <c r="W84" s="63"/>
      <c r="X84" s="58"/>
      <c r="Y84" s="50" t="s">
        <v>151</v>
      </c>
      <c r="Z84" s="59" t="e">
        <f t="shared" si="41"/>
        <v>#DIV/0!</v>
      </c>
      <c r="AA84" s="59" t="e">
        <f t="shared" si="41"/>
        <v>#DIV/0!</v>
      </c>
      <c r="AB84" s="59" t="e">
        <f t="shared" si="41"/>
        <v>#DIV/0!</v>
      </c>
    </row>
    <row r="85" spans="2:28" ht="15.75" x14ac:dyDescent="0.25">
      <c r="B85" s="136"/>
      <c r="C85" s="49"/>
      <c r="D85" s="49" t="s">
        <v>327</v>
      </c>
      <c r="E85" s="69"/>
      <c r="F85" s="49" t="s">
        <v>328</v>
      </c>
      <c r="G85" s="48" t="s">
        <v>293</v>
      </c>
      <c r="H85" s="49" t="s">
        <v>329</v>
      </c>
      <c r="J85" s="50" t="s">
        <v>155</v>
      </c>
      <c r="K85" s="59" t="e">
        <f t="shared" si="38"/>
        <v>#DIV/0!</v>
      </c>
      <c r="L85" s="59" t="e">
        <f t="shared" si="38"/>
        <v>#DIV/0!</v>
      </c>
      <c r="M85" s="59" t="e">
        <f t="shared" si="38"/>
        <v>#DIV/0!</v>
      </c>
      <c r="N85" s="58"/>
      <c r="O85" s="50" t="s">
        <v>156</v>
      </c>
      <c r="P85" s="59">
        <f t="shared" si="39"/>
        <v>1</v>
      </c>
      <c r="Q85" s="59">
        <f t="shared" si="39"/>
        <v>0.67397260273972603</v>
      </c>
      <c r="R85" s="59">
        <f t="shared" si="39"/>
        <v>0.60000000000000009</v>
      </c>
      <c r="S85" s="58"/>
      <c r="T85" s="62"/>
      <c r="U85" s="63"/>
      <c r="V85" s="63"/>
      <c r="W85" s="63"/>
      <c r="X85" s="58"/>
      <c r="Y85" s="50" t="s">
        <v>157</v>
      </c>
      <c r="Z85" s="59">
        <f t="shared" si="41"/>
        <v>1</v>
      </c>
      <c r="AA85" s="59">
        <f t="shared" si="41"/>
        <v>0.84246575342465735</v>
      </c>
      <c r="AB85" s="59">
        <f t="shared" si="41"/>
        <v>0</v>
      </c>
    </row>
    <row r="86" spans="2:28" ht="15.75" x14ac:dyDescent="0.25">
      <c r="B86" s="136"/>
      <c r="C86" s="48" t="s">
        <v>330</v>
      </c>
      <c r="D86" s="49" t="s">
        <v>331</v>
      </c>
      <c r="E86" s="48" t="s">
        <v>293</v>
      </c>
      <c r="F86" s="49" t="s">
        <v>332</v>
      </c>
      <c r="G86" s="48" t="s">
        <v>293</v>
      </c>
      <c r="H86" s="49" t="s">
        <v>333</v>
      </c>
      <c r="J86" s="50" t="s">
        <v>160</v>
      </c>
      <c r="K86" s="59" t="e">
        <f t="shared" si="38"/>
        <v>#DIV/0!</v>
      </c>
      <c r="L86" s="59" t="e">
        <f t="shared" si="38"/>
        <v>#DIV/0!</v>
      </c>
      <c r="M86" s="59" t="e">
        <f t="shared" si="38"/>
        <v>#DIV/0!</v>
      </c>
      <c r="N86" s="58"/>
      <c r="O86" s="50" t="s">
        <v>161</v>
      </c>
      <c r="P86" s="59">
        <f t="shared" si="39"/>
        <v>1</v>
      </c>
      <c r="Q86" s="59">
        <f t="shared" si="39"/>
        <v>1.404109589041096</v>
      </c>
      <c r="R86" s="59">
        <f t="shared" si="39"/>
        <v>0.25</v>
      </c>
      <c r="S86" s="58"/>
      <c r="T86" s="62"/>
      <c r="U86" s="63"/>
      <c r="V86" s="63"/>
      <c r="W86" s="63"/>
      <c r="X86" s="58"/>
      <c r="Y86" s="57" t="s">
        <v>162</v>
      </c>
      <c r="Z86" s="59" t="e">
        <f t="shared" si="41"/>
        <v>#DIV/0!</v>
      </c>
      <c r="AA86" s="59" t="e">
        <f t="shared" si="41"/>
        <v>#DIV/0!</v>
      </c>
      <c r="AB86" s="59" t="e">
        <f t="shared" si="41"/>
        <v>#DIV/0!</v>
      </c>
    </row>
    <row r="87" spans="2:28" ht="15.75" x14ac:dyDescent="0.25">
      <c r="B87" s="136"/>
      <c r="C87" s="48" t="s">
        <v>87</v>
      </c>
      <c r="D87" s="49" t="s">
        <v>334</v>
      </c>
      <c r="E87" s="48" t="s">
        <v>293</v>
      </c>
      <c r="F87" s="49" t="s">
        <v>335</v>
      </c>
      <c r="G87" s="48" t="s">
        <v>300</v>
      </c>
      <c r="H87" s="49" t="s">
        <v>336</v>
      </c>
      <c r="J87" s="50" t="s">
        <v>84</v>
      </c>
      <c r="K87" s="59">
        <f t="shared" si="38"/>
        <v>1</v>
      </c>
      <c r="L87" s="59">
        <f t="shared" si="38"/>
        <v>0.26604181687094447</v>
      </c>
      <c r="M87" s="59">
        <f t="shared" si="38"/>
        <v>0.39473684210526316</v>
      </c>
      <c r="N87" s="58"/>
      <c r="O87" s="50" t="s">
        <v>165</v>
      </c>
      <c r="P87" s="59" t="e">
        <f t="shared" si="39"/>
        <v>#DIV/0!</v>
      </c>
      <c r="Q87" s="59" t="e">
        <f t="shared" si="39"/>
        <v>#DIV/0!</v>
      </c>
      <c r="R87" s="59" t="e">
        <f t="shared" si="39"/>
        <v>#DIV/0!</v>
      </c>
      <c r="S87" s="58"/>
      <c r="T87" s="62"/>
      <c r="U87" s="63"/>
      <c r="V87" s="63"/>
      <c r="W87" s="63"/>
      <c r="X87" s="58"/>
      <c r="Y87" s="8" t="s">
        <v>166</v>
      </c>
      <c r="Z87" s="59">
        <f t="shared" si="41"/>
        <v>1</v>
      </c>
      <c r="AA87" s="59">
        <f t="shared" si="41"/>
        <v>0.31592465753424659</v>
      </c>
      <c r="AB87" s="59">
        <f t="shared" si="41"/>
        <v>0.5</v>
      </c>
    </row>
    <row r="88" spans="2:28" ht="15.75" x14ac:dyDescent="0.25">
      <c r="B88" s="136"/>
      <c r="C88" s="49" t="s">
        <v>317</v>
      </c>
      <c r="D88" s="49" t="s">
        <v>337</v>
      </c>
      <c r="E88" s="48" t="s">
        <v>293</v>
      </c>
      <c r="F88" s="49" t="s">
        <v>338</v>
      </c>
      <c r="G88" s="48" t="s">
        <v>293</v>
      </c>
      <c r="H88" s="49" t="s">
        <v>339</v>
      </c>
      <c r="J88" s="50" t="s">
        <v>169</v>
      </c>
      <c r="K88" s="59">
        <f t="shared" si="38"/>
        <v>1</v>
      </c>
      <c r="L88" s="59">
        <f t="shared" si="38"/>
        <v>0</v>
      </c>
      <c r="M88" s="59">
        <f t="shared" si="38"/>
        <v>0.30000000000000004</v>
      </c>
      <c r="N88" s="58"/>
      <c r="O88" s="50" t="s">
        <v>170</v>
      </c>
      <c r="P88" s="59">
        <f t="shared" si="39"/>
        <v>1</v>
      </c>
      <c r="Q88" s="59">
        <f t="shared" si="39"/>
        <v>0.84246575342465735</v>
      </c>
      <c r="R88" s="59">
        <f t="shared" si="39"/>
        <v>0</v>
      </c>
      <c r="S88" s="58"/>
      <c r="T88" s="62"/>
      <c r="U88" s="63"/>
      <c r="V88" s="63"/>
      <c r="W88" s="63"/>
      <c r="X88" s="58"/>
    </row>
    <row r="89" spans="2:28" ht="15.75" x14ac:dyDescent="0.25">
      <c r="B89" s="136"/>
      <c r="C89" s="48" t="s">
        <v>340</v>
      </c>
      <c r="D89" s="49" t="s">
        <v>341</v>
      </c>
      <c r="E89" s="48" t="s">
        <v>293</v>
      </c>
      <c r="F89" s="49" t="s">
        <v>342</v>
      </c>
      <c r="G89" s="48" t="s">
        <v>293</v>
      </c>
      <c r="H89" s="49" t="s">
        <v>343</v>
      </c>
      <c r="J89" s="50" t="s">
        <v>68</v>
      </c>
      <c r="K89" s="59">
        <f t="shared" ref="K89:M102" si="42">K54/$K54</f>
        <v>1</v>
      </c>
      <c r="L89" s="59">
        <f t="shared" si="42"/>
        <v>1.4651578320428826</v>
      </c>
      <c r="M89" s="60">
        <f t="shared" si="42"/>
        <v>3</v>
      </c>
      <c r="N89" s="58"/>
      <c r="O89" s="50" t="s">
        <v>173</v>
      </c>
      <c r="P89" s="59" t="e">
        <f t="shared" ref="P89:R92" si="43">P54/$P54</f>
        <v>#DIV/0!</v>
      </c>
      <c r="Q89" s="59" t="e">
        <f t="shared" si="43"/>
        <v>#DIV/0!</v>
      </c>
      <c r="R89" s="59" t="e">
        <f t="shared" si="43"/>
        <v>#DIV/0!</v>
      </c>
      <c r="S89" s="58"/>
      <c r="T89" s="64"/>
      <c r="U89" s="63"/>
      <c r="V89" s="63"/>
      <c r="W89" s="63"/>
      <c r="X89" s="58"/>
      <c r="Y89" s="65"/>
      <c r="Z89" s="65"/>
      <c r="AA89" s="65"/>
      <c r="AB89" s="65"/>
    </row>
    <row r="90" spans="2:28" ht="15.75" x14ac:dyDescent="0.25">
      <c r="B90" s="136"/>
      <c r="C90" s="48" t="s">
        <v>300</v>
      </c>
      <c r="D90" s="49" t="s">
        <v>344</v>
      </c>
      <c r="E90" s="48" t="s">
        <v>293</v>
      </c>
      <c r="F90" s="49" t="s">
        <v>345</v>
      </c>
      <c r="G90" s="48" t="s">
        <v>293</v>
      </c>
      <c r="H90" s="49" t="s">
        <v>346</v>
      </c>
      <c r="J90" s="50" t="s">
        <v>111</v>
      </c>
      <c r="K90" s="59">
        <f t="shared" si="42"/>
        <v>1</v>
      </c>
      <c r="L90" s="60">
        <f t="shared" si="42"/>
        <v>3.875342465753425</v>
      </c>
      <c r="M90" s="59">
        <f t="shared" si="42"/>
        <v>0.30000000000000004</v>
      </c>
      <c r="N90" s="58"/>
      <c r="O90" s="50" t="s">
        <v>176</v>
      </c>
      <c r="P90" s="59">
        <f t="shared" si="43"/>
        <v>1</v>
      </c>
      <c r="Q90" s="59">
        <f t="shared" si="43"/>
        <v>0.84246575342465735</v>
      </c>
      <c r="R90" s="59">
        <f t="shared" si="43"/>
        <v>0</v>
      </c>
      <c r="S90" s="58"/>
      <c r="T90" s="62"/>
      <c r="U90" s="63"/>
      <c r="V90" s="63"/>
      <c r="W90" s="63"/>
      <c r="X90" s="58"/>
      <c r="Y90" s="65"/>
      <c r="Z90" s="65"/>
      <c r="AA90" s="65"/>
      <c r="AB90" s="65"/>
    </row>
    <row r="91" spans="2:28" ht="15.75" x14ac:dyDescent="0.25">
      <c r="B91" s="136"/>
      <c r="C91" s="48" t="s">
        <v>322</v>
      </c>
      <c r="D91" s="49" t="s">
        <v>347</v>
      </c>
      <c r="E91" s="48" t="s">
        <v>300</v>
      </c>
      <c r="F91" s="49" t="s">
        <v>348</v>
      </c>
      <c r="G91" s="48" t="s">
        <v>293</v>
      </c>
      <c r="H91" s="49" t="s">
        <v>349</v>
      </c>
      <c r="J91" s="50" t="s">
        <v>179</v>
      </c>
      <c r="K91" s="59" t="e">
        <f t="shared" si="42"/>
        <v>#DIV/0!</v>
      </c>
      <c r="L91" s="59" t="e">
        <f t="shared" si="42"/>
        <v>#DIV/0!</v>
      </c>
      <c r="M91" s="59" t="e">
        <f t="shared" si="42"/>
        <v>#DIV/0!</v>
      </c>
      <c r="N91" s="58"/>
      <c r="O91" s="57" t="s">
        <v>180</v>
      </c>
      <c r="P91" s="59" t="e">
        <f t="shared" si="43"/>
        <v>#DIV/0!</v>
      </c>
      <c r="Q91" s="59" t="e">
        <f t="shared" si="43"/>
        <v>#DIV/0!</v>
      </c>
      <c r="R91" s="59" t="e">
        <f t="shared" si="43"/>
        <v>#DIV/0!</v>
      </c>
      <c r="S91" s="58"/>
      <c r="T91" s="66"/>
      <c r="U91" s="67"/>
      <c r="V91" s="67"/>
      <c r="W91" s="67"/>
      <c r="X91" s="65"/>
      <c r="Y91" s="47"/>
    </row>
    <row r="92" spans="2:28" ht="15.75" x14ac:dyDescent="0.25">
      <c r="B92" s="136"/>
      <c r="C92" s="48" t="s">
        <v>322</v>
      </c>
      <c r="D92" s="49" t="s">
        <v>350</v>
      </c>
      <c r="E92" s="48" t="s">
        <v>300</v>
      </c>
      <c r="F92" s="49" t="s">
        <v>351</v>
      </c>
      <c r="G92" s="48" t="s">
        <v>293</v>
      </c>
      <c r="H92" s="49" t="s">
        <v>352</v>
      </c>
      <c r="J92" s="50" t="s">
        <v>184</v>
      </c>
      <c r="K92" s="59">
        <f t="shared" si="42"/>
        <v>1</v>
      </c>
      <c r="L92" s="59">
        <f t="shared" si="42"/>
        <v>0.84246575342465735</v>
      </c>
      <c r="M92" s="59">
        <f t="shared" si="42"/>
        <v>0</v>
      </c>
      <c r="N92" s="58"/>
      <c r="O92" s="8" t="s">
        <v>166</v>
      </c>
      <c r="P92" s="59">
        <f t="shared" si="43"/>
        <v>1</v>
      </c>
      <c r="Q92" s="59">
        <f t="shared" si="43"/>
        <v>0.31592465753424659</v>
      </c>
      <c r="R92" s="59">
        <f t="shared" si="43"/>
        <v>0.5</v>
      </c>
      <c r="S92" s="58"/>
      <c r="T92" s="66"/>
      <c r="U92" s="66"/>
      <c r="V92" s="66"/>
      <c r="W92" s="66"/>
      <c r="X92" s="58"/>
      <c r="Y92" s="65"/>
      <c r="Z92" s="65"/>
      <c r="AA92" s="65"/>
      <c r="AB92" s="65"/>
    </row>
    <row r="93" spans="2:28" ht="15.75" customHeight="1" x14ac:dyDescent="0.25">
      <c r="B93" s="136"/>
      <c r="C93" s="48" t="s">
        <v>322</v>
      </c>
      <c r="D93" s="49" t="s">
        <v>353</v>
      </c>
      <c r="E93" s="52" t="s">
        <v>354</v>
      </c>
      <c r="F93" s="49" t="s">
        <v>355</v>
      </c>
      <c r="G93" s="48" t="s">
        <v>291</v>
      </c>
      <c r="H93" s="49" t="s">
        <v>356</v>
      </c>
      <c r="J93" s="50" t="s">
        <v>188</v>
      </c>
      <c r="K93" s="59" t="e">
        <f t="shared" si="42"/>
        <v>#DIV/0!</v>
      </c>
      <c r="L93" s="59" t="e">
        <f t="shared" si="42"/>
        <v>#DIV/0!</v>
      </c>
      <c r="M93" s="59" t="e">
        <f t="shared" si="42"/>
        <v>#DIV/0!</v>
      </c>
      <c r="N93" s="58"/>
      <c r="O93" s="71"/>
      <c r="P93" s="72"/>
      <c r="Q93" s="72"/>
      <c r="R93" s="72"/>
      <c r="S93" s="58"/>
      <c r="T93" s="66"/>
      <c r="U93" s="66"/>
      <c r="V93" s="66"/>
      <c r="W93" s="66"/>
      <c r="X93" s="58"/>
      <c r="Y93" s="65"/>
      <c r="Z93" s="65"/>
      <c r="AA93" s="65"/>
      <c r="AB93" s="65"/>
    </row>
    <row r="94" spans="2:28" ht="15.75" x14ac:dyDescent="0.25">
      <c r="B94" s="136"/>
      <c r="C94" s="48" t="s">
        <v>293</v>
      </c>
      <c r="D94" s="49" t="s">
        <v>357</v>
      </c>
      <c r="E94" s="48" t="s">
        <v>293</v>
      </c>
      <c r="F94" s="49" t="s">
        <v>358</v>
      </c>
      <c r="G94" s="48" t="s">
        <v>293</v>
      </c>
      <c r="H94" s="49" t="s">
        <v>359</v>
      </c>
      <c r="J94" s="50" t="s">
        <v>99</v>
      </c>
      <c r="K94" s="59">
        <f t="shared" si="42"/>
        <v>1</v>
      </c>
      <c r="L94" s="59">
        <f t="shared" si="42"/>
        <v>0.67397260273972603</v>
      </c>
      <c r="M94" s="59">
        <f t="shared" si="42"/>
        <v>0.30000000000000004</v>
      </c>
      <c r="N94" s="58"/>
      <c r="O94" s="58"/>
      <c r="P94" s="58"/>
      <c r="Q94" s="58"/>
      <c r="R94" s="58"/>
      <c r="S94" s="58"/>
      <c r="T94" s="66"/>
      <c r="U94" s="66"/>
      <c r="V94" s="66"/>
      <c r="W94" s="66"/>
      <c r="X94" s="58"/>
      <c r="Y94" s="65"/>
      <c r="Z94" s="65"/>
      <c r="AA94" s="65"/>
      <c r="AB94" s="65"/>
    </row>
    <row r="95" spans="2:28" ht="15.75" x14ac:dyDescent="0.25">
      <c r="B95" s="136"/>
      <c r="C95" s="48" t="s">
        <v>293</v>
      </c>
      <c r="D95" s="49" t="s">
        <v>360</v>
      </c>
      <c r="E95" s="48" t="s">
        <v>300</v>
      </c>
      <c r="F95" s="49" t="s">
        <v>361</v>
      </c>
      <c r="G95" s="48" t="s">
        <v>293</v>
      </c>
      <c r="H95" s="49" t="s">
        <v>362</v>
      </c>
      <c r="J95" s="50" t="s">
        <v>193</v>
      </c>
      <c r="K95" s="59" t="e">
        <f t="shared" si="42"/>
        <v>#DIV/0!</v>
      </c>
      <c r="L95" s="59" t="e">
        <f t="shared" si="42"/>
        <v>#DIV/0!</v>
      </c>
      <c r="M95" s="59" t="e">
        <f t="shared" si="42"/>
        <v>#DIV/0!</v>
      </c>
      <c r="N95" s="58"/>
      <c r="O95" s="58"/>
      <c r="P95" s="58"/>
      <c r="Q95" s="58"/>
      <c r="R95" s="58"/>
      <c r="S95" s="58"/>
      <c r="T95" s="66"/>
      <c r="U95" s="66"/>
      <c r="V95" s="66"/>
      <c r="W95" s="66"/>
      <c r="X95" s="58"/>
      <c r="Y95" s="65"/>
      <c r="Z95" s="65"/>
      <c r="AA95" s="65"/>
      <c r="AB95" s="65"/>
    </row>
    <row r="96" spans="2:28" ht="15.75" x14ac:dyDescent="0.25">
      <c r="B96" s="136"/>
      <c r="C96" s="48" t="s">
        <v>322</v>
      </c>
      <c r="D96" s="49" t="s">
        <v>363</v>
      </c>
      <c r="E96" s="48" t="s">
        <v>293</v>
      </c>
      <c r="F96" s="49" t="s">
        <v>364</v>
      </c>
      <c r="G96" s="48" t="s">
        <v>293</v>
      </c>
      <c r="H96" s="49" t="s">
        <v>365</v>
      </c>
      <c r="J96" s="50" t="s">
        <v>70</v>
      </c>
      <c r="K96" s="59">
        <f t="shared" si="42"/>
        <v>1</v>
      </c>
      <c r="L96" s="59">
        <f t="shared" si="42"/>
        <v>1.404109589041096</v>
      </c>
      <c r="M96" s="59">
        <f t="shared" si="42"/>
        <v>0.25</v>
      </c>
      <c r="N96" s="58"/>
      <c r="O96" s="58"/>
      <c r="P96" s="58"/>
      <c r="Q96" s="58"/>
      <c r="R96" s="58"/>
      <c r="S96" s="58"/>
      <c r="T96" s="66"/>
      <c r="U96" s="66"/>
      <c r="V96" s="66"/>
      <c r="W96" s="66"/>
      <c r="X96" s="58"/>
      <c r="Y96" s="47"/>
      <c r="Z96" s="47"/>
      <c r="AA96" s="47"/>
      <c r="AB96" s="47"/>
    </row>
    <row r="97" spans="2:28" ht="15.75" x14ac:dyDescent="0.25">
      <c r="B97" s="136"/>
      <c r="C97" s="48" t="s">
        <v>293</v>
      </c>
      <c r="D97" s="49" t="s">
        <v>366</v>
      </c>
      <c r="E97" s="48" t="s">
        <v>293</v>
      </c>
      <c r="F97" s="49" t="s">
        <v>367</v>
      </c>
      <c r="G97" s="48" t="s">
        <v>293</v>
      </c>
      <c r="H97" s="49" t="s">
        <v>368</v>
      </c>
      <c r="J97" s="50" t="s">
        <v>153</v>
      </c>
      <c r="K97" s="59" t="e">
        <f t="shared" si="42"/>
        <v>#DIV/0!</v>
      </c>
      <c r="L97" s="59" t="e">
        <f t="shared" si="42"/>
        <v>#DIV/0!</v>
      </c>
      <c r="M97" s="59" t="e">
        <f t="shared" si="42"/>
        <v>#DIV/0!</v>
      </c>
      <c r="N97" s="58"/>
      <c r="O97" s="58"/>
      <c r="P97" s="58"/>
      <c r="Q97" s="58"/>
      <c r="R97" s="58"/>
      <c r="S97" s="58"/>
      <c r="T97" s="66"/>
      <c r="U97" s="66"/>
      <c r="V97" s="66"/>
      <c r="W97" s="66"/>
      <c r="X97" s="58"/>
      <c r="Y97" s="47"/>
      <c r="Z97" s="47"/>
      <c r="AA97" s="47"/>
      <c r="AB97" s="47"/>
    </row>
    <row r="98" spans="2:28" ht="15.75" x14ac:dyDescent="0.25">
      <c r="B98" s="136"/>
      <c r="C98" s="48" t="s">
        <v>322</v>
      </c>
      <c r="D98" s="49" t="s">
        <v>369</v>
      </c>
      <c r="E98" s="48" t="s">
        <v>291</v>
      </c>
      <c r="F98" s="49" t="s">
        <v>370</v>
      </c>
      <c r="G98" s="48" t="s">
        <v>293</v>
      </c>
      <c r="H98" s="49" t="s">
        <v>371</v>
      </c>
      <c r="J98" s="50" t="s">
        <v>201</v>
      </c>
      <c r="K98" s="59">
        <f t="shared" si="42"/>
        <v>1</v>
      </c>
      <c r="L98" s="59">
        <f t="shared" si="42"/>
        <v>0.84246575342465735</v>
      </c>
      <c r="M98" s="59">
        <f t="shared" si="42"/>
        <v>0</v>
      </c>
      <c r="N98" s="58"/>
      <c r="O98" s="58"/>
      <c r="P98" s="58"/>
      <c r="Q98" s="58"/>
      <c r="R98" s="58"/>
      <c r="S98" s="58"/>
      <c r="T98" s="66"/>
      <c r="U98" s="66"/>
      <c r="V98" s="66"/>
      <c r="W98" s="66"/>
      <c r="X98" s="58"/>
      <c r="Y98" s="47"/>
      <c r="Z98" s="47"/>
      <c r="AA98" s="47"/>
      <c r="AB98" s="47"/>
    </row>
    <row r="99" spans="2:28" ht="15.75" x14ac:dyDescent="0.25">
      <c r="B99" s="136" t="s">
        <v>372</v>
      </c>
      <c r="C99" s="48" t="s">
        <v>373</v>
      </c>
      <c r="D99" s="49" t="s">
        <v>374</v>
      </c>
      <c r="E99" s="48" t="s">
        <v>375</v>
      </c>
      <c r="F99" s="49" t="s">
        <v>376</v>
      </c>
      <c r="G99" s="48" t="s">
        <v>377</v>
      </c>
      <c r="H99" s="49" t="s">
        <v>378</v>
      </c>
      <c r="J99" s="50" t="s">
        <v>186</v>
      </c>
      <c r="K99" s="59" t="e">
        <f t="shared" si="42"/>
        <v>#DIV/0!</v>
      </c>
      <c r="L99" s="59" t="e">
        <f t="shared" si="42"/>
        <v>#DIV/0!</v>
      </c>
      <c r="M99" s="59" t="e">
        <f t="shared" si="42"/>
        <v>#DIV/0!</v>
      </c>
      <c r="N99" s="58"/>
      <c r="O99" s="58"/>
      <c r="P99" s="58"/>
      <c r="Q99" s="58"/>
      <c r="R99" s="58"/>
      <c r="S99" s="58"/>
      <c r="T99" s="66"/>
      <c r="U99" s="66"/>
      <c r="V99" s="66"/>
      <c r="W99" s="66"/>
      <c r="X99" s="58"/>
      <c r="Y99" s="47"/>
      <c r="Z99" s="47"/>
      <c r="AA99" s="47"/>
      <c r="AB99" s="47"/>
    </row>
    <row r="100" spans="2:28" ht="15.75" x14ac:dyDescent="0.25">
      <c r="B100" s="136"/>
      <c r="C100" s="48" t="s">
        <v>377</v>
      </c>
      <c r="D100" s="49" t="s">
        <v>379</v>
      </c>
      <c r="E100" s="48" t="s">
        <v>377</v>
      </c>
      <c r="F100" s="49" t="s">
        <v>380</v>
      </c>
      <c r="G100" s="73"/>
      <c r="H100" s="49" t="s">
        <v>381</v>
      </c>
      <c r="J100" s="50" t="s">
        <v>206</v>
      </c>
      <c r="K100" s="59">
        <f t="shared" si="42"/>
        <v>1</v>
      </c>
      <c r="L100" s="59">
        <f t="shared" si="42"/>
        <v>0.84246575342465735</v>
      </c>
      <c r="M100" s="59">
        <f t="shared" si="42"/>
        <v>0</v>
      </c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65"/>
      <c r="Z100" s="65"/>
      <c r="AA100" s="65"/>
      <c r="AB100" s="65"/>
    </row>
    <row r="101" spans="2:28" ht="15.75" x14ac:dyDescent="0.25">
      <c r="B101" s="136"/>
      <c r="C101" s="48" t="s">
        <v>101</v>
      </c>
      <c r="D101" s="49" t="s">
        <v>382</v>
      </c>
      <c r="E101" s="48" t="s">
        <v>373</v>
      </c>
      <c r="F101" s="49" t="s">
        <v>383</v>
      </c>
      <c r="G101" s="48" t="s">
        <v>291</v>
      </c>
      <c r="H101" s="49" t="s">
        <v>384</v>
      </c>
      <c r="J101" s="57" t="s">
        <v>209</v>
      </c>
      <c r="K101" s="59" t="e">
        <f t="shared" si="42"/>
        <v>#DIV/0!</v>
      </c>
      <c r="L101" s="59" t="e">
        <f t="shared" si="42"/>
        <v>#DIV/0!</v>
      </c>
      <c r="M101" s="59" t="e">
        <f t="shared" si="42"/>
        <v>#DIV/0!</v>
      </c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65"/>
      <c r="Z101" s="65"/>
      <c r="AA101" s="65"/>
      <c r="AB101" s="65"/>
    </row>
    <row r="102" spans="2:28" ht="15.75" x14ac:dyDescent="0.25">
      <c r="B102" s="136"/>
      <c r="C102" s="48" t="s">
        <v>330</v>
      </c>
      <c r="D102" s="49" t="s">
        <v>385</v>
      </c>
      <c r="E102" s="48" t="s">
        <v>330</v>
      </c>
      <c r="F102" s="49" t="s">
        <v>386</v>
      </c>
      <c r="G102" s="48" t="s">
        <v>377</v>
      </c>
      <c r="H102" s="49" t="s">
        <v>387</v>
      </c>
      <c r="J102" s="8" t="s">
        <v>166</v>
      </c>
      <c r="K102" s="59">
        <f t="shared" si="42"/>
        <v>1</v>
      </c>
      <c r="L102" s="59">
        <f t="shared" si="42"/>
        <v>0.31592465753424659</v>
      </c>
      <c r="M102" s="59">
        <f t="shared" si="42"/>
        <v>0.5</v>
      </c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65"/>
      <c r="Z102" s="65"/>
      <c r="AA102" s="65"/>
      <c r="AB102" s="65"/>
    </row>
    <row r="103" spans="2:28" ht="15.75" x14ac:dyDescent="0.25">
      <c r="B103" s="136"/>
      <c r="C103" s="48" t="s">
        <v>322</v>
      </c>
      <c r="D103" s="49" t="s">
        <v>388</v>
      </c>
      <c r="E103" s="48" t="s">
        <v>389</v>
      </c>
      <c r="F103" s="49" t="s">
        <v>390</v>
      </c>
      <c r="G103" s="48" t="s">
        <v>322</v>
      </c>
      <c r="H103" s="49" t="s">
        <v>391</v>
      </c>
    </row>
    <row r="104" spans="2:28" ht="18" x14ac:dyDescent="0.25">
      <c r="B104" s="136"/>
      <c r="C104" s="48" t="s">
        <v>322</v>
      </c>
      <c r="D104" s="49" t="s">
        <v>392</v>
      </c>
      <c r="E104" s="48" t="s">
        <v>377</v>
      </c>
      <c r="F104" s="49" t="s">
        <v>393</v>
      </c>
      <c r="G104" s="48" t="s">
        <v>377</v>
      </c>
      <c r="H104" s="49" t="s">
        <v>394</v>
      </c>
      <c r="J104" s="50" t="s">
        <v>283</v>
      </c>
      <c r="K104" s="8" t="s">
        <v>64</v>
      </c>
      <c r="L104" s="8" t="s">
        <v>65</v>
      </c>
      <c r="M104" s="8" t="s">
        <v>66</v>
      </c>
      <c r="N104" s="65"/>
      <c r="O104" s="50" t="s">
        <v>283</v>
      </c>
      <c r="P104" s="8" t="s">
        <v>64</v>
      </c>
      <c r="Q104" s="8" t="s">
        <v>65</v>
      </c>
      <c r="R104" s="8" t="s">
        <v>66</v>
      </c>
      <c r="S104" s="65"/>
      <c r="T104" s="50" t="s">
        <v>283</v>
      </c>
      <c r="U104" s="8" t="s">
        <v>64</v>
      </c>
      <c r="V104" s="8" t="s">
        <v>65</v>
      </c>
      <c r="W104" s="8" t="s">
        <v>66</v>
      </c>
      <c r="X104" s="58"/>
      <c r="Y104" s="50" t="s">
        <v>283</v>
      </c>
      <c r="Z104" s="8" t="s">
        <v>64</v>
      </c>
      <c r="AA104" s="8" t="s">
        <v>65</v>
      </c>
      <c r="AB104" s="8" t="s">
        <v>66</v>
      </c>
    </row>
    <row r="105" spans="2:28" ht="15.75" x14ac:dyDescent="0.25">
      <c r="B105" s="136"/>
      <c r="C105" s="48" t="s">
        <v>322</v>
      </c>
      <c r="D105" s="49" t="s">
        <v>395</v>
      </c>
      <c r="E105" s="48" t="s">
        <v>373</v>
      </c>
      <c r="F105" s="49" t="s">
        <v>396</v>
      </c>
      <c r="G105" s="48" t="s">
        <v>377</v>
      </c>
      <c r="H105" s="49" t="s">
        <v>397</v>
      </c>
      <c r="J105" s="50" t="s">
        <v>72</v>
      </c>
      <c r="K105" s="61">
        <f t="shared" ref="K105:M120" si="44">K37/100*K$69</f>
        <v>3.9473041497185543E-2</v>
      </c>
      <c r="L105" s="61">
        <f t="shared" si="44"/>
        <v>0.71910270592491476</v>
      </c>
      <c r="M105" s="61">
        <f t="shared" si="44"/>
        <v>0</v>
      </c>
      <c r="N105" s="65"/>
      <c r="O105" s="50" t="s">
        <v>73</v>
      </c>
      <c r="P105" s="61">
        <f>K105</f>
        <v>3.9473041497185543E-2</v>
      </c>
      <c r="Q105" s="61">
        <f t="shared" ref="Q105:R107" si="45">L105</f>
        <v>0.71910270592491476</v>
      </c>
      <c r="R105" s="61">
        <f t="shared" si="45"/>
        <v>0</v>
      </c>
      <c r="S105" s="65"/>
      <c r="T105" s="8" t="s">
        <v>74</v>
      </c>
      <c r="U105" s="61">
        <f>K108+K112+K132</f>
        <v>7.8946082994371086E-2</v>
      </c>
      <c r="V105" s="61">
        <f>L108+L112+L132</f>
        <v>0.35955135296245738</v>
      </c>
      <c r="W105" s="61">
        <f>M108+M112+M132</f>
        <v>0.23847627539495458</v>
      </c>
      <c r="X105" s="58"/>
      <c r="Y105" s="50" t="s">
        <v>75</v>
      </c>
      <c r="Z105" s="61">
        <f>SUM(K105)</f>
        <v>3.9473041497185543E-2</v>
      </c>
      <c r="AA105" s="61">
        <f t="shared" ref="AA105:AB106" si="46">SUM(L105)</f>
        <v>0.71910270592491476</v>
      </c>
      <c r="AB105" s="61">
        <f t="shared" si="46"/>
        <v>0</v>
      </c>
    </row>
    <row r="106" spans="2:28" ht="15.75" x14ac:dyDescent="0.25">
      <c r="B106" s="136"/>
      <c r="C106" s="48" t="s">
        <v>322</v>
      </c>
      <c r="D106" s="49" t="s">
        <v>398</v>
      </c>
      <c r="E106" s="48" t="s">
        <v>399</v>
      </c>
      <c r="F106" s="49" t="s">
        <v>400</v>
      </c>
      <c r="G106" s="48" t="s">
        <v>377</v>
      </c>
      <c r="H106" s="49" t="s">
        <v>401</v>
      </c>
      <c r="J106" s="50" t="s">
        <v>80</v>
      </c>
      <c r="K106" s="61">
        <f t="shared" si="44"/>
        <v>3.9473041497185543E-2</v>
      </c>
      <c r="L106" s="61">
        <f t="shared" si="44"/>
        <v>0</v>
      </c>
      <c r="M106" s="61">
        <f t="shared" si="44"/>
        <v>0</v>
      </c>
      <c r="N106" s="65"/>
      <c r="O106" s="50" t="s">
        <v>81</v>
      </c>
      <c r="P106" s="61">
        <f>K106</f>
        <v>3.9473041497185543E-2</v>
      </c>
      <c r="Q106" s="61">
        <f t="shared" si="45"/>
        <v>0</v>
      </c>
      <c r="R106" s="61">
        <f t="shared" si="45"/>
        <v>0</v>
      </c>
      <c r="S106" s="65"/>
      <c r="T106" s="8" t="s">
        <v>82</v>
      </c>
      <c r="U106" s="61">
        <f>K114+K122+K129</f>
        <v>1.184191244915566</v>
      </c>
      <c r="V106" s="74">
        <f>L114+L122+L129</f>
        <v>20.134875765897611</v>
      </c>
      <c r="W106" s="74">
        <f>M114+M122+M129</f>
        <v>12.639242595932595</v>
      </c>
      <c r="X106" s="58"/>
      <c r="Y106" s="50" t="s">
        <v>83</v>
      </c>
      <c r="Z106" s="61">
        <f t="shared" ref="Z106" si="47">SUM(K106)</f>
        <v>3.9473041497185543E-2</v>
      </c>
      <c r="AA106" s="61">
        <f t="shared" si="46"/>
        <v>0</v>
      </c>
      <c r="AB106" s="61">
        <f t="shared" si="46"/>
        <v>0</v>
      </c>
    </row>
    <row r="107" spans="2:28" ht="15.75" x14ac:dyDescent="0.25">
      <c r="B107" s="136"/>
      <c r="C107" s="48" t="s">
        <v>330</v>
      </c>
      <c r="D107" s="49" t="s">
        <v>402</v>
      </c>
      <c r="E107" s="48" t="s">
        <v>330</v>
      </c>
      <c r="F107" s="49" t="s">
        <v>403</v>
      </c>
      <c r="G107" s="48" t="s">
        <v>377</v>
      </c>
      <c r="H107" s="49" t="s">
        <v>404</v>
      </c>
      <c r="J107" s="50" t="s">
        <v>87</v>
      </c>
      <c r="K107" s="61">
        <f t="shared" si="44"/>
        <v>7.8946082994371086E-2</v>
      </c>
      <c r="L107" s="61">
        <f t="shared" si="44"/>
        <v>0.35955135296245738</v>
      </c>
      <c r="M107" s="61">
        <f t="shared" si="44"/>
        <v>0</v>
      </c>
      <c r="N107" s="65"/>
      <c r="O107" s="50" t="s">
        <v>88</v>
      </c>
      <c r="P107" s="61">
        <f>K107</f>
        <v>7.8946082994371086E-2</v>
      </c>
      <c r="Q107" s="61">
        <f t="shared" si="45"/>
        <v>0.35955135296245738</v>
      </c>
      <c r="R107" s="61">
        <f t="shared" si="45"/>
        <v>0</v>
      </c>
      <c r="S107" s="65"/>
      <c r="T107" s="8" t="s">
        <v>89</v>
      </c>
      <c r="U107" s="61">
        <f>K109+K123+K105+K113</f>
        <v>0.31578433197748429</v>
      </c>
      <c r="V107" s="74">
        <f>L109+L123+L105+L113</f>
        <v>9.7078865299863484</v>
      </c>
      <c r="W107" s="61">
        <f>M109+M123+M105+M113</f>
        <v>0.23847627539495458</v>
      </c>
      <c r="X107" s="58"/>
      <c r="Y107" s="50" t="s">
        <v>90</v>
      </c>
      <c r="Z107" s="61">
        <f>SUM(K107:K109)</f>
        <v>0.11841912449155663</v>
      </c>
      <c r="AA107" s="61">
        <f t="shared" ref="AA107:AB107" si="48">SUM(L107:L109)</f>
        <v>0.35955135296245738</v>
      </c>
      <c r="AB107" s="61">
        <f t="shared" si="48"/>
        <v>0.23847627539495458</v>
      </c>
    </row>
    <row r="108" spans="2:28" ht="15.75" x14ac:dyDescent="0.25">
      <c r="B108" s="136"/>
      <c r="C108" s="48" t="s">
        <v>322</v>
      </c>
      <c r="D108" s="49" t="s">
        <v>405</v>
      </c>
      <c r="E108" s="48" t="s">
        <v>155</v>
      </c>
      <c r="F108" s="49" t="s">
        <v>406</v>
      </c>
      <c r="G108" s="48" t="s">
        <v>311</v>
      </c>
      <c r="H108" s="49" t="s">
        <v>407</v>
      </c>
      <c r="J108" s="50" t="s">
        <v>94</v>
      </c>
      <c r="K108" s="61">
        <f t="shared" si="44"/>
        <v>0</v>
      </c>
      <c r="L108" s="61">
        <f t="shared" si="44"/>
        <v>0</v>
      </c>
      <c r="M108" s="61">
        <f t="shared" si="44"/>
        <v>0.23847627539495458</v>
      </c>
      <c r="N108" s="65"/>
      <c r="O108" s="50" t="s">
        <v>95</v>
      </c>
      <c r="P108" s="61">
        <f>K108+K109</f>
        <v>3.9473041497185543E-2</v>
      </c>
      <c r="Q108" s="61">
        <f>L108+L109</f>
        <v>0</v>
      </c>
      <c r="R108" s="61">
        <f>M108+M109</f>
        <v>0.23847627539495458</v>
      </c>
      <c r="S108" s="65"/>
      <c r="T108" s="8" t="s">
        <v>96</v>
      </c>
      <c r="U108" s="61">
        <f>K130+K117+K120+K125+K131+K133+K127+K111</f>
        <v>1.8552329503677201</v>
      </c>
      <c r="V108" s="74">
        <f>L130+L117+L120+L125+L131+L133+L127+L111</f>
        <v>10.426989235911263</v>
      </c>
      <c r="W108" s="61">
        <f>M130+M117+M120+M125+M131+M133+M127+M111</f>
        <v>3.3386678555293643</v>
      </c>
      <c r="X108" s="58"/>
      <c r="Y108" s="50" t="s">
        <v>97</v>
      </c>
      <c r="Z108" s="61">
        <f>SUM(K110:K115)</f>
        <v>0.31578433197748434</v>
      </c>
      <c r="AA108" s="61">
        <f t="shared" ref="AA108:AB108" si="49">SUM(L110:L115)</f>
        <v>4.3146162355494884</v>
      </c>
      <c r="AB108" s="61">
        <f t="shared" si="49"/>
        <v>1.4308576523697274</v>
      </c>
    </row>
    <row r="109" spans="2:28" ht="15.75" x14ac:dyDescent="0.25">
      <c r="B109" s="136"/>
      <c r="C109" s="73"/>
      <c r="D109" s="49" t="s">
        <v>408</v>
      </c>
      <c r="E109" s="48" t="s">
        <v>155</v>
      </c>
      <c r="F109" s="49" t="s">
        <v>409</v>
      </c>
      <c r="G109" s="48" t="s">
        <v>291</v>
      </c>
      <c r="H109" s="49" t="s">
        <v>410</v>
      </c>
      <c r="J109" s="50" t="s">
        <v>101</v>
      </c>
      <c r="K109" s="61">
        <f t="shared" si="44"/>
        <v>3.9473041497185543E-2</v>
      </c>
      <c r="L109" s="61">
        <f t="shared" si="44"/>
        <v>0</v>
      </c>
      <c r="M109" s="61">
        <f t="shared" si="44"/>
        <v>0</v>
      </c>
      <c r="N109" s="65"/>
      <c r="O109" s="50" t="s">
        <v>102</v>
      </c>
      <c r="P109" s="61">
        <f>K110+K111</f>
        <v>7.8946082994371086E-2</v>
      </c>
      <c r="Q109" s="61">
        <f>L110+L111</f>
        <v>1.4382054118498295</v>
      </c>
      <c r="R109" s="61">
        <f>M110+M111</f>
        <v>0</v>
      </c>
      <c r="S109" s="65"/>
      <c r="T109" s="8" t="s">
        <v>103</v>
      </c>
      <c r="U109" s="61">
        <f>K110+K126+K107+K119+K124+K116</f>
        <v>0.15789216598874217</v>
      </c>
      <c r="V109" s="74">
        <f>L110+L126+L107+L119+L124+L116</f>
        <v>3.9550648825870311</v>
      </c>
      <c r="W109" s="61">
        <f>M110+M126+M107+M119+M124+M116</f>
        <v>0.47695255078990917</v>
      </c>
      <c r="X109" s="58"/>
      <c r="Y109" s="53" t="s">
        <v>104</v>
      </c>
      <c r="Z109" s="2">
        <f>K116</f>
        <v>0</v>
      </c>
      <c r="AA109" s="2">
        <f t="shared" ref="AA109:AB109" si="50">L116</f>
        <v>2.8764108236996591</v>
      </c>
      <c r="AB109" s="2">
        <f t="shared" si="50"/>
        <v>0</v>
      </c>
    </row>
    <row r="110" spans="2:28" ht="15.75" x14ac:dyDescent="0.25">
      <c r="B110" s="136"/>
      <c r="C110" s="48" t="s">
        <v>373</v>
      </c>
      <c r="D110" s="49" t="s">
        <v>411</v>
      </c>
      <c r="E110" s="48" t="s">
        <v>373</v>
      </c>
      <c r="F110" s="49" t="s">
        <v>412</v>
      </c>
      <c r="G110" s="48" t="s">
        <v>322</v>
      </c>
      <c r="H110" s="49" t="s">
        <v>413</v>
      </c>
      <c r="J110" s="50" t="s">
        <v>107</v>
      </c>
      <c r="K110" s="61">
        <f t="shared" si="44"/>
        <v>7.8946082994371086E-2</v>
      </c>
      <c r="L110" s="61">
        <f t="shared" si="44"/>
        <v>0.71910270592491476</v>
      </c>
      <c r="M110" s="61">
        <f t="shared" si="44"/>
        <v>0</v>
      </c>
      <c r="N110" s="65"/>
      <c r="O110" s="50" t="s">
        <v>108</v>
      </c>
      <c r="P110" s="61">
        <f>K112+K114+K113</f>
        <v>0.15789216598874217</v>
      </c>
      <c r="Q110" s="74">
        <f>L112+L114+L113</f>
        <v>2.8764108236996591</v>
      </c>
      <c r="R110" s="61">
        <f>M112+M114+M113</f>
        <v>1.4308576523697274</v>
      </c>
      <c r="S110" s="65"/>
      <c r="T110" s="8" t="s">
        <v>109</v>
      </c>
      <c r="U110" s="61">
        <f>K106+K118+K121+K128+K115</f>
        <v>0.31578433197748423</v>
      </c>
      <c r="V110" s="61">
        <f>L106+L118+L121+L128+L115</f>
        <v>1.0786540588873721</v>
      </c>
      <c r="W110" s="61">
        <f>M106+M118+M121+M128+M115</f>
        <v>0.71542882618486381</v>
      </c>
      <c r="X110" s="58"/>
      <c r="Y110" s="50" t="s">
        <v>110</v>
      </c>
      <c r="Z110" s="61">
        <f>SUM(K117:K118)</f>
        <v>0.78946082994371058</v>
      </c>
      <c r="AA110" s="61">
        <f t="shared" ref="AA110:AB110" si="51">SUM(L117:L118)</f>
        <v>5.7528216473993172</v>
      </c>
      <c r="AB110" s="61">
        <f t="shared" si="51"/>
        <v>1.9078102031596367</v>
      </c>
    </row>
    <row r="111" spans="2:28" ht="15.75" x14ac:dyDescent="0.25">
      <c r="B111" s="136"/>
      <c r="C111" s="45"/>
      <c r="D111" s="45"/>
      <c r="E111" s="48" t="s">
        <v>155</v>
      </c>
      <c r="F111" s="49" t="s">
        <v>414</v>
      </c>
      <c r="G111" s="45"/>
      <c r="H111" s="45"/>
      <c r="J111" s="50" t="s">
        <v>114</v>
      </c>
      <c r="K111" s="61">
        <f t="shared" si="44"/>
        <v>0</v>
      </c>
      <c r="L111" s="61">
        <f t="shared" si="44"/>
        <v>0.71910270592491476</v>
      </c>
      <c r="M111" s="61">
        <f t="shared" si="44"/>
        <v>0</v>
      </c>
      <c r="N111" s="65"/>
      <c r="O111" s="50" t="s">
        <v>115</v>
      </c>
      <c r="P111" s="61">
        <f t="shared" ref="P111:R112" si="52">K115</f>
        <v>7.8946082994371086E-2</v>
      </c>
      <c r="Q111" s="61">
        <f t="shared" si="52"/>
        <v>0</v>
      </c>
      <c r="R111" s="61">
        <f t="shared" si="52"/>
        <v>0</v>
      </c>
      <c r="S111" s="65"/>
      <c r="T111" s="23" t="s">
        <v>116</v>
      </c>
      <c r="U111" s="61">
        <f t="shared" ref="U111:W112" si="53">K134</f>
        <v>0</v>
      </c>
      <c r="V111" s="74">
        <f t="shared" si="53"/>
        <v>3.5955135296245735</v>
      </c>
      <c r="W111" s="61">
        <f t="shared" si="53"/>
        <v>0</v>
      </c>
      <c r="X111" s="58"/>
      <c r="Y111" s="50" t="s">
        <v>117</v>
      </c>
      <c r="Z111" s="61">
        <f>SUM(K119:K124)</f>
        <v>2.0525981578536476</v>
      </c>
      <c r="AA111" s="61">
        <f t="shared" ref="AA111:AB111" si="54">SUM(L119:L124)</f>
        <v>24.80904335440956</v>
      </c>
      <c r="AB111" s="61">
        <f t="shared" si="54"/>
        <v>13.116195146722504</v>
      </c>
    </row>
    <row r="112" spans="2:28" ht="15.75" x14ac:dyDescent="0.25">
      <c r="B112" s="136"/>
      <c r="C112" s="45"/>
      <c r="D112" s="45"/>
      <c r="E112" s="45"/>
      <c r="F112" s="45"/>
      <c r="G112" s="45"/>
      <c r="H112" s="45"/>
      <c r="J112" s="50" t="s">
        <v>120</v>
      </c>
      <c r="K112" s="61">
        <f t="shared" si="44"/>
        <v>7.8946082994371086E-2</v>
      </c>
      <c r="L112" s="61">
        <f t="shared" si="44"/>
        <v>0</v>
      </c>
      <c r="M112" s="61">
        <f t="shared" si="44"/>
        <v>0</v>
      </c>
      <c r="N112" s="65"/>
      <c r="O112" s="50" t="s">
        <v>121</v>
      </c>
      <c r="P112" s="61">
        <f t="shared" si="52"/>
        <v>0</v>
      </c>
      <c r="Q112" s="74">
        <f t="shared" si="52"/>
        <v>2.8764108236996591</v>
      </c>
      <c r="R112" s="61">
        <f t="shared" si="52"/>
        <v>0</v>
      </c>
      <c r="S112" s="65"/>
      <c r="T112" s="8" t="s">
        <v>122</v>
      </c>
      <c r="U112" s="61">
        <f t="shared" si="53"/>
        <v>0.94735299593245292</v>
      </c>
      <c r="V112" s="74">
        <f t="shared" si="53"/>
        <v>3.2359621766621163</v>
      </c>
      <c r="W112" s="61">
        <f t="shared" si="53"/>
        <v>1.9078102031596367</v>
      </c>
      <c r="X112" s="58"/>
      <c r="Y112" s="50" t="s">
        <v>123</v>
      </c>
      <c r="Z112" s="61">
        <f>SUM(K125:K126)</f>
        <v>3.9473041497185543E-2</v>
      </c>
      <c r="AA112" s="61">
        <f t="shared" ref="AA112:AB112" si="55">SUM(L125:L126)</f>
        <v>0.35955135296245738</v>
      </c>
      <c r="AB112" s="61">
        <f t="shared" si="55"/>
        <v>0</v>
      </c>
    </row>
    <row r="113" spans="2:28" ht="15.75" x14ac:dyDescent="0.25">
      <c r="B113" s="136"/>
      <c r="C113" s="45"/>
      <c r="D113" s="45"/>
      <c r="E113" s="45"/>
      <c r="F113" s="45"/>
      <c r="G113" s="45"/>
      <c r="H113" s="45"/>
      <c r="J113" s="50" t="s">
        <v>126</v>
      </c>
      <c r="K113" s="61">
        <f t="shared" si="44"/>
        <v>3.9473041497185543E-2</v>
      </c>
      <c r="L113" s="61">
        <f t="shared" si="44"/>
        <v>0.71910270592491476</v>
      </c>
      <c r="M113" s="61">
        <f t="shared" si="44"/>
        <v>0</v>
      </c>
      <c r="N113" s="65"/>
      <c r="O113" s="50" t="s">
        <v>127</v>
      </c>
      <c r="P113" s="61">
        <f>K117+K118</f>
        <v>0.78946082994371058</v>
      </c>
      <c r="Q113" s="61">
        <f>L117+L118</f>
        <v>5.7528216473993172</v>
      </c>
      <c r="R113" s="61">
        <f>M117+M118</f>
        <v>1.9078102031596367</v>
      </c>
      <c r="S113" s="65"/>
      <c r="T113" s="23" t="s">
        <v>128</v>
      </c>
      <c r="U113" s="41">
        <f>SUM(U105:U112)</f>
        <v>4.8551841041538211</v>
      </c>
      <c r="V113" s="41">
        <f>SUM(V105:V112)</f>
        <v>52.494497532518778</v>
      </c>
      <c r="W113" s="41">
        <f>SUM(W105:W112)</f>
        <v>19.55505458238628</v>
      </c>
      <c r="X113" s="58"/>
      <c r="Y113" s="50" t="s">
        <v>129</v>
      </c>
      <c r="Z113" s="61">
        <f>SUM(K127:K128)</f>
        <v>0.19736520748592765</v>
      </c>
      <c r="AA113" s="61">
        <f t="shared" ref="AA113:AB113" si="56">SUM(L127:L128)</f>
        <v>1.4382054118498295</v>
      </c>
      <c r="AB113" s="61">
        <f t="shared" si="56"/>
        <v>0.47695255078990917</v>
      </c>
    </row>
    <row r="114" spans="2:28" ht="15.75" x14ac:dyDescent="0.25">
      <c r="B114" s="136"/>
      <c r="C114" s="45"/>
      <c r="D114" s="45"/>
      <c r="E114" s="45"/>
      <c r="F114" s="45"/>
      <c r="G114" s="45"/>
      <c r="H114" s="45"/>
      <c r="J114" s="50" t="s">
        <v>132</v>
      </c>
      <c r="K114" s="61">
        <f t="shared" si="44"/>
        <v>3.9473041497185543E-2</v>
      </c>
      <c r="L114" s="74">
        <f t="shared" si="44"/>
        <v>2.1573081177747442</v>
      </c>
      <c r="M114" s="74">
        <f t="shared" si="44"/>
        <v>1.4308576523697274</v>
      </c>
      <c r="N114" s="65"/>
      <c r="O114" s="50" t="s">
        <v>133</v>
      </c>
      <c r="P114" s="61">
        <f>K119+K120+K121</f>
        <v>0.94735299593245292</v>
      </c>
      <c r="Q114" s="74">
        <f>L119+L120+L121</f>
        <v>2.1573081177747442</v>
      </c>
      <c r="R114" s="61">
        <f>M119+M120+M121</f>
        <v>1.6693339277646819</v>
      </c>
      <c r="S114" s="65"/>
      <c r="T114" s="5"/>
      <c r="U114" s="5"/>
      <c r="V114" s="5"/>
      <c r="W114" s="5"/>
      <c r="X114" s="58"/>
      <c r="Y114" s="50" t="s">
        <v>134</v>
      </c>
      <c r="Z114" s="61">
        <f>SUM(K129)</f>
        <v>0.23683824898311323</v>
      </c>
      <c r="AA114" s="61">
        <f t="shared" ref="AA114:AB114" si="57">SUM(L129)</f>
        <v>3.5955135296245735</v>
      </c>
      <c r="AB114" s="61">
        <f t="shared" si="57"/>
        <v>0.23847627539495458</v>
      </c>
    </row>
    <row r="115" spans="2:28" ht="15.75" x14ac:dyDescent="0.25">
      <c r="B115" s="136" t="s">
        <v>415</v>
      </c>
      <c r="C115" s="48" t="s">
        <v>291</v>
      </c>
      <c r="D115" s="49" t="s">
        <v>416</v>
      </c>
      <c r="E115" s="48" t="s">
        <v>293</v>
      </c>
      <c r="F115" s="49" t="s">
        <v>417</v>
      </c>
      <c r="G115" s="48" t="s">
        <v>399</v>
      </c>
      <c r="H115" s="49" t="s">
        <v>418</v>
      </c>
      <c r="J115" s="50" t="s">
        <v>138</v>
      </c>
      <c r="K115" s="61">
        <f t="shared" si="44"/>
        <v>7.8946082994371086E-2</v>
      </c>
      <c r="L115" s="61">
        <f t="shared" si="44"/>
        <v>0</v>
      </c>
      <c r="M115" s="61">
        <f t="shared" si="44"/>
        <v>0</v>
      </c>
      <c r="N115" s="65"/>
      <c r="O115" s="50" t="s">
        <v>139</v>
      </c>
      <c r="P115" s="61">
        <f>K122+K123</f>
        <v>1.1052451619211949</v>
      </c>
      <c r="Q115" s="74">
        <f>L122+L123</f>
        <v>22.651735236634813</v>
      </c>
      <c r="R115" s="74">
        <f>M122+M123</f>
        <v>11.208384943562868</v>
      </c>
      <c r="S115" s="65"/>
      <c r="T115" s="71"/>
      <c r="U115" s="75"/>
      <c r="V115" s="75"/>
      <c r="W115" s="75"/>
      <c r="X115" s="58"/>
      <c r="Y115" s="50" t="s">
        <v>140</v>
      </c>
      <c r="Z115" s="61">
        <f>SUM(K130:K130)</f>
        <v>0</v>
      </c>
      <c r="AA115" s="61">
        <f>SUM(L130:L130)</f>
        <v>0.35955135296245738</v>
      </c>
      <c r="AB115" s="61">
        <f>SUM(M130:M130)</f>
        <v>0.23847627539495458</v>
      </c>
    </row>
    <row r="116" spans="2:28" ht="15.75" x14ac:dyDescent="0.25">
      <c r="B116" s="136"/>
      <c r="C116" s="48" t="s">
        <v>291</v>
      </c>
      <c r="D116" s="49" t="s">
        <v>419</v>
      </c>
      <c r="E116" s="48" t="s">
        <v>420</v>
      </c>
      <c r="F116" s="49" t="s">
        <v>421</v>
      </c>
      <c r="G116" s="48" t="s">
        <v>422</v>
      </c>
      <c r="H116" s="49" t="s">
        <v>423</v>
      </c>
      <c r="J116" s="50" t="s">
        <v>143</v>
      </c>
      <c r="K116" s="61">
        <f t="shared" si="44"/>
        <v>0</v>
      </c>
      <c r="L116" s="74">
        <f t="shared" si="44"/>
        <v>2.8764108236996591</v>
      </c>
      <c r="M116" s="74">
        <f t="shared" si="44"/>
        <v>0</v>
      </c>
      <c r="N116" s="65"/>
      <c r="O116" s="50" t="s">
        <v>144</v>
      </c>
      <c r="P116" s="61">
        <f t="shared" ref="P116:R117" si="58">K124</f>
        <v>0</v>
      </c>
      <c r="Q116" s="61">
        <f t="shared" si="58"/>
        <v>0</v>
      </c>
      <c r="R116" s="61">
        <f t="shared" si="58"/>
        <v>0.23847627539495458</v>
      </c>
      <c r="S116" s="65"/>
      <c r="T116" s="75"/>
      <c r="U116" s="76"/>
      <c r="V116" s="76"/>
      <c r="W116" s="76"/>
      <c r="X116" s="58"/>
      <c r="Y116" s="50" t="s">
        <v>145</v>
      </c>
      <c r="Z116" s="61">
        <f>SUM(K131)</f>
        <v>3.9473041497185543E-2</v>
      </c>
      <c r="AA116" s="61">
        <f t="shared" ref="AA116:AB118" si="59">SUM(L131)</f>
        <v>0.35955135296245738</v>
      </c>
      <c r="AB116" s="61">
        <f t="shared" si="59"/>
        <v>0</v>
      </c>
    </row>
    <row r="117" spans="2:28" ht="15.75" x14ac:dyDescent="0.25">
      <c r="B117" s="136"/>
      <c r="C117" s="48" t="s">
        <v>291</v>
      </c>
      <c r="D117" s="49" t="s">
        <v>424</v>
      </c>
      <c r="E117" s="48" t="s">
        <v>293</v>
      </c>
      <c r="F117" s="49" t="s">
        <v>425</v>
      </c>
      <c r="G117" s="48" t="s">
        <v>311</v>
      </c>
      <c r="H117" s="49" t="s">
        <v>426</v>
      </c>
      <c r="J117" s="50" t="s">
        <v>149</v>
      </c>
      <c r="K117" s="61">
        <f t="shared" si="44"/>
        <v>0.78946082994371058</v>
      </c>
      <c r="L117" s="74">
        <f t="shared" si="44"/>
        <v>4.6741675885119456</v>
      </c>
      <c r="M117" s="74">
        <f t="shared" si="44"/>
        <v>1.6693339277646821</v>
      </c>
      <c r="O117" s="50" t="s">
        <v>150</v>
      </c>
      <c r="P117" s="61">
        <f t="shared" si="58"/>
        <v>3.9473041497185543E-2</v>
      </c>
      <c r="Q117" s="61">
        <f t="shared" si="58"/>
        <v>0.35955135296245738</v>
      </c>
      <c r="R117" s="61">
        <f t="shared" si="58"/>
        <v>0</v>
      </c>
      <c r="T117" s="75"/>
      <c r="U117" s="76"/>
      <c r="V117" s="76"/>
      <c r="W117" s="76"/>
      <c r="X117" s="58"/>
      <c r="Y117" s="50" t="s">
        <v>151</v>
      </c>
      <c r="Z117" s="61">
        <f>SUM(K132)</f>
        <v>0</v>
      </c>
      <c r="AA117" s="61">
        <f t="shared" si="59"/>
        <v>0.35955135296245738</v>
      </c>
      <c r="AB117" s="61">
        <f t="shared" si="59"/>
        <v>0</v>
      </c>
    </row>
    <row r="118" spans="2:28" ht="15.75" x14ac:dyDescent="0.25">
      <c r="B118" s="136"/>
      <c r="C118" s="48" t="s">
        <v>427</v>
      </c>
      <c r="D118" s="49" t="s">
        <v>428</v>
      </c>
      <c r="E118" s="48" t="s">
        <v>311</v>
      </c>
      <c r="F118" s="49" t="s">
        <v>429</v>
      </c>
      <c r="G118" s="48" t="s">
        <v>311</v>
      </c>
      <c r="H118" s="49" t="s">
        <v>430</v>
      </c>
      <c r="J118" s="50" t="s">
        <v>155</v>
      </c>
      <c r="K118" s="61">
        <f t="shared" si="44"/>
        <v>0</v>
      </c>
      <c r="L118" s="74">
        <f t="shared" si="44"/>
        <v>1.0786540588873721</v>
      </c>
      <c r="M118" s="74">
        <f t="shared" si="44"/>
        <v>0.23847627539495458</v>
      </c>
      <c r="O118" s="50" t="s">
        <v>156</v>
      </c>
      <c r="P118" s="61">
        <f>K127+K128</f>
        <v>0.19736520748592765</v>
      </c>
      <c r="Q118" s="61">
        <f>L127+L128</f>
        <v>1.4382054118498295</v>
      </c>
      <c r="R118" s="61">
        <f>M127+M128</f>
        <v>0.47695255078990917</v>
      </c>
      <c r="T118" s="75"/>
      <c r="U118" s="76"/>
      <c r="V118" s="76"/>
      <c r="W118" s="76"/>
      <c r="X118" s="58"/>
      <c r="Y118" s="50" t="s">
        <v>157</v>
      </c>
      <c r="Z118" s="61">
        <f>SUM(K133)</f>
        <v>3.9473041497185543E-2</v>
      </c>
      <c r="AA118" s="61">
        <f t="shared" si="59"/>
        <v>0.35955135296245738</v>
      </c>
      <c r="AB118" s="61">
        <f t="shared" si="59"/>
        <v>0</v>
      </c>
    </row>
    <row r="119" spans="2:28" ht="18" customHeight="1" x14ac:dyDescent="0.25">
      <c r="B119" s="136"/>
      <c r="C119" s="48" t="s">
        <v>169</v>
      </c>
      <c r="D119" s="49" t="s">
        <v>431</v>
      </c>
      <c r="E119" s="52" t="s">
        <v>354</v>
      </c>
      <c r="F119" s="49" t="s">
        <v>432</v>
      </c>
      <c r="G119" s="48" t="s">
        <v>422</v>
      </c>
      <c r="H119" s="49" t="s">
        <v>433</v>
      </c>
      <c r="J119" s="50" t="s">
        <v>160</v>
      </c>
      <c r="K119" s="61">
        <f t="shared" si="44"/>
        <v>0</v>
      </c>
      <c r="L119" s="61">
        <f t="shared" si="44"/>
        <v>0</v>
      </c>
      <c r="M119" s="61">
        <f t="shared" si="44"/>
        <v>0.23847627539495458</v>
      </c>
      <c r="O119" s="50" t="s">
        <v>161</v>
      </c>
      <c r="P119" s="61">
        <f t="shared" ref="P119:R125" si="60">K129</f>
        <v>0.23683824898311323</v>
      </c>
      <c r="Q119" s="74">
        <f t="shared" si="60"/>
        <v>3.5955135296245735</v>
      </c>
      <c r="R119" s="61">
        <f t="shared" si="60"/>
        <v>0.23847627539495458</v>
      </c>
      <c r="T119" s="75"/>
      <c r="U119" s="76"/>
      <c r="V119" s="76"/>
      <c r="W119" s="76"/>
      <c r="X119" s="58"/>
      <c r="Y119" s="57" t="s">
        <v>162</v>
      </c>
      <c r="Z119" s="61">
        <f>SUM(K134)</f>
        <v>0</v>
      </c>
      <c r="AA119" s="61">
        <f>SUM(L134)</f>
        <v>3.5955135296245735</v>
      </c>
      <c r="AB119" s="61">
        <f>SUM(M134)</f>
        <v>0</v>
      </c>
    </row>
    <row r="120" spans="2:28" ht="15.75" x14ac:dyDescent="0.25">
      <c r="B120" s="136"/>
      <c r="C120" s="48" t="s">
        <v>291</v>
      </c>
      <c r="D120" s="49" t="s">
        <v>434</v>
      </c>
      <c r="E120" s="48" t="s">
        <v>420</v>
      </c>
      <c r="F120" s="49" t="s">
        <v>435</v>
      </c>
      <c r="G120" s="48" t="s">
        <v>422</v>
      </c>
      <c r="H120" s="49" t="s">
        <v>436</v>
      </c>
      <c r="J120" s="50" t="s">
        <v>84</v>
      </c>
      <c r="K120" s="61">
        <f t="shared" si="44"/>
        <v>0.74998778844652525</v>
      </c>
      <c r="L120" s="74">
        <f t="shared" si="44"/>
        <v>2.1573081177747442</v>
      </c>
      <c r="M120" s="74">
        <f t="shared" si="44"/>
        <v>1.1923813769747729</v>
      </c>
      <c r="O120" s="50" t="s">
        <v>165</v>
      </c>
      <c r="P120" s="61">
        <f t="shared" si="60"/>
        <v>0</v>
      </c>
      <c r="Q120" s="61">
        <f t="shared" si="60"/>
        <v>0.35955135296245738</v>
      </c>
      <c r="R120" s="61">
        <f t="shared" si="60"/>
        <v>0.23847627539495458</v>
      </c>
      <c r="T120" s="75"/>
      <c r="U120" s="76"/>
      <c r="V120" s="76"/>
      <c r="W120" s="76"/>
      <c r="X120" s="58"/>
      <c r="Y120" s="18" t="s">
        <v>166</v>
      </c>
      <c r="Z120" s="61">
        <f>SUM(K135)</f>
        <v>0.94735299593245292</v>
      </c>
      <c r="AA120" s="61">
        <f>SUM(L135)</f>
        <v>3.2359621766621163</v>
      </c>
      <c r="AB120" s="61">
        <f>SUM(M135)</f>
        <v>1.9078102031596367</v>
      </c>
    </row>
    <row r="121" spans="2:28" ht="15.75" x14ac:dyDescent="0.25">
      <c r="B121" s="136"/>
      <c r="C121" s="48" t="s">
        <v>169</v>
      </c>
      <c r="D121" s="49" t="s">
        <v>437</v>
      </c>
      <c r="E121" s="48" t="s">
        <v>422</v>
      </c>
      <c r="F121" s="49" t="s">
        <v>438</v>
      </c>
      <c r="G121" s="48" t="s">
        <v>293</v>
      </c>
      <c r="H121" s="49" t="s">
        <v>439</v>
      </c>
      <c r="J121" s="50" t="s">
        <v>169</v>
      </c>
      <c r="K121" s="61">
        <f t="shared" ref="K121:M135" si="61">K53/100*K$69</f>
        <v>0.19736520748592765</v>
      </c>
      <c r="L121" s="61">
        <f t="shared" si="61"/>
        <v>0</v>
      </c>
      <c r="M121" s="61">
        <f t="shared" si="61"/>
        <v>0.23847627539495458</v>
      </c>
      <c r="O121" s="50" t="s">
        <v>170</v>
      </c>
      <c r="P121" s="61">
        <f t="shared" si="60"/>
        <v>3.9473041497185543E-2</v>
      </c>
      <c r="Q121" s="61">
        <f t="shared" si="60"/>
        <v>0.35955135296245738</v>
      </c>
      <c r="R121" s="61">
        <f t="shared" si="60"/>
        <v>0</v>
      </c>
      <c r="T121" s="75"/>
      <c r="U121" s="76"/>
      <c r="V121" s="76"/>
      <c r="W121" s="76"/>
      <c r="X121" s="58"/>
      <c r="Y121" s="50" t="s">
        <v>128</v>
      </c>
      <c r="Z121" s="41">
        <f>SUM(Z105:Z120)</f>
        <v>4.8551841041538202</v>
      </c>
      <c r="AA121" s="41">
        <f>SUM(AA105:AA120)</f>
        <v>52.494497532518771</v>
      </c>
      <c r="AB121" s="41">
        <f>SUM(AB105:AB120)</f>
        <v>19.55505458238628</v>
      </c>
    </row>
    <row r="122" spans="2:28" ht="15.75" x14ac:dyDescent="0.25">
      <c r="B122" s="136"/>
      <c r="C122" s="48" t="s">
        <v>169</v>
      </c>
      <c r="D122" s="49" t="s">
        <v>440</v>
      </c>
      <c r="E122" s="48" t="s">
        <v>291</v>
      </c>
      <c r="F122" s="49" t="s">
        <v>441</v>
      </c>
      <c r="G122" s="48" t="s">
        <v>293</v>
      </c>
      <c r="H122" s="49" t="s">
        <v>442</v>
      </c>
      <c r="J122" s="50" t="s">
        <v>68</v>
      </c>
      <c r="K122" s="61">
        <f t="shared" si="61"/>
        <v>0.90787995443526726</v>
      </c>
      <c r="L122" s="74">
        <f t="shared" si="61"/>
        <v>14.382054118498294</v>
      </c>
      <c r="M122" s="74">
        <f t="shared" si="61"/>
        <v>10.969908668167912</v>
      </c>
      <c r="O122" s="50" t="s">
        <v>173</v>
      </c>
      <c r="P122" s="61">
        <f t="shared" si="60"/>
        <v>0</v>
      </c>
      <c r="Q122" s="61">
        <f t="shared" si="60"/>
        <v>0.35955135296245738</v>
      </c>
      <c r="R122" s="61">
        <f t="shared" si="60"/>
        <v>0</v>
      </c>
      <c r="T122" s="64"/>
      <c r="U122" s="76"/>
      <c r="V122" s="76"/>
      <c r="W122" s="76"/>
    </row>
    <row r="123" spans="2:28" ht="15.75" x14ac:dyDescent="0.25">
      <c r="B123" s="136"/>
      <c r="C123" s="48" t="s">
        <v>169</v>
      </c>
      <c r="D123" s="49" t="s">
        <v>443</v>
      </c>
      <c r="E123" s="48" t="s">
        <v>293</v>
      </c>
      <c r="F123" s="49" t="s">
        <v>444</v>
      </c>
      <c r="G123" s="48" t="s">
        <v>422</v>
      </c>
      <c r="H123" s="49" t="s">
        <v>445</v>
      </c>
      <c r="J123" s="50" t="s">
        <v>111</v>
      </c>
      <c r="K123" s="61">
        <f t="shared" si="61"/>
        <v>0.19736520748592765</v>
      </c>
      <c r="L123" s="74">
        <f t="shared" si="61"/>
        <v>8.2696811181365195</v>
      </c>
      <c r="M123" s="74">
        <f t="shared" si="61"/>
        <v>0.23847627539495458</v>
      </c>
      <c r="O123" s="50" t="s">
        <v>176</v>
      </c>
      <c r="P123" s="61">
        <f t="shared" si="60"/>
        <v>3.9473041497185543E-2</v>
      </c>
      <c r="Q123" s="61">
        <f t="shared" si="60"/>
        <v>0.35955135296245738</v>
      </c>
      <c r="R123" s="61">
        <f t="shared" si="60"/>
        <v>0</v>
      </c>
      <c r="T123" s="75"/>
      <c r="U123" s="76"/>
      <c r="V123" s="76"/>
      <c r="W123" s="76"/>
    </row>
    <row r="124" spans="2:28" ht="15.75" x14ac:dyDescent="0.25">
      <c r="B124" s="136"/>
      <c r="C124" s="48" t="s">
        <v>427</v>
      </c>
      <c r="D124" s="49" t="s">
        <v>446</v>
      </c>
      <c r="E124" s="48" t="s">
        <v>389</v>
      </c>
      <c r="F124" s="49" t="s">
        <v>447</v>
      </c>
      <c r="G124" s="48" t="s">
        <v>300</v>
      </c>
      <c r="H124" s="49" t="s">
        <v>448</v>
      </c>
      <c r="J124" s="50" t="s">
        <v>179</v>
      </c>
      <c r="K124" s="61">
        <f t="shared" si="61"/>
        <v>0</v>
      </c>
      <c r="L124" s="61">
        <f t="shared" si="61"/>
        <v>0</v>
      </c>
      <c r="M124" s="61">
        <f t="shared" si="61"/>
        <v>0.23847627539495458</v>
      </c>
      <c r="O124" s="57" t="s">
        <v>180</v>
      </c>
      <c r="P124" s="61">
        <f t="shared" si="60"/>
        <v>0</v>
      </c>
      <c r="Q124" s="74">
        <f t="shared" si="60"/>
        <v>3.5955135296245735</v>
      </c>
      <c r="R124" s="61">
        <f t="shared" si="60"/>
        <v>0</v>
      </c>
      <c r="T124" s="77"/>
      <c r="U124" s="77"/>
      <c r="V124" s="77"/>
      <c r="W124" s="77"/>
    </row>
    <row r="125" spans="2:28" ht="15.75" x14ac:dyDescent="0.25">
      <c r="B125" s="136"/>
      <c r="C125" s="48" t="s">
        <v>293</v>
      </c>
      <c r="D125" s="49" t="s">
        <v>449</v>
      </c>
      <c r="E125" s="48" t="s">
        <v>293</v>
      </c>
      <c r="F125" s="49" t="s">
        <v>450</v>
      </c>
      <c r="G125" s="48" t="s">
        <v>293</v>
      </c>
      <c r="H125" s="49" t="s">
        <v>451</v>
      </c>
      <c r="J125" s="50" t="s">
        <v>184</v>
      </c>
      <c r="K125" s="61">
        <f t="shared" si="61"/>
        <v>3.9473041497185543E-2</v>
      </c>
      <c r="L125" s="61">
        <f t="shared" si="61"/>
        <v>0.35955135296245738</v>
      </c>
      <c r="M125" s="61">
        <f t="shared" si="61"/>
        <v>0</v>
      </c>
      <c r="O125" s="18" t="s">
        <v>166</v>
      </c>
      <c r="P125" s="61">
        <f t="shared" si="60"/>
        <v>0.94735299593245292</v>
      </c>
      <c r="Q125" s="74">
        <f t="shared" si="60"/>
        <v>3.2359621766621163</v>
      </c>
      <c r="R125" s="61">
        <f t="shared" si="60"/>
        <v>1.9078102031596367</v>
      </c>
      <c r="T125" s="77"/>
      <c r="U125" s="77"/>
      <c r="V125" s="77"/>
      <c r="W125" s="77"/>
    </row>
    <row r="126" spans="2:28" ht="15.75" x14ac:dyDescent="0.25">
      <c r="B126" s="136"/>
      <c r="C126" s="48" t="s">
        <v>169</v>
      </c>
      <c r="D126" s="49" t="s">
        <v>452</v>
      </c>
      <c r="E126" s="48" t="s">
        <v>293</v>
      </c>
      <c r="F126" s="49" t="s">
        <v>453</v>
      </c>
      <c r="G126" s="48" t="s">
        <v>293</v>
      </c>
      <c r="H126" s="49" t="s">
        <v>454</v>
      </c>
      <c r="J126" s="50" t="s">
        <v>188</v>
      </c>
      <c r="K126" s="61">
        <f t="shared" si="61"/>
        <v>0</v>
      </c>
      <c r="L126" s="61">
        <f t="shared" si="61"/>
        <v>0</v>
      </c>
      <c r="M126" s="61">
        <f t="shared" si="61"/>
        <v>0</v>
      </c>
      <c r="O126" s="50" t="s">
        <v>128</v>
      </c>
      <c r="P126" s="41">
        <f>SUM(P105:P125)</f>
        <v>4.8551841041538202</v>
      </c>
      <c r="Q126" s="41">
        <f>SUM(Q105:Q125)</f>
        <v>52.494497532518764</v>
      </c>
      <c r="R126" s="41">
        <f>SUM(R105:R125)</f>
        <v>19.555054582386283</v>
      </c>
      <c r="T126" s="77"/>
      <c r="U126" s="77"/>
      <c r="V126" s="77"/>
      <c r="W126" s="77"/>
    </row>
    <row r="127" spans="2:28" ht="15.75" x14ac:dyDescent="0.25">
      <c r="B127" s="136"/>
      <c r="C127" s="48" t="s">
        <v>330</v>
      </c>
      <c r="D127" s="49" t="s">
        <v>455</v>
      </c>
      <c r="E127" s="48" t="s">
        <v>293</v>
      </c>
      <c r="F127" s="49" t="s">
        <v>456</v>
      </c>
      <c r="G127" s="48" t="s">
        <v>293</v>
      </c>
      <c r="H127" s="49" t="s">
        <v>457</v>
      </c>
      <c r="J127" s="50" t="s">
        <v>99</v>
      </c>
      <c r="K127" s="61">
        <f t="shared" si="61"/>
        <v>0.19736520748592765</v>
      </c>
      <c r="L127" s="61">
        <f t="shared" si="61"/>
        <v>1.4382054118498295</v>
      </c>
      <c r="M127" s="61">
        <f t="shared" si="61"/>
        <v>0.23847627539495458</v>
      </c>
    </row>
    <row r="128" spans="2:28" ht="15.75" x14ac:dyDescent="0.25">
      <c r="B128" s="136"/>
      <c r="C128" s="48" t="s">
        <v>422</v>
      </c>
      <c r="D128" s="49" t="s">
        <v>458</v>
      </c>
      <c r="E128" s="48" t="s">
        <v>293</v>
      </c>
      <c r="F128" s="49" t="s">
        <v>459</v>
      </c>
      <c r="G128" s="48" t="s">
        <v>193</v>
      </c>
      <c r="H128" s="49" t="s">
        <v>460</v>
      </c>
      <c r="J128" s="50" t="s">
        <v>193</v>
      </c>
      <c r="K128" s="61">
        <f t="shared" si="61"/>
        <v>0</v>
      </c>
      <c r="L128" s="61">
        <f t="shared" si="61"/>
        <v>0</v>
      </c>
      <c r="M128" s="61">
        <f t="shared" si="61"/>
        <v>0.23847627539495458</v>
      </c>
    </row>
    <row r="129" spans="2:28" ht="15.75" x14ac:dyDescent="0.25">
      <c r="B129" s="136"/>
      <c r="C129" s="48" t="s">
        <v>291</v>
      </c>
      <c r="D129" s="49" t="s">
        <v>461</v>
      </c>
      <c r="E129" s="48" t="s">
        <v>293</v>
      </c>
      <c r="F129" s="49" t="s">
        <v>462</v>
      </c>
      <c r="G129" s="48" t="s">
        <v>422</v>
      </c>
      <c r="H129" s="49" t="s">
        <v>463</v>
      </c>
      <c r="J129" s="50" t="s">
        <v>70</v>
      </c>
      <c r="K129" s="61">
        <f t="shared" si="61"/>
        <v>0.23683824898311323</v>
      </c>
      <c r="L129" s="74">
        <f t="shared" si="61"/>
        <v>3.5955135296245735</v>
      </c>
      <c r="M129" s="74">
        <f t="shared" si="61"/>
        <v>0.23847627539495458</v>
      </c>
    </row>
    <row r="130" spans="2:28" ht="15.75" x14ac:dyDescent="0.25">
      <c r="B130" s="136"/>
      <c r="C130" s="48" t="s">
        <v>293</v>
      </c>
      <c r="D130" s="49" t="s">
        <v>464</v>
      </c>
      <c r="E130" s="48" t="s">
        <v>293</v>
      </c>
      <c r="F130" s="49" t="s">
        <v>465</v>
      </c>
      <c r="G130" s="48" t="s">
        <v>293</v>
      </c>
      <c r="H130" s="49" t="s">
        <v>466</v>
      </c>
      <c r="J130" s="50" t="s">
        <v>153</v>
      </c>
      <c r="K130" s="61">
        <f t="shared" si="61"/>
        <v>0</v>
      </c>
      <c r="L130" s="61">
        <f t="shared" si="61"/>
        <v>0.35955135296245738</v>
      </c>
      <c r="M130" s="61">
        <f t="shared" si="61"/>
        <v>0.23847627539495458</v>
      </c>
    </row>
    <row r="131" spans="2:28" ht="15.75" x14ac:dyDescent="0.25">
      <c r="B131" s="136"/>
      <c r="C131" s="48" t="s">
        <v>293</v>
      </c>
      <c r="D131" s="49" t="s">
        <v>467</v>
      </c>
      <c r="E131" s="48" t="s">
        <v>293</v>
      </c>
      <c r="F131" s="49" t="s">
        <v>468</v>
      </c>
      <c r="G131" s="48" t="s">
        <v>155</v>
      </c>
      <c r="H131" s="49" t="s">
        <v>469</v>
      </c>
      <c r="J131" s="50" t="s">
        <v>201</v>
      </c>
      <c r="K131" s="61">
        <f t="shared" si="61"/>
        <v>3.9473041497185543E-2</v>
      </c>
      <c r="L131" s="61">
        <f t="shared" si="61"/>
        <v>0.35955135296245738</v>
      </c>
      <c r="M131" s="61">
        <f t="shared" si="61"/>
        <v>0</v>
      </c>
    </row>
    <row r="132" spans="2:28" ht="15.75" x14ac:dyDescent="0.25">
      <c r="B132" s="136"/>
      <c r="C132" s="48" t="s">
        <v>422</v>
      </c>
      <c r="D132" s="49" t="s">
        <v>470</v>
      </c>
      <c r="E132" s="48" t="s">
        <v>293</v>
      </c>
      <c r="F132" s="49" t="s">
        <v>471</v>
      </c>
      <c r="G132" s="48" t="s">
        <v>94</v>
      </c>
      <c r="H132" s="49" t="s">
        <v>472</v>
      </c>
      <c r="J132" s="50" t="s">
        <v>186</v>
      </c>
      <c r="K132" s="61">
        <f t="shared" si="61"/>
        <v>0</v>
      </c>
      <c r="L132" s="61">
        <f t="shared" si="61"/>
        <v>0.35955135296245738</v>
      </c>
      <c r="M132" s="61">
        <f t="shared" si="61"/>
        <v>0</v>
      </c>
    </row>
    <row r="133" spans="2:28" ht="15.75" x14ac:dyDescent="0.25">
      <c r="B133" s="136"/>
      <c r="C133" s="48" t="s">
        <v>293</v>
      </c>
      <c r="D133" s="49" t="s">
        <v>473</v>
      </c>
      <c r="E133" s="48" t="s">
        <v>330</v>
      </c>
      <c r="F133" s="49" t="s">
        <v>474</v>
      </c>
      <c r="G133" s="48" t="s">
        <v>322</v>
      </c>
      <c r="H133" s="49" t="s">
        <v>475</v>
      </c>
      <c r="J133" s="50" t="s">
        <v>206</v>
      </c>
      <c r="K133" s="61">
        <f t="shared" si="61"/>
        <v>3.9473041497185543E-2</v>
      </c>
      <c r="L133" s="61">
        <f t="shared" si="61"/>
        <v>0.35955135296245738</v>
      </c>
      <c r="M133" s="61">
        <f t="shared" si="61"/>
        <v>0</v>
      </c>
    </row>
    <row r="134" spans="2:28" ht="15.75" x14ac:dyDescent="0.25">
      <c r="B134" s="136"/>
      <c r="C134" s="48" t="s">
        <v>422</v>
      </c>
      <c r="D134" s="49" t="s">
        <v>476</v>
      </c>
      <c r="E134" s="48" t="s">
        <v>330</v>
      </c>
      <c r="F134" s="49" t="s">
        <v>477</v>
      </c>
      <c r="G134" s="48" t="s">
        <v>291</v>
      </c>
      <c r="H134" s="49" t="s">
        <v>478</v>
      </c>
      <c r="J134" s="57" t="s">
        <v>209</v>
      </c>
      <c r="K134" s="61">
        <f t="shared" si="61"/>
        <v>0</v>
      </c>
      <c r="L134" s="74">
        <f t="shared" si="61"/>
        <v>3.5955135296245735</v>
      </c>
      <c r="M134" s="74">
        <f t="shared" si="61"/>
        <v>0</v>
      </c>
    </row>
    <row r="135" spans="2:28" ht="15.75" x14ac:dyDescent="0.25">
      <c r="B135" s="136"/>
      <c r="C135" s="48" t="s">
        <v>293</v>
      </c>
      <c r="D135" s="49" t="s">
        <v>479</v>
      </c>
      <c r="E135" s="48" t="s">
        <v>422</v>
      </c>
      <c r="F135" s="49" t="s">
        <v>480</v>
      </c>
      <c r="G135" s="48" t="s">
        <v>422</v>
      </c>
      <c r="H135" s="49" t="s">
        <v>481</v>
      </c>
      <c r="J135" s="18" t="s">
        <v>166</v>
      </c>
      <c r="K135" s="61">
        <f t="shared" si="61"/>
        <v>0.94735299593245292</v>
      </c>
      <c r="L135" s="78">
        <f t="shared" si="61"/>
        <v>3.2359621766621163</v>
      </c>
      <c r="M135" s="78">
        <f t="shared" si="61"/>
        <v>1.9078102031596367</v>
      </c>
    </row>
    <row r="136" spans="2:28" ht="15.75" x14ac:dyDescent="0.25">
      <c r="B136" s="136"/>
      <c r="C136" s="48" t="s">
        <v>293</v>
      </c>
      <c r="D136" s="49" t="s">
        <v>482</v>
      </c>
      <c r="E136" s="48" t="s">
        <v>420</v>
      </c>
      <c r="F136" s="49" t="s">
        <v>483</v>
      </c>
      <c r="G136" s="48" t="s">
        <v>291</v>
      </c>
      <c r="H136" s="49" t="s">
        <v>484</v>
      </c>
      <c r="J136" s="50" t="s">
        <v>128</v>
      </c>
      <c r="K136" s="41">
        <f>SUM(K105:K135)</f>
        <v>4.8551841041538202</v>
      </c>
      <c r="L136" s="41">
        <f t="shared" ref="L136:M136" si="62">SUM(L105:L135)</f>
        <v>52.494497532518764</v>
      </c>
      <c r="M136" s="41">
        <f t="shared" si="62"/>
        <v>19.555054582386283</v>
      </c>
    </row>
    <row r="137" spans="2:28" ht="15.75" x14ac:dyDescent="0.25">
      <c r="B137" s="136"/>
      <c r="C137" s="69"/>
      <c r="D137" s="49" t="s">
        <v>485</v>
      </c>
      <c r="E137" s="48" t="s">
        <v>422</v>
      </c>
      <c r="F137" s="49" t="s">
        <v>486</v>
      </c>
      <c r="G137" s="48" t="s">
        <v>169</v>
      </c>
      <c r="H137" s="49" t="s">
        <v>487</v>
      </c>
    </row>
    <row r="138" spans="2:28" ht="18" x14ac:dyDescent="0.25">
      <c r="B138" s="136"/>
      <c r="C138" s="48" t="s">
        <v>422</v>
      </c>
      <c r="D138" s="49" t="s">
        <v>488</v>
      </c>
      <c r="E138" s="48" t="s">
        <v>420</v>
      </c>
      <c r="F138" s="49" t="s">
        <v>489</v>
      </c>
      <c r="G138" s="48" t="s">
        <v>293</v>
      </c>
      <c r="H138" s="49" t="s">
        <v>490</v>
      </c>
      <c r="J138" s="50" t="s">
        <v>491</v>
      </c>
      <c r="K138" s="8" t="s">
        <v>64</v>
      </c>
      <c r="L138" s="8" t="s">
        <v>65</v>
      </c>
      <c r="M138" s="8" t="s">
        <v>66</v>
      </c>
      <c r="N138" s="65"/>
      <c r="O138" s="50" t="s">
        <v>491</v>
      </c>
      <c r="P138" s="8" t="s">
        <v>64</v>
      </c>
      <c r="Q138" s="8" t="s">
        <v>65</v>
      </c>
      <c r="R138" s="8" t="s">
        <v>66</v>
      </c>
      <c r="S138" s="65"/>
      <c r="T138" s="50" t="s">
        <v>491</v>
      </c>
      <c r="U138" s="8" t="s">
        <v>64</v>
      </c>
      <c r="V138" s="8" t="s">
        <v>65</v>
      </c>
      <c r="W138" s="8" t="s">
        <v>66</v>
      </c>
      <c r="X138" s="58"/>
      <c r="Y138" s="50" t="s">
        <v>491</v>
      </c>
      <c r="Z138" s="8" t="s">
        <v>64</v>
      </c>
      <c r="AA138" s="8" t="s">
        <v>65</v>
      </c>
      <c r="AB138" s="8" t="s">
        <v>66</v>
      </c>
    </row>
    <row r="139" spans="2:28" ht="15.75" x14ac:dyDescent="0.25">
      <c r="B139" s="136" t="s">
        <v>492</v>
      </c>
      <c r="C139" s="49" t="s">
        <v>317</v>
      </c>
      <c r="D139" s="49" t="s">
        <v>493</v>
      </c>
      <c r="E139" s="48" t="s">
        <v>300</v>
      </c>
      <c r="F139" s="49" t="s">
        <v>494</v>
      </c>
      <c r="G139" s="49" t="s">
        <v>495</v>
      </c>
      <c r="H139" s="49" t="s">
        <v>496</v>
      </c>
      <c r="J139" s="50" t="s">
        <v>72</v>
      </c>
      <c r="K139" s="61">
        <f>K105/K105</f>
        <v>1</v>
      </c>
      <c r="L139" s="61">
        <f>L105/K105</f>
        <v>18.217565169792842</v>
      </c>
      <c r="M139" s="61">
        <f>M105/K105</f>
        <v>0</v>
      </c>
      <c r="N139" s="65"/>
      <c r="O139" s="50" t="s">
        <v>73</v>
      </c>
      <c r="P139" s="61">
        <f>P105/P105</f>
        <v>1</v>
      </c>
      <c r="Q139" s="61">
        <f>Q105/P105</f>
        <v>18.217565169792842</v>
      </c>
      <c r="R139" s="61">
        <f>R105/P105</f>
        <v>0</v>
      </c>
      <c r="S139" s="65"/>
      <c r="T139" s="8" t="s">
        <v>74</v>
      </c>
      <c r="U139" s="61">
        <f>U105/U105</f>
        <v>1</v>
      </c>
      <c r="V139" s="61">
        <f>V105/U105</f>
        <v>4.5543912924482104</v>
      </c>
      <c r="W139" s="61">
        <f>W105/U105</f>
        <v>3.020748672381353</v>
      </c>
      <c r="X139" s="58"/>
      <c r="Y139" s="50" t="s">
        <v>75</v>
      </c>
      <c r="Z139" s="61">
        <f>Z105/Z105</f>
        <v>1</v>
      </c>
      <c r="AA139" s="61">
        <f>AA105/Z105</f>
        <v>18.217565169792842</v>
      </c>
      <c r="AB139" s="61">
        <f>AB105/Z105</f>
        <v>0</v>
      </c>
    </row>
    <row r="140" spans="2:28" ht="15.75" x14ac:dyDescent="0.25">
      <c r="B140" s="136"/>
      <c r="C140" s="49" t="s">
        <v>317</v>
      </c>
      <c r="D140" s="49" t="s">
        <v>497</v>
      </c>
      <c r="E140" s="48" t="s">
        <v>311</v>
      </c>
      <c r="F140" s="49" t="s">
        <v>498</v>
      </c>
      <c r="G140" s="48" t="s">
        <v>293</v>
      </c>
      <c r="H140" s="49" t="s">
        <v>499</v>
      </c>
      <c r="J140" s="50" t="s">
        <v>80</v>
      </c>
      <c r="K140" s="61">
        <f t="shared" ref="K140:K169" si="63">K106/K106</f>
        <v>1</v>
      </c>
      <c r="L140" s="61">
        <f t="shared" ref="L140:L169" si="64">L106/K106</f>
        <v>0</v>
      </c>
      <c r="M140" s="61">
        <f t="shared" ref="M140:M169" si="65">M106/K106</f>
        <v>0</v>
      </c>
      <c r="N140" s="65"/>
      <c r="O140" s="50" t="s">
        <v>81</v>
      </c>
      <c r="P140" s="61">
        <f t="shared" ref="P140:P159" si="66">P106/P106</f>
        <v>1</v>
      </c>
      <c r="Q140" s="61">
        <f t="shared" ref="Q140:Q159" si="67">Q106/P106</f>
        <v>0</v>
      </c>
      <c r="R140" s="61">
        <f t="shared" ref="R140:R159" si="68">R106/P106</f>
        <v>0</v>
      </c>
      <c r="S140" s="65"/>
      <c r="T140" s="8" t="s">
        <v>82</v>
      </c>
      <c r="U140" s="61">
        <f t="shared" ref="U140:U147" si="69">U106/U106</f>
        <v>1</v>
      </c>
      <c r="V140" s="61">
        <f t="shared" ref="V140:V147" si="70">V106/U106</f>
        <v>17.003060825139986</v>
      </c>
      <c r="W140" s="61">
        <f t="shared" ref="W140:W147" si="71">W106/U106</f>
        <v>10.673311975747453</v>
      </c>
      <c r="X140" s="58"/>
      <c r="Y140" s="50" t="s">
        <v>83</v>
      </c>
      <c r="Z140" s="61">
        <f t="shared" ref="Z140:Z154" si="72">Z106/Z106</f>
        <v>1</v>
      </c>
      <c r="AA140" s="61">
        <f t="shared" ref="AA140:AA154" si="73">AA106/Z106</f>
        <v>0</v>
      </c>
      <c r="AB140" s="61">
        <f t="shared" ref="AB140:AB154" si="74">AB106/Z106</f>
        <v>0</v>
      </c>
    </row>
    <row r="141" spans="2:28" ht="15.75" x14ac:dyDescent="0.25">
      <c r="B141" s="136"/>
      <c r="C141" s="49" t="s">
        <v>317</v>
      </c>
      <c r="D141" s="49" t="s">
        <v>500</v>
      </c>
      <c r="E141" s="48" t="s">
        <v>291</v>
      </c>
      <c r="F141" s="49" t="s">
        <v>501</v>
      </c>
      <c r="G141" s="79"/>
      <c r="H141" s="49" t="s">
        <v>502</v>
      </c>
      <c r="J141" s="50" t="s">
        <v>87</v>
      </c>
      <c r="K141" s="61">
        <f t="shared" si="63"/>
        <v>1</v>
      </c>
      <c r="L141" s="61">
        <f t="shared" si="64"/>
        <v>4.5543912924482104</v>
      </c>
      <c r="M141" s="61">
        <f t="shared" si="65"/>
        <v>0</v>
      </c>
      <c r="N141" s="65"/>
      <c r="O141" s="50" t="s">
        <v>88</v>
      </c>
      <c r="P141" s="61">
        <f t="shared" si="66"/>
        <v>1</v>
      </c>
      <c r="Q141" s="61">
        <f t="shared" si="67"/>
        <v>4.5543912924482104</v>
      </c>
      <c r="R141" s="61">
        <f t="shared" si="68"/>
        <v>0</v>
      </c>
      <c r="S141" s="65"/>
      <c r="T141" s="8" t="s">
        <v>89</v>
      </c>
      <c r="U141" s="61">
        <f t="shared" si="69"/>
        <v>1</v>
      </c>
      <c r="V141" s="61">
        <f t="shared" si="70"/>
        <v>30.742141224025421</v>
      </c>
      <c r="W141" s="61">
        <f t="shared" si="71"/>
        <v>0.75518716809533848</v>
      </c>
      <c r="X141" s="58"/>
      <c r="Y141" s="50" t="s">
        <v>90</v>
      </c>
      <c r="Z141" s="61">
        <f t="shared" si="72"/>
        <v>1</v>
      </c>
      <c r="AA141" s="61">
        <f t="shared" si="73"/>
        <v>3.0362608616321398</v>
      </c>
      <c r="AB141" s="61">
        <f t="shared" si="74"/>
        <v>2.0138324482542354</v>
      </c>
    </row>
    <row r="142" spans="2:28" ht="15.75" x14ac:dyDescent="0.25">
      <c r="B142" s="136"/>
      <c r="C142" s="48" t="s">
        <v>291</v>
      </c>
      <c r="D142" s="49" t="s">
        <v>503</v>
      </c>
      <c r="E142" s="48" t="s">
        <v>293</v>
      </c>
      <c r="F142" s="49" t="s">
        <v>504</v>
      </c>
      <c r="G142" s="48" t="s">
        <v>293</v>
      </c>
      <c r="H142" s="49" t="s">
        <v>505</v>
      </c>
      <c r="J142" s="50" t="s">
        <v>94</v>
      </c>
      <c r="K142" s="61" t="e">
        <f t="shared" si="63"/>
        <v>#DIV/0!</v>
      </c>
      <c r="L142" s="61" t="e">
        <f t="shared" si="64"/>
        <v>#DIV/0!</v>
      </c>
      <c r="M142" s="61" t="e">
        <f t="shared" si="65"/>
        <v>#DIV/0!</v>
      </c>
      <c r="N142" s="65"/>
      <c r="O142" s="50" t="s">
        <v>95</v>
      </c>
      <c r="P142" s="61">
        <f t="shared" si="66"/>
        <v>1</v>
      </c>
      <c r="Q142" s="61">
        <f t="shared" si="67"/>
        <v>0</v>
      </c>
      <c r="R142" s="61">
        <f t="shared" si="68"/>
        <v>6.0414973447627061</v>
      </c>
      <c r="S142" s="65"/>
      <c r="T142" s="8" t="s">
        <v>96</v>
      </c>
      <c r="U142" s="61">
        <f t="shared" si="69"/>
        <v>1</v>
      </c>
      <c r="V142" s="61">
        <f t="shared" si="70"/>
        <v>5.6203126587658767</v>
      </c>
      <c r="W142" s="61">
        <f t="shared" si="71"/>
        <v>1.7995949537591045</v>
      </c>
      <c r="X142" s="58"/>
      <c r="Y142" s="50" t="s">
        <v>97</v>
      </c>
      <c r="Z142" s="61">
        <f t="shared" si="72"/>
        <v>1</v>
      </c>
      <c r="AA142" s="61">
        <f t="shared" si="73"/>
        <v>13.663173877344629</v>
      </c>
      <c r="AB142" s="61">
        <f t="shared" si="74"/>
        <v>4.5311230085720293</v>
      </c>
    </row>
    <row r="143" spans="2:28" ht="15.75" x14ac:dyDescent="0.25">
      <c r="B143" s="136"/>
      <c r="C143" s="48" t="s">
        <v>291</v>
      </c>
      <c r="D143" s="49" t="s">
        <v>506</v>
      </c>
      <c r="E143" s="48" t="s">
        <v>375</v>
      </c>
      <c r="F143" s="49" t="s">
        <v>507</v>
      </c>
      <c r="G143" s="48" t="s">
        <v>293</v>
      </c>
      <c r="H143" s="49" t="s">
        <v>508</v>
      </c>
      <c r="J143" s="50" t="s">
        <v>101</v>
      </c>
      <c r="K143" s="61">
        <f t="shared" si="63"/>
        <v>1</v>
      </c>
      <c r="L143" s="61">
        <f t="shared" si="64"/>
        <v>0</v>
      </c>
      <c r="M143" s="61">
        <f t="shared" si="65"/>
        <v>0</v>
      </c>
      <c r="N143" s="65"/>
      <c r="O143" s="50" t="s">
        <v>102</v>
      </c>
      <c r="P143" s="61">
        <f t="shared" si="66"/>
        <v>1</v>
      </c>
      <c r="Q143" s="61">
        <f t="shared" si="67"/>
        <v>18.217565169792842</v>
      </c>
      <c r="R143" s="61">
        <f t="shared" si="68"/>
        <v>0</v>
      </c>
      <c r="S143" s="65"/>
      <c r="T143" s="8" t="s">
        <v>103</v>
      </c>
      <c r="U143" s="61">
        <f t="shared" si="69"/>
        <v>1</v>
      </c>
      <c r="V143" s="61">
        <f t="shared" si="70"/>
        <v>25.049152108465154</v>
      </c>
      <c r="W143" s="61">
        <f t="shared" si="71"/>
        <v>3.020748672381353</v>
      </c>
      <c r="X143" s="58"/>
      <c r="Y143" s="53" t="s">
        <v>104</v>
      </c>
      <c r="Z143" s="61" t="e">
        <f t="shared" si="72"/>
        <v>#DIV/0!</v>
      </c>
      <c r="AA143" s="61" t="e">
        <f t="shared" si="73"/>
        <v>#DIV/0!</v>
      </c>
      <c r="AB143" s="61" t="e">
        <f t="shared" si="74"/>
        <v>#DIV/0!</v>
      </c>
    </row>
    <row r="144" spans="2:28" ht="15.75" x14ac:dyDescent="0.25">
      <c r="B144" s="136"/>
      <c r="C144" s="48" t="s">
        <v>291</v>
      </c>
      <c r="D144" s="49" t="s">
        <v>509</v>
      </c>
      <c r="E144" s="48" t="s">
        <v>510</v>
      </c>
      <c r="F144" s="49" t="s">
        <v>511</v>
      </c>
      <c r="G144" s="49" t="s">
        <v>495</v>
      </c>
      <c r="H144" s="49" t="s">
        <v>512</v>
      </c>
      <c r="J144" s="50" t="s">
        <v>107</v>
      </c>
      <c r="K144" s="61">
        <f t="shared" si="63"/>
        <v>1</v>
      </c>
      <c r="L144" s="61">
        <f t="shared" si="64"/>
        <v>9.1087825848964208</v>
      </c>
      <c r="M144" s="61">
        <f t="shared" si="65"/>
        <v>0</v>
      </c>
      <c r="N144" s="65"/>
      <c r="O144" s="50" t="s">
        <v>108</v>
      </c>
      <c r="P144" s="61">
        <f t="shared" si="66"/>
        <v>1</v>
      </c>
      <c r="Q144" s="61">
        <f t="shared" si="67"/>
        <v>18.217565169792842</v>
      </c>
      <c r="R144" s="61">
        <f t="shared" si="68"/>
        <v>9.0622460171440586</v>
      </c>
      <c r="S144" s="65"/>
      <c r="T144" s="8" t="s">
        <v>109</v>
      </c>
      <c r="U144" s="61">
        <f t="shared" si="69"/>
        <v>1</v>
      </c>
      <c r="V144" s="61">
        <f t="shared" si="70"/>
        <v>3.4157934693361587</v>
      </c>
      <c r="W144" s="61">
        <f t="shared" si="71"/>
        <v>2.265561504286016</v>
      </c>
      <c r="X144" s="58"/>
      <c r="Y144" s="50" t="s">
        <v>110</v>
      </c>
      <c r="Z144" s="61">
        <f t="shared" si="72"/>
        <v>1</v>
      </c>
      <c r="AA144" s="61">
        <f t="shared" si="73"/>
        <v>7.2870260679171377</v>
      </c>
      <c r="AB144" s="61">
        <f t="shared" si="74"/>
        <v>2.4165989379050834</v>
      </c>
    </row>
    <row r="145" spans="2:28" ht="15.75" x14ac:dyDescent="0.25">
      <c r="B145" s="136"/>
      <c r="C145" s="48" t="s">
        <v>291</v>
      </c>
      <c r="D145" s="49" t="s">
        <v>513</v>
      </c>
      <c r="E145" s="48" t="s">
        <v>293</v>
      </c>
      <c r="F145" s="49" t="s">
        <v>514</v>
      </c>
      <c r="G145" s="49" t="s">
        <v>515</v>
      </c>
      <c r="H145" s="49" t="s">
        <v>516</v>
      </c>
      <c r="J145" s="50" t="s">
        <v>114</v>
      </c>
      <c r="K145" s="61" t="e">
        <f t="shared" si="63"/>
        <v>#DIV/0!</v>
      </c>
      <c r="L145" s="61" t="e">
        <f t="shared" si="64"/>
        <v>#DIV/0!</v>
      </c>
      <c r="M145" s="61" t="e">
        <f t="shared" si="65"/>
        <v>#DIV/0!</v>
      </c>
      <c r="N145" s="65"/>
      <c r="O145" s="50" t="s">
        <v>115</v>
      </c>
      <c r="P145" s="61">
        <f t="shared" si="66"/>
        <v>1</v>
      </c>
      <c r="Q145" s="61">
        <f t="shared" si="67"/>
        <v>0</v>
      </c>
      <c r="R145" s="61">
        <f t="shared" si="68"/>
        <v>0</v>
      </c>
      <c r="S145" s="65"/>
      <c r="T145" s="23" t="s">
        <v>116</v>
      </c>
      <c r="U145" s="61" t="e">
        <f t="shared" si="69"/>
        <v>#DIV/0!</v>
      </c>
      <c r="V145" s="61" t="e">
        <f t="shared" si="70"/>
        <v>#DIV/0!</v>
      </c>
      <c r="W145" s="61" t="e">
        <f t="shared" si="71"/>
        <v>#DIV/0!</v>
      </c>
      <c r="X145" s="58"/>
      <c r="Y145" s="50" t="s">
        <v>117</v>
      </c>
      <c r="Z145" s="61">
        <f t="shared" si="72"/>
        <v>1</v>
      </c>
      <c r="AA145" s="61">
        <f t="shared" si="73"/>
        <v>12.086653814574099</v>
      </c>
      <c r="AB145" s="61">
        <f t="shared" si="74"/>
        <v>6.3900452684990192</v>
      </c>
    </row>
    <row r="146" spans="2:28" ht="15.75" x14ac:dyDescent="0.25">
      <c r="B146" s="136"/>
      <c r="C146" s="79"/>
      <c r="D146" s="49" t="s">
        <v>517</v>
      </c>
      <c r="E146" s="48" t="s">
        <v>300</v>
      </c>
      <c r="F146" s="49" t="s">
        <v>518</v>
      </c>
      <c r="G146" s="48" t="s">
        <v>293</v>
      </c>
      <c r="H146" s="49" t="s">
        <v>519</v>
      </c>
      <c r="J146" s="50" t="s">
        <v>120</v>
      </c>
      <c r="K146" s="61">
        <f t="shared" si="63"/>
        <v>1</v>
      </c>
      <c r="L146" s="61">
        <f t="shared" si="64"/>
        <v>0</v>
      </c>
      <c r="M146" s="61">
        <f t="shared" si="65"/>
        <v>0</v>
      </c>
      <c r="N146" s="65"/>
      <c r="O146" s="50" t="s">
        <v>121</v>
      </c>
      <c r="P146" s="61" t="e">
        <f t="shared" si="66"/>
        <v>#DIV/0!</v>
      </c>
      <c r="Q146" s="61" t="e">
        <f t="shared" si="67"/>
        <v>#DIV/0!</v>
      </c>
      <c r="R146" s="61" t="e">
        <f t="shared" si="68"/>
        <v>#DIV/0!</v>
      </c>
      <c r="S146" s="65"/>
      <c r="T146" s="8" t="s">
        <v>122</v>
      </c>
      <c r="U146" s="61">
        <f t="shared" si="69"/>
        <v>1</v>
      </c>
      <c r="V146" s="61">
        <f t="shared" si="70"/>
        <v>3.4157934693361578</v>
      </c>
      <c r="W146" s="61">
        <f t="shared" si="71"/>
        <v>2.0138324482542358</v>
      </c>
      <c r="X146" s="58"/>
      <c r="Y146" s="50" t="s">
        <v>123</v>
      </c>
      <c r="Z146" s="61">
        <f t="shared" si="72"/>
        <v>1</v>
      </c>
      <c r="AA146" s="61">
        <f t="shared" si="73"/>
        <v>9.1087825848964208</v>
      </c>
      <c r="AB146" s="61">
        <f t="shared" si="74"/>
        <v>0</v>
      </c>
    </row>
    <row r="147" spans="2:28" ht="15.75" x14ac:dyDescent="0.25">
      <c r="B147" s="136"/>
      <c r="C147" s="48" t="s">
        <v>291</v>
      </c>
      <c r="D147" s="49" t="s">
        <v>520</v>
      </c>
      <c r="E147" s="79"/>
      <c r="F147" s="49" t="s">
        <v>521</v>
      </c>
      <c r="G147" s="48" t="s">
        <v>293</v>
      </c>
      <c r="H147" s="49" t="s">
        <v>522</v>
      </c>
      <c r="J147" s="50" t="s">
        <v>126</v>
      </c>
      <c r="K147" s="61">
        <f t="shared" si="63"/>
        <v>1</v>
      </c>
      <c r="L147" s="61">
        <f t="shared" si="64"/>
        <v>18.217565169792842</v>
      </c>
      <c r="M147" s="61">
        <f t="shared" si="65"/>
        <v>0</v>
      </c>
      <c r="N147" s="65"/>
      <c r="O147" s="50" t="s">
        <v>127</v>
      </c>
      <c r="P147" s="61">
        <f t="shared" si="66"/>
        <v>1</v>
      </c>
      <c r="Q147" s="61">
        <f t="shared" si="67"/>
        <v>7.2870260679171377</v>
      </c>
      <c r="R147" s="61">
        <f t="shared" si="68"/>
        <v>2.4165989379050834</v>
      </c>
      <c r="S147" s="65"/>
      <c r="T147" s="23" t="s">
        <v>128</v>
      </c>
      <c r="U147" s="61">
        <f t="shared" si="69"/>
        <v>1</v>
      </c>
      <c r="V147" s="61">
        <f t="shared" si="70"/>
        <v>10.812050873129085</v>
      </c>
      <c r="W147" s="61">
        <f t="shared" si="71"/>
        <v>4.0276648965084725</v>
      </c>
      <c r="X147" s="58"/>
      <c r="Y147" s="50" t="s">
        <v>129</v>
      </c>
      <c r="Z147" s="61">
        <f t="shared" si="72"/>
        <v>1</v>
      </c>
      <c r="AA147" s="61">
        <f t="shared" si="73"/>
        <v>7.2870260679171386</v>
      </c>
      <c r="AB147" s="61">
        <f t="shared" si="74"/>
        <v>2.4165989379050834</v>
      </c>
    </row>
    <row r="148" spans="2:28" ht="15.75" x14ac:dyDescent="0.25">
      <c r="B148" s="136"/>
      <c r="C148" s="48" t="s">
        <v>291</v>
      </c>
      <c r="D148" s="49" t="s">
        <v>523</v>
      </c>
      <c r="E148" s="48" t="s">
        <v>311</v>
      </c>
      <c r="F148" s="49" t="s">
        <v>524</v>
      </c>
      <c r="G148" s="48" t="s">
        <v>293</v>
      </c>
      <c r="H148" s="49" t="s">
        <v>525</v>
      </c>
      <c r="J148" s="50" t="s">
        <v>132</v>
      </c>
      <c r="K148" s="61">
        <f t="shared" si="63"/>
        <v>1</v>
      </c>
      <c r="L148" s="61">
        <f t="shared" si="64"/>
        <v>54.652695509378518</v>
      </c>
      <c r="M148" s="61">
        <f t="shared" si="65"/>
        <v>36.248984068576235</v>
      </c>
      <c r="N148" s="65"/>
      <c r="O148" s="50" t="s">
        <v>133</v>
      </c>
      <c r="P148" s="61">
        <f t="shared" si="66"/>
        <v>1</v>
      </c>
      <c r="Q148" s="61">
        <f t="shared" si="67"/>
        <v>2.2771956462241052</v>
      </c>
      <c r="R148" s="61">
        <f t="shared" si="68"/>
        <v>1.762103392222456</v>
      </c>
      <c r="S148" s="65"/>
      <c r="T148" s="5"/>
      <c r="U148" s="5"/>
      <c r="V148" s="5"/>
      <c r="W148" s="5"/>
      <c r="X148" s="58"/>
      <c r="Y148" s="50" t="s">
        <v>134</v>
      </c>
      <c r="Z148" s="61">
        <f t="shared" si="72"/>
        <v>1</v>
      </c>
      <c r="AA148" s="61">
        <f t="shared" si="73"/>
        <v>15.1813043081607</v>
      </c>
      <c r="AB148" s="61">
        <f t="shared" si="74"/>
        <v>1.0069162241271179</v>
      </c>
    </row>
    <row r="149" spans="2:28" ht="15.75" x14ac:dyDescent="0.25">
      <c r="B149" s="136"/>
      <c r="C149" s="79"/>
      <c r="D149" s="49" t="s">
        <v>526</v>
      </c>
      <c r="E149" s="48" t="s">
        <v>330</v>
      </c>
      <c r="F149" s="49" t="s">
        <v>527</v>
      </c>
      <c r="G149" s="48" t="s">
        <v>293</v>
      </c>
      <c r="H149" s="49" t="s">
        <v>528</v>
      </c>
      <c r="J149" s="50" t="s">
        <v>138</v>
      </c>
      <c r="K149" s="61">
        <f t="shared" si="63"/>
        <v>1</v>
      </c>
      <c r="L149" s="61">
        <f t="shared" si="64"/>
        <v>0</v>
      </c>
      <c r="M149" s="61">
        <f t="shared" si="65"/>
        <v>0</v>
      </c>
      <c r="N149" s="65"/>
      <c r="O149" s="50" t="s">
        <v>139</v>
      </c>
      <c r="P149" s="61">
        <f t="shared" si="66"/>
        <v>1</v>
      </c>
      <c r="Q149" s="61">
        <f t="shared" si="67"/>
        <v>20.494760816016949</v>
      </c>
      <c r="R149" s="61">
        <f t="shared" si="68"/>
        <v>10.141084828708832</v>
      </c>
      <c r="S149" s="65"/>
      <c r="T149" s="71"/>
      <c r="U149" s="75"/>
      <c r="V149" s="75"/>
      <c r="W149" s="75"/>
      <c r="X149" s="58"/>
      <c r="Y149" s="50" t="s">
        <v>140</v>
      </c>
      <c r="Z149" s="61" t="e">
        <f t="shared" si="72"/>
        <v>#DIV/0!</v>
      </c>
      <c r="AA149" s="61" t="e">
        <f t="shared" si="73"/>
        <v>#DIV/0!</v>
      </c>
      <c r="AB149" s="61" t="e">
        <f t="shared" si="74"/>
        <v>#DIV/0!</v>
      </c>
    </row>
    <row r="150" spans="2:28" ht="15.75" x14ac:dyDescent="0.25">
      <c r="B150" s="136"/>
      <c r="C150" s="48" t="s">
        <v>87</v>
      </c>
      <c r="D150" s="49" t="s">
        <v>529</v>
      </c>
      <c r="E150" s="48" t="s">
        <v>293</v>
      </c>
      <c r="F150" s="49" t="s">
        <v>530</v>
      </c>
      <c r="G150" s="48" t="s">
        <v>293</v>
      </c>
      <c r="H150" s="49" t="s">
        <v>531</v>
      </c>
      <c r="J150" s="50" t="s">
        <v>143</v>
      </c>
      <c r="K150" s="61" t="e">
        <f t="shared" si="63"/>
        <v>#DIV/0!</v>
      </c>
      <c r="L150" s="61" t="e">
        <f t="shared" si="64"/>
        <v>#DIV/0!</v>
      </c>
      <c r="M150" s="61" t="e">
        <f t="shared" si="65"/>
        <v>#DIV/0!</v>
      </c>
      <c r="N150" s="65"/>
      <c r="O150" s="50" t="s">
        <v>144</v>
      </c>
      <c r="P150" s="61" t="e">
        <f t="shared" si="66"/>
        <v>#DIV/0!</v>
      </c>
      <c r="Q150" s="61" t="e">
        <f t="shared" si="67"/>
        <v>#DIV/0!</v>
      </c>
      <c r="R150" s="61" t="e">
        <f t="shared" si="68"/>
        <v>#DIV/0!</v>
      </c>
      <c r="S150" s="65"/>
      <c r="T150" s="75"/>
      <c r="U150" s="76"/>
      <c r="V150" s="76"/>
      <c r="W150" s="76"/>
      <c r="X150" s="58"/>
      <c r="Y150" s="50" t="s">
        <v>145</v>
      </c>
      <c r="Z150" s="61">
        <f t="shared" si="72"/>
        <v>1</v>
      </c>
      <c r="AA150" s="61">
        <f t="shared" si="73"/>
        <v>9.1087825848964208</v>
      </c>
      <c r="AB150" s="61">
        <f t="shared" si="74"/>
        <v>0</v>
      </c>
    </row>
    <row r="151" spans="2:28" ht="15.75" x14ac:dyDescent="0.25">
      <c r="B151" s="136"/>
      <c r="C151" s="79"/>
      <c r="D151" s="49" t="s">
        <v>532</v>
      </c>
      <c r="E151" s="48" t="s">
        <v>293</v>
      </c>
      <c r="F151" s="49" t="s">
        <v>533</v>
      </c>
      <c r="G151" s="48" t="s">
        <v>179</v>
      </c>
      <c r="H151" s="49" t="s">
        <v>534</v>
      </c>
      <c r="J151" s="50" t="s">
        <v>149</v>
      </c>
      <c r="K151" s="61">
        <f t="shared" si="63"/>
        <v>1</v>
      </c>
      <c r="L151" s="61">
        <f t="shared" si="64"/>
        <v>5.9207086801826749</v>
      </c>
      <c r="M151" s="61">
        <f t="shared" si="65"/>
        <v>2.1145240706669481</v>
      </c>
      <c r="O151" s="50" t="s">
        <v>150</v>
      </c>
      <c r="P151" s="61">
        <f t="shared" si="66"/>
        <v>1</v>
      </c>
      <c r="Q151" s="61">
        <f t="shared" si="67"/>
        <v>9.1087825848964208</v>
      </c>
      <c r="R151" s="61">
        <f t="shared" si="68"/>
        <v>0</v>
      </c>
      <c r="T151" s="75"/>
      <c r="U151" s="76"/>
      <c r="V151" s="76"/>
      <c r="W151" s="76"/>
      <c r="X151" s="58"/>
      <c r="Y151" s="50" t="s">
        <v>151</v>
      </c>
      <c r="Z151" s="61" t="e">
        <f t="shared" si="72"/>
        <v>#DIV/0!</v>
      </c>
      <c r="AA151" s="61" t="e">
        <f t="shared" si="73"/>
        <v>#DIV/0!</v>
      </c>
      <c r="AB151" s="61" t="e">
        <f t="shared" si="74"/>
        <v>#DIV/0!</v>
      </c>
    </row>
    <row r="152" spans="2:28" ht="15.75" x14ac:dyDescent="0.25">
      <c r="B152" s="136"/>
      <c r="C152" s="48" t="s">
        <v>340</v>
      </c>
      <c r="D152" s="49" t="s">
        <v>535</v>
      </c>
      <c r="E152" s="48" t="s">
        <v>293</v>
      </c>
      <c r="F152" s="49" t="s">
        <v>536</v>
      </c>
      <c r="G152" s="48" t="s">
        <v>293</v>
      </c>
      <c r="H152" s="49" t="s">
        <v>537</v>
      </c>
      <c r="J152" s="50" t="s">
        <v>155</v>
      </c>
      <c r="K152" s="61" t="e">
        <f t="shared" si="63"/>
        <v>#DIV/0!</v>
      </c>
      <c r="L152" s="61" t="e">
        <f t="shared" si="64"/>
        <v>#DIV/0!</v>
      </c>
      <c r="M152" s="61" t="e">
        <f t="shared" si="65"/>
        <v>#DIV/0!</v>
      </c>
      <c r="O152" s="50" t="s">
        <v>156</v>
      </c>
      <c r="P152" s="61">
        <f t="shared" si="66"/>
        <v>1</v>
      </c>
      <c r="Q152" s="61">
        <f t="shared" si="67"/>
        <v>7.2870260679171386</v>
      </c>
      <c r="R152" s="61">
        <f t="shared" si="68"/>
        <v>2.4165989379050834</v>
      </c>
      <c r="T152" s="75"/>
      <c r="U152" s="76"/>
      <c r="V152" s="76"/>
      <c r="W152" s="76"/>
      <c r="X152" s="58"/>
      <c r="Y152" s="50" t="s">
        <v>157</v>
      </c>
      <c r="Z152" s="61">
        <f t="shared" si="72"/>
        <v>1</v>
      </c>
      <c r="AA152" s="61">
        <f t="shared" si="73"/>
        <v>9.1087825848964208</v>
      </c>
      <c r="AB152" s="61">
        <f t="shared" si="74"/>
        <v>0</v>
      </c>
    </row>
    <row r="153" spans="2:28" ht="15.75" x14ac:dyDescent="0.25">
      <c r="B153" s="136"/>
      <c r="C153" s="49" t="s">
        <v>495</v>
      </c>
      <c r="D153" s="49" t="s">
        <v>538</v>
      </c>
      <c r="E153" s="48" t="s">
        <v>330</v>
      </c>
      <c r="F153" s="49" t="s">
        <v>539</v>
      </c>
      <c r="G153" s="79"/>
      <c r="H153" s="49" t="s">
        <v>540</v>
      </c>
      <c r="J153" s="50" t="s">
        <v>160</v>
      </c>
      <c r="K153" s="61" t="e">
        <f t="shared" si="63"/>
        <v>#DIV/0!</v>
      </c>
      <c r="L153" s="61" t="e">
        <f t="shared" si="64"/>
        <v>#DIV/0!</v>
      </c>
      <c r="M153" s="61" t="e">
        <f t="shared" si="65"/>
        <v>#DIV/0!</v>
      </c>
      <c r="O153" s="50" t="s">
        <v>161</v>
      </c>
      <c r="P153" s="61">
        <f t="shared" si="66"/>
        <v>1</v>
      </c>
      <c r="Q153" s="61">
        <f t="shared" si="67"/>
        <v>15.1813043081607</v>
      </c>
      <c r="R153" s="61">
        <f t="shared" si="68"/>
        <v>1.0069162241271179</v>
      </c>
      <c r="T153" s="75"/>
      <c r="U153" s="76"/>
      <c r="V153" s="76"/>
      <c r="W153" s="76"/>
      <c r="X153" s="58"/>
      <c r="Y153" s="57" t="s">
        <v>162</v>
      </c>
      <c r="Z153" s="61" t="e">
        <f t="shared" si="72"/>
        <v>#DIV/0!</v>
      </c>
      <c r="AA153" s="61" t="e">
        <f t="shared" si="73"/>
        <v>#DIV/0!</v>
      </c>
      <c r="AB153" s="61" t="e">
        <f t="shared" si="74"/>
        <v>#DIV/0!</v>
      </c>
    </row>
    <row r="154" spans="2:28" ht="18.75" customHeight="1" x14ac:dyDescent="0.25">
      <c r="B154" s="136"/>
      <c r="C154" s="48" t="s">
        <v>322</v>
      </c>
      <c r="D154" s="49" t="s">
        <v>541</v>
      </c>
      <c r="E154" s="80" t="s">
        <v>354</v>
      </c>
      <c r="F154" s="49" t="s">
        <v>542</v>
      </c>
      <c r="G154" s="48" t="s">
        <v>322</v>
      </c>
      <c r="H154" s="49" t="s">
        <v>543</v>
      </c>
      <c r="J154" s="50" t="s">
        <v>84</v>
      </c>
      <c r="K154" s="61">
        <f t="shared" si="63"/>
        <v>1</v>
      </c>
      <c r="L154" s="61">
        <f t="shared" si="64"/>
        <v>2.8764576583883432</v>
      </c>
      <c r="M154" s="61">
        <f t="shared" si="65"/>
        <v>1.5898677223059754</v>
      </c>
      <c r="O154" s="50" t="s">
        <v>165</v>
      </c>
      <c r="P154" s="61" t="e">
        <f t="shared" si="66"/>
        <v>#DIV/0!</v>
      </c>
      <c r="Q154" s="61" t="e">
        <f t="shared" si="67"/>
        <v>#DIV/0!</v>
      </c>
      <c r="R154" s="61" t="e">
        <f t="shared" si="68"/>
        <v>#DIV/0!</v>
      </c>
      <c r="T154" s="75"/>
      <c r="U154" s="76"/>
      <c r="V154" s="76"/>
      <c r="W154" s="76"/>
      <c r="X154" s="58"/>
      <c r="Y154" s="8" t="s">
        <v>166</v>
      </c>
      <c r="Z154" s="61">
        <f t="shared" si="72"/>
        <v>1</v>
      </c>
      <c r="AA154" s="61">
        <f t="shared" si="73"/>
        <v>3.4157934693361578</v>
      </c>
      <c r="AB154" s="61">
        <f t="shared" si="74"/>
        <v>2.0138324482542358</v>
      </c>
    </row>
    <row r="155" spans="2:28" ht="15.75" x14ac:dyDescent="0.25">
      <c r="B155" s="136"/>
      <c r="C155" s="48" t="s">
        <v>291</v>
      </c>
      <c r="D155" s="49" t="s">
        <v>544</v>
      </c>
      <c r="E155" s="48" t="s">
        <v>322</v>
      </c>
      <c r="F155" s="49" t="s">
        <v>545</v>
      </c>
      <c r="G155" s="48" t="s">
        <v>293</v>
      </c>
      <c r="H155" s="49" t="s">
        <v>546</v>
      </c>
      <c r="J155" s="50" t="s">
        <v>169</v>
      </c>
      <c r="K155" s="61">
        <f t="shared" si="63"/>
        <v>1</v>
      </c>
      <c r="L155" s="61">
        <f t="shared" si="64"/>
        <v>0</v>
      </c>
      <c r="M155" s="61">
        <f t="shared" si="65"/>
        <v>1.2082994689525417</v>
      </c>
      <c r="O155" s="50" t="s">
        <v>170</v>
      </c>
      <c r="P155" s="61">
        <f t="shared" si="66"/>
        <v>1</v>
      </c>
      <c r="Q155" s="61">
        <f t="shared" si="67"/>
        <v>9.1087825848964208</v>
      </c>
      <c r="R155" s="61">
        <f t="shared" si="68"/>
        <v>0</v>
      </c>
      <c r="T155" s="75"/>
      <c r="U155" s="76"/>
      <c r="V155" s="76"/>
      <c r="W155" s="76"/>
      <c r="X155" s="58"/>
    </row>
    <row r="156" spans="2:28" ht="15.75" x14ac:dyDescent="0.25">
      <c r="B156" s="136"/>
      <c r="C156" s="48" t="s">
        <v>322</v>
      </c>
      <c r="D156" s="49" t="s">
        <v>547</v>
      </c>
      <c r="E156" s="79"/>
      <c r="F156" s="49" t="s">
        <v>548</v>
      </c>
      <c r="G156" s="79"/>
      <c r="H156" s="49" t="s">
        <v>549</v>
      </c>
      <c r="J156" s="50" t="s">
        <v>68</v>
      </c>
      <c r="K156" s="61">
        <f t="shared" si="63"/>
        <v>1</v>
      </c>
      <c r="L156" s="61">
        <f t="shared" si="64"/>
        <v>15.841361017211169</v>
      </c>
      <c r="M156" s="61">
        <f t="shared" si="65"/>
        <v>12.082994689525417</v>
      </c>
      <c r="O156" s="50" t="s">
        <v>173</v>
      </c>
      <c r="P156" s="61" t="e">
        <f t="shared" si="66"/>
        <v>#DIV/0!</v>
      </c>
      <c r="Q156" s="61" t="e">
        <f t="shared" si="67"/>
        <v>#DIV/0!</v>
      </c>
      <c r="R156" s="61" t="e">
        <f t="shared" si="68"/>
        <v>#DIV/0!</v>
      </c>
      <c r="T156" s="64"/>
      <c r="U156" s="76"/>
      <c r="V156" s="76"/>
      <c r="W156" s="76"/>
    </row>
    <row r="157" spans="2:28" ht="15.75" x14ac:dyDescent="0.25">
      <c r="B157" s="136"/>
      <c r="C157" s="48" t="s">
        <v>291</v>
      </c>
      <c r="D157" s="49" t="s">
        <v>550</v>
      </c>
      <c r="E157" s="48" t="s">
        <v>420</v>
      </c>
      <c r="F157" s="49" t="s">
        <v>551</v>
      </c>
      <c r="G157" s="48" t="s">
        <v>293</v>
      </c>
      <c r="H157" s="49" t="s">
        <v>552</v>
      </c>
      <c r="J157" s="50" t="s">
        <v>111</v>
      </c>
      <c r="K157" s="61">
        <f t="shared" si="63"/>
        <v>1</v>
      </c>
      <c r="L157" s="61">
        <f t="shared" si="64"/>
        <v>41.900399890523545</v>
      </c>
      <c r="M157" s="61">
        <f t="shared" si="65"/>
        <v>1.2082994689525417</v>
      </c>
      <c r="O157" s="50" t="s">
        <v>176</v>
      </c>
      <c r="P157" s="61">
        <f t="shared" si="66"/>
        <v>1</v>
      </c>
      <c r="Q157" s="61">
        <f t="shared" si="67"/>
        <v>9.1087825848964208</v>
      </c>
      <c r="R157" s="61">
        <f t="shared" si="68"/>
        <v>0</v>
      </c>
      <c r="T157" s="75"/>
      <c r="U157" s="76"/>
      <c r="V157" s="76"/>
      <c r="W157" s="76"/>
    </row>
    <row r="158" spans="2:28" ht="15.75" x14ac:dyDescent="0.25">
      <c r="B158" s="136"/>
      <c r="C158" s="48" t="s">
        <v>293</v>
      </c>
      <c r="D158" s="49" t="s">
        <v>553</v>
      </c>
      <c r="E158" s="48" t="s">
        <v>293</v>
      </c>
      <c r="F158" s="49" t="s">
        <v>554</v>
      </c>
      <c r="G158" s="48" t="s">
        <v>311</v>
      </c>
      <c r="H158" s="49" t="s">
        <v>555</v>
      </c>
      <c r="J158" s="50" t="s">
        <v>179</v>
      </c>
      <c r="K158" s="61" t="e">
        <f t="shared" si="63"/>
        <v>#DIV/0!</v>
      </c>
      <c r="L158" s="61" t="e">
        <f t="shared" si="64"/>
        <v>#DIV/0!</v>
      </c>
      <c r="M158" s="61" t="e">
        <f t="shared" si="65"/>
        <v>#DIV/0!</v>
      </c>
      <c r="O158" s="57" t="s">
        <v>180</v>
      </c>
      <c r="P158" s="61" t="e">
        <f t="shared" si="66"/>
        <v>#DIV/0!</v>
      </c>
      <c r="Q158" s="61" t="e">
        <f t="shared" si="67"/>
        <v>#DIV/0!</v>
      </c>
      <c r="R158" s="61" t="e">
        <f t="shared" si="68"/>
        <v>#DIV/0!</v>
      </c>
      <c r="T158" s="77"/>
      <c r="U158" s="77"/>
      <c r="V158" s="77"/>
      <c r="W158" s="77"/>
    </row>
    <row r="159" spans="2:28" ht="15.75" x14ac:dyDescent="0.25">
      <c r="B159" s="136"/>
      <c r="C159" s="48" t="s">
        <v>322</v>
      </c>
      <c r="D159" s="49" t="s">
        <v>556</v>
      </c>
      <c r="E159" s="48" t="s">
        <v>420</v>
      </c>
      <c r="F159" s="49" t="s">
        <v>557</v>
      </c>
      <c r="G159" s="48" t="s">
        <v>293</v>
      </c>
      <c r="H159" s="49" t="s">
        <v>558</v>
      </c>
      <c r="J159" s="50" t="s">
        <v>184</v>
      </c>
      <c r="K159" s="61">
        <f t="shared" si="63"/>
        <v>1</v>
      </c>
      <c r="L159" s="61">
        <f t="shared" si="64"/>
        <v>9.1087825848964208</v>
      </c>
      <c r="M159" s="61">
        <f t="shared" si="65"/>
        <v>0</v>
      </c>
      <c r="O159" s="8" t="s">
        <v>166</v>
      </c>
      <c r="P159" s="61">
        <f t="shared" si="66"/>
        <v>1</v>
      </c>
      <c r="Q159" s="61">
        <f t="shared" si="67"/>
        <v>3.4157934693361578</v>
      </c>
      <c r="R159" s="61">
        <f t="shared" si="68"/>
        <v>2.0138324482542358</v>
      </c>
      <c r="T159" s="77"/>
      <c r="U159" s="77"/>
      <c r="V159" s="77"/>
      <c r="W159" s="77"/>
    </row>
    <row r="160" spans="2:28" ht="16.5" customHeight="1" x14ac:dyDescent="0.25">
      <c r="B160" s="136"/>
      <c r="C160" s="45"/>
      <c r="D160" s="45"/>
      <c r="E160" s="80" t="s">
        <v>354</v>
      </c>
      <c r="F160" s="49" t="s">
        <v>559</v>
      </c>
      <c r="G160" s="48" t="s">
        <v>330</v>
      </c>
      <c r="H160" s="49" t="s">
        <v>560</v>
      </c>
      <c r="J160" s="50" t="s">
        <v>188</v>
      </c>
      <c r="K160" s="61" t="e">
        <f t="shared" si="63"/>
        <v>#DIV/0!</v>
      </c>
      <c r="L160" s="61" t="e">
        <f t="shared" si="64"/>
        <v>#DIV/0!</v>
      </c>
      <c r="M160" s="61" t="e">
        <f t="shared" si="65"/>
        <v>#DIV/0!</v>
      </c>
      <c r="P160" s="77"/>
      <c r="Q160" s="77"/>
      <c r="R160" s="77"/>
      <c r="S160" s="77"/>
    </row>
    <row r="161" spans="2:13" ht="15.75" x14ac:dyDescent="0.25">
      <c r="B161" s="136"/>
      <c r="C161" s="45"/>
      <c r="D161" s="45"/>
      <c r="E161" s="48" t="s">
        <v>399</v>
      </c>
      <c r="F161" s="49" t="s">
        <v>561</v>
      </c>
      <c r="G161" s="48" t="s">
        <v>293</v>
      </c>
      <c r="H161" s="49" t="s">
        <v>562</v>
      </c>
      <c r="J161" s="50" t="s">
        <v>99</v>
      </c>
      <c r="K161" s="61">
        <f t="shared" si="63"/>
        <v>1</v>
      </c>
      <c r="L161" s="61">
        <f t="shared" si="64"/>
        <v>7.2870260679171386</v>
      </c>
      <c r="M161" s="61">
        <f t="shared" si="65"/>
        <v>1.2082994689525417</v>
      </c>
    </row>
    <row r="162" spans="2:13" ht="15.75" x14ac:dyDescent="0.25">
      <c r="B162" s="136"/>
      <c r="C162" s="45"/>
      <c r="D162" s="45"/>
      <c r="E162" s="48" t="s">
        <v>389</v>
      </c>
      <c r="F162" s="49" t="s">
        <v>563</v>
      </c>
      <c r="G162" s="48" t="s">
        <v>293</v>
      </c>
      <c r="H162" s="49" t="s">
        <v>564</v>
      </c>
      <c r="J162" s="50" t="s">
        <v>193</v>
      </c>
      <c r="K162" s="61" t="e">
        <f t="shared" si="63"/>
        <v>#DIV/0!</v>
      </c>
      <c r="L162" s="61" t="e">
        <f t="shared" si="64"/>
        <v>#DIV/0!</v>
      </c>
      <c r="M162" s="61" t="e">
        <f t="shared" si="65"/>
        <v>#DIV/0!</v>
      </c>
    </row>
    <row r="163" spans="2:13" ht="15.75" x14ac:dyDescent="0.25">
      <c r="B163" s="136"/>
      <c r="C163" s="45"/>
      <c r="D163" s="45"/>
      <c r="E163" s="45"/>
      <c r="F163" s="45"/>
      <c r="G163" s="48" t="s">
        <v>291</v>
      </c>
      <c r="H163" s="49" t="s">
        <v>565</v>
      </c>
      <c r="J163" s="50" t="s">
        <v>70</v>
      </c>
      <c r="K163" s="61">
        <f t="shared" si="63"/>
        <v>1</v>
      </c>
      <c r="L163" s="61">
        <f t="shared" si="64"/>
        <v>15.1813043081607</v>
      </c>
      <c r="M163" s="61">
        <f t="shared" si="65"/>
        <v>1.0069162241271179</v>
      </c>
    </row>
    <row r="164" spans="2:13" ht="15.75" x14ac:dyDescent="0.25">
      <c r="B164" s="136"/>
      <c r="C164" s="45"/>
      <c r="D164" s="45"/>
      <c r="E164" s="45"/>
      <c r="F164" s="45"/>
      <c r="G164" s="48" t="s">
        <v>291</v>
      </c>
      <c r="H164" s="49" t="s">
        <v>566</v>
      </c>
      <c r="J164" s="50" t="s">
        <v>153</v>
      </c>
      <c r="K164" s="61" t="e">
        <f t="shared" si="63"/>
        <v>#DIV/0!</v>
      </c>
      <c r="L164" s="61" t="e">
        <f t="shared" si="64"/>
        <v>#DIV/0!</v>
      </c>
      <c r="M164" s="61" t="e">
        <f t="shared" si="65"/>
        <v>#DIV/0!</v>
      </c>
    </row>
    <row r="165" spans="2:13" ht="15.75" x14ac:dyDescent="0.25">
      <c r="B165" s="136"/>
      <c r="C165" s="45"/>
      <c r="D165" s="45"/>
      <c r="E165" s="45"/>
      <c r="F165" s="45"/>
      <c r="G165" s="48" t="s">
        <v>293</v>
      </c>
      <c r="H165" s="49" t="s">
        <v>567</v>
      </c>
      <c r="J165" s="50" t="s">
        <v>201</v>
      </c>
      <c r="K165" s="61">
        <f t="shared" si="63"/>
        <v>1</v>
      </c>
      <c r="L165" s="61">
        <f t="shared" si="64"/>
        <v>9.1087825848964208</v>
      </c>
      <c r="M165" s="61">
        <f t="shared" si="65"/>
        <v>0</v>
      </c>
    </row>
    <row r="166" spans="2:13" ht="15.75" x14ac:dyDescent="0.25">
      <c r="J166" s="50" t="s">
        <v>186</v>
      </c>
      <c r="K166" s="61" t="e">
        <f t="shared" si="63"/>
        <v>#DIV/0!</v>
      </c>
      <c r="L166" s="61" t="e">
        <f t="shared" si="64"/>
        <v>#DIV/0!</v>
      </c>
      <c r="M166" s="61" t="e">
        <f t="shared" si="65"/>
        <v>#DIV/0!</v>
      </c>
    </row>
    <row r="167" spans="2:13" ht="15.75" x14ac:dyDescent="0.25">
      <c r="J167" s="50" t="s">
        <v>206</v>
      </c>
      <c r="K167" s="61">
        <f t="shared" si="63"/>
        <v>1</v>
      </c>
      <c r="L167" s="61">
        <f t="shared" si="64"/>
        <v>9.1087825848964208</v>
      </c>
      <c r="M167" s="61">
        <f t="shared" si="65"/>
        <v>0</v>
      </c>
    </row>
    <row r="168" spans="2:13" ht="15.75" x14ac:dyDescent="0.25">
      <c r="J168" s="57" t="s">
        <v>209</v>
      </c>
      <c r="K168" s="61" t="e">
        <f t="shared" si="63"/>
        <v>#DIV/0!</v>
      </c>
      <c r="L168" s="61" t="e">
        <f t="shared" si="64"/>
        <v>#DIV/0!</v>
      </c>
      <c r="M168" s="61" t="e">
        <f t="shared" si="65"/>
        <v>#DIV/0!</v>
      </c>
    </row>
    <row r="169" spans="2:13" x14ac:dyDescent="0.25">
      <c r="J169" s="8" t="s">
        <v>166</v>
      </c>
      <c r="K169" s="61">
        <f t="shared" si="63"/>
        <v>1</v>
      </c>
      <c r="L169" s="61">
        <f t="shared" si="64"/>
        <v>3.4157934693361578</v>
      </c>
      <c r="M169" s="61">
        <f t="shared" si="65"/>
        <v>2.0138324482542358</v>
      </c>
    </row>
    <row r="171" spans="2:13" ht="18" x14ac:dyDescent="0.25">
      <c r="J171" s="50" t="s">
        <v>568</v>
      </c>
      <c r="K171" s="8" t="s">
        <v>64</v>
      </c>
      <c r="L171" s="8" t="s">
        <v>65</v>
      </c>
      <c r="M171" s="8" t="s">
        <v>66</v>
      </c>
    </row>
    <row r="172" spans="2:13" ht="15.75" x14ac:dyDescent="0.25">
      <c r="J172" s="50" t="s">
        <v>68</v>
      </c>
      <c r="K172" s="2">
        <f t="shared" ref="K172:M173" si="75">K122</f>
        <v>0.90787995443526726</v>
      </c>
      <c r="L172" s="2">
        <f t="shared" si="75"/>
        <v>14.382054118498294</v>
      </c>
      <c r="M172" s="2">
        <f t="shared" si="75"/>
        <v>10.969908668167912</v>
      </c>
    </row>
    <row r="173" spans="2:13" ht="15.75" x14ac:dyDescent="0.25">
      <c r="J173" s="50" t="s">
        <v>111</v>
      </c>
      <c r="K173" s="2">
        <f t="shared" si="75"/>
        <v>0.19736520748592765</v>
      </c>
      <c r="L173" s="2">
        <f t="shared" si="75"/>
        <v>8.2696811181365195</v>
      </c>
      <c r="M173" s="2">
        <f t="shared" si="75"/>
        <v>0.23847627539495458</v>
      </c>
    </row>
    <row r="174" spans="2:13" ht="15.75" x14ac:dyDescent="0.25">
      <c r="J174" s="50" t="s">
        <v>149</v>
      </c>
      <c r="K174" s="2">
        <f>K117</f>
        <v>0.78946082994371058</v>
      </c>
      <c r="L174" s="2">
        <f>L117</f>
        <v>4.6741675885119456</v>
      </c>
      <c r="M174" s="2">
        <f>M117</f>
        <v>1.6693339277646821</v>
      </c>
    </row>
    <row r="175" spans="2:13" ht="15.75" x14ac:dyDescent="0.25">
      <c r="J175" s="57" t="s">
        <v>209</v>
      </c>
      <c r="K175" s="2">
        <f>K134</f>
        <v>0</v>
      </c>
      <c r="L175" s="2">
        <f>L134</f>
        <v>3.5955135296245735</v>
      </c>
      <c r="M175" s="2">
        <f>M134</f>
        <v>0</v>
      </c>
    </row>
    <row r="176" spans="2:13" ht="15.75" x14ac:dyDescent="0.25">
      <c r="J176" s="50" t="s">
        <v>70</v>
      </c>
      <c r="K176" s="2">
        <f>K129</f>
        <v>0.23683824898311323</v>
      </c>
      <c r="L176" s="2">
        <f>L129</f>
        <v>3.5955135296245735</v>
      </c>
      <c r="M176" s="2">
        <f>M129</f>
        <v>0.23847627539495458</v>
      </c>
    </row>
    <row r="177" spans="10:13" ht="15.75" x14ac:dyDescent="0.25">
      <c r="J177" s="50" t="s">
        <v>143</v>
      </c>
      <c r="K177" s="2">
        <f>K116</f>
        <v>0</v>
      </c>
      <c r="L177" s="2">
        <f>L116</f>
        <v>2.8764108236996591</v>
      </c>
      <c r="M177" s="2">
        <f>M116</f>
        <v>0</v>
      </c>
    </row>
    <row r="178" spans="10:13" ht="15.75" x14ac:dyDescent="0.25">
      <c r="J178" s="50" t="s">
        <v>132</v>
      </c>
      <c r="K178" s="2">
        <f>K114</f>
        <v>3.9473041497185543E-2</v>
      </c>
      <c r="L178" s="2">
        <f>L114</f>
        <v>2.1573081177747442</v>
      </c>
      <c r="M178" s="2">
        <f>M114</f>
        <v>1.4308576523697274</v>
      </c>
    </row>
    <row r="179" spans="10:13" ht="15.75" x14ac:dyDescent="0.25">
      <c r="J179" s="50" t="s">
        <v>84</v>
      </c>
      <c r="K179" s="2">
        <f>K120</f>
        <v>0.74998778844652525</v>
      </c>
      <c r="L179" s="2">
        <f>L120</f>
        <v>2.1573081177747442</v>
      </c>
      <c r="M179" s="2">
        <f>M120</f>
        <v>1.1923813769747729</v>
      </c>
    </row>
    <row r="180" spans="10:13" ht="15.75" x14ac:dyDescent="0.25">
      <c r="J180" s="50" t="s">
        <v>155</v>
      </c>
      <c r="K180" s="2">
        <f>K118</f>
        <v>0</v>
      </c>
      <c r="L180" s="2">
        <f>L118</f>
        <v>1.0786540588873721</v>
      </c>
      <c r="M180" s="2">
        <f>M118</f>
        <v>0.23847627539495458</v>
      </c>
    </row>
    <row r="181" spans="10:13" ht="15.75" x14ac:dyDescent="0.25">
      <c r="J181" s="50" t="s">
        <v>569</v>
      </c>
      <c r="K181" s="2">
        <f>SUM(K105:K113,K115,K119,K121,K124:K128,K130:K133,K135)</f>
        <v>1.9341790333620916</v>
      </c>
      <c r="L181" s="2">
        <f>SUM(L105:L113,L115,L119,L121,L124:L128,L130:L133,L135)</f>
        <v>9.7078865299863484</v>
      </c>
      <c r="M181" s="2">
        <f>SUM(M105:M113,M115,M119,M121,M124:M128,M130:M133,M135)</f>
        <v>3.5771441309243186</v>
      </c>
    </row>
    <row r="182" spans="10:13" ht="15.75" x14ac:dyDescent="0.25">
      <c r="J182" s="50" t="s">
        <v>128</v>
      </c>
      <c r="K182" s="41">
        <f>SUM(K172:K181)</f>
        <v>4.8551841041538211</v>
      </c>
      <c r="L182" s="41">
        <f t="shared" ref="L182:M182" si="76">SUM(L172:L181)</f>
        <v>52.494497532518778</v>
      </c>
      <c r="M182" s="41">
        <f t="shared" si="76"/>
        <v>19.55505458238628</v>
      </c>
    </row>
    <row r="184" spans="10:13" ht="18" x14ac:dyDescent="0.25">
      <c r="J184" s="50" t="s">
        <v>570</v>
      </c>
      <c r="K184" s="8" t="s">
        <v>64</v>
      </c>
      <c r="L184" s="8" t="s">
        <v>65</v>
      </c>
      <c r="M184" s="8" t="s">
        <v>66</v>
      </c>
    </row>
    <row r="185" spans="10:13" ht="15.75" x14ac:dyDescent="0.25">
      <c r="J185" s="50" t="s">
        <v>68</v>
      </c>
      <c r="K185" s="2">
        <f>K172/K172</f>
        <v>1</v>
      </c>
      <c r="L185" s="2">
        <f>L172/K172</f>
        <v>15.841361017211169</v>
      </c>
      <c r="M185" s="2">
        <f>M172/K172</f>
        <v>12.082994689525417</v>
      </c>
    </row>
    <row r="186" spans="10:13" ht="15.75" x14ac:dyDescent="0.25">
      <c r="J186" s="50" t="s">
        <v>111</v>
      </c>
      <c r="K186" s="2">
        <f t="shared" ref="K186:K194" si="77">K173/K173</f>
        <v>1</v>
      </c>
      <c r="L186" s="2">
        <f t="shared" ref="L186:L194" si="78">L173/K173</f>
        <v>41.900399890523545</v>
      </c>
      <c r="M186" s="2">
        <f t="shared" ref="M186:M194" si="79">M173/K173</f>
        <v>1.2082994689525417</v>
      </c>
    </row>
    <row r="187" spans="10:13" ht="15.75" x14ac:dyDescent="0.25">
      <c r="J187" s="50" t="s">
        <v>149</v>
      </c>
      <c r="K187" s="2">
        <f t="shared" si="77"/>
        <v>1</v>
      </c>
      <c r="L187" s="2">
        <f t="shared" si="78"/>
        <v>5.9207086801826749</v>
      </c>
      <c r="M187" s="2">
        <f t="shared" si="79"/>
        <v>2.1145240706669481</v>
      </c>
    </row>
    <row r="188" spans="10:13" ht="15.75" x14ac:dyDescent="0.25">
      <c r="J188" s="57" t="s">
        <v>209</v>
      </c>
      <c r="K188" s="2" t="e">
        <f t="shared" si="77"/>
        <v>#DIV/0!</v>
      </c>
      <c r="L188" s="2" t="e">
        <f t="shared" si="78"/>
        <v>#DIV/0!</v>
      </c>
      <c r="M188" s="2" t="e">
        <f t="shared" si="79"/>
        <v>#DIV/0!</v>
      </c>
    </row>
    <row r="189" spans="10:13" ht="15.75" x14ac:dyDescent="0.25">
      <c r="J189" s="50" t="s">
        <v>70</v>
      </c>
      <c r="K189" s="2">
        <f t="shared" si="77"/>
        <v>1</v>
      </c>
      <c r="L189" s="2">
        <f t="shared" si="78"/>
        <v>15.1813043081607</v>
      </c>
      <c r="M189" s="2">
        <f t="shared" si="79"/>
        <v>1.0069162241271179</v>
      </c>
    </row>
    <row r="190" spans="10:13" ht="15.75" x14ac:dyDescent="0.25">
      <c r="J190" s="50" t="s">
        <v>143</v>
      </c>
      <c r="K190" s="2" t="e">
        <f t="shared" si="77"/>
        <v>#DIV/0!</v>
      </c>
      <c r="L190" s="2" t="e">
        <f t="shared" si="78"/>
        <v>#DIV/0!</v>
      </c>
      <c r="M190" s="2" t="e">
        <f t="shared" si="79"/>
        <v>#DIV/0!</v>
      </c>
    </row>
    <row r="191" spans="10:13" ht="15.75" x14ac:dyDescent="0.25">
      <c r="J191" s="50" t="s">
        <v>132</v>
      </c>
      <c r="K191" s="2">
        <f t="shared" si="77"/>
        <v>1</v>
      </c>
      <c r="L191" s="2">
        <f t="shared" si="78"/>
        <v>54.652695509378518</v>
      </c>
      <c r="M191" s="2">
        <f t="shared" si="79"/>
        <v>36.248984068576235</v>
      </c>
    </row>
    <row r="192" spans="10:13" ht="15.75" x14ac:dyDescent="0.25">
      <c r="J192" s="50" t="s">
        <v>84</v>
      </c>
      <c r="K192" s="2">
        <f t="shared" si="77"/>
        <v>1</v>
      </c>
      <c r="L192" s="2">
        <f t="shared" si="78"/>
        <v>2.8764576583883432</v>
      </c>
      <c r="M192" s="2">
        <f t="shared" si="79"/>
        <v>1.5898677223059754</v>
      </c>
    </row>
    <row r="193" spans="10:13" ht="15.75" x14ac:dyDescent="0.25">
      <c r="J193" s="50" t="s">
        <v>155</v>
      </c>
      <c r="K193" s="2" t="e">
        <f t="shared" si="77"/>
        <v>#DIV/0!</v>
      </c>
      <c r="L193" s="2" t="e">
        <f t="shared" si="78"/>
        <v>#DIV/0!</v>
      </c>
      <c r="M193" s="2" t="e">
        <f t="shared" si="79"/>
        <v>#DIV/0!</v>
      </c>
    </row>
    <row r="194" spans="10:13" ht="15.75" x14ac:dyDescent="0.25">
      <c r="J194" s="50" t="s">
        <v>569</v>
      </c>
      <c r="K194" s="2">
        <f t="shared" si="77"/>
        <v>1</v>
      </c>
      <c r="L194" s="2">
        <f t="shared" si="78"/>
        <v>5.0191250978000674</v>
      </c>
      <c r="M194" s="2">
        <f t="shared" si="79"/>
        <v>1.8494379626824611</v>
      </c>
    </row>
  </sheetData>
  <mergeCells count="9">
    <mergeCell ref="B115:B138"/>
    <mergeCell ref="B139:B165"/>
    <mergeCell ref="C2:D2"/>
    <mergeCell ref="E2:F2"/>
    <mergeCell ref="G2:H2"/>
    <mergeCell ref="B3:B50"/>
    <mergeCell ref="B51:B74"/>
    <mergeCell ref="B75:B98"/>
    <mergeCell ref="B99:B1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94"/>
  <sheetViews>
    <sheetView zoomScale="40" zoomScaleNormal="40" workbookViewId="0">
      <selection sqref="A1:XFD1048576"/>
    </sheetView>
  </sheetViews>
  <sheetFormatPr baseColWidth="10" defaultColWidth="9.140625" defaultRowHeight="15" x14ac:dyDescent="0.25"/>
  <cols>
    <col min="2" max="2" width="15.140625" customWidth="1"/>
    <col min="3" max="3" width="36.7109375" customWidth="1"/>
    <col min="4" max="4" width="10.5703125" customWidth="1"/>
    <col min="5" max="5" width="49.5703125" customWidth="1"/>
    <col min="6" max="6" width="11.140625" customWidth="1"/>
    <col min="7" max="7" width="36.5703125" customWidth="1"/>
    <col min="8" max="8" width="11.28515625" customWidth="1"/>
    <col min="10" max="10" width="38.7109375" customWidth="1"/>
    <col min="11" max="11" width="15.140625" customWidth="1"/>
    <col min="12" max="12" width="18.7109375" customWidth="1"/>
    <col min="13" max="13" width="18.42578125" customWidth="1"/>
    <col min="14" max="14" width="5.28515625" customWidth="1"/>
    <col min="15" max="15" width="34.140625" customWidth="1"/>
    <col min="16" max="18" width="17.85546875" customWidth="1"/>
    <col min="19" max="19" width="6.42578125" customWidth="1"/>
    <col min="20" max="23" width="17.85546875" customWidth="1"/>
    <col min="24" max="24" width="8.42578125" customWidth="1"/>
    <col min="25" max="25" width="39" customWidth="1"/>
    <col min="26" max="26" width="17.5703125" customWidth="1"/>
    <col min="27" max="27" width="15.7109375" customWidth="1"/>
    <col min="28" max="28" width="19.7109375" customWidth="1"/>
    <col min="29" max="29" width="7.140625" customWidth="1"/>
    <col min="30" max="30" width="37.28515625" customWidth="1"/>
    <col min="31" max="31" width="13" customWidth="1"/>
    <col min="32" max="32" width="10.85546875" customWidth="1"/>
    <col min="33" max="33" width="12" customWidth="1"/>
    <col min="35" max="35" width="21.28515625" customWidth="1"/>
    <col min="36" max="36" width="19.42578125" customWidth="1"/>
    <col min="37" max="37" width="14.28515625" customWidth="1"/>
    <col min="38" max="38" width="19.5703125" customWidth="1"/>
    <col min="39" max="39" width="2.85546875" customWidth="1"/>
    <col min="40" max="40" width="41.42578125" customWidth="1"/>
    <col min="41" max="41" width="3.28515625" customWidth="1"/>
    <col min="42" max="42" width="46.7109375" customWidth="1"/>
  </cols>
  <sheetData>
    <row r="2" spans="2:29" ht="15.75" x14ac:dyDescent="0.25">
      <c r="B2" s="81"/>
      <c r="C2" s="135" t="s">
        <v>60</v>
      </c>
      <c r="D2" s="135"/>
      <c r="E2" s="135" t="s">
        <v>61</v>
      </c>
      <c r="F2" s="135"/>
      <c r="G2" s="135" t="s">
        <v>62</v>
      </c>
      <c r="H2" s="135"/>
      <c r="J2" s="8" t="s">
        <v>63</v>
      </c>
      <c r="K2" s="8" t="s">
        <v>64</v>
      </c>
      <c r="L2" s="8" t="s">
        <v>65</v>
      </c>
      <c r="M2" s="8" t="s">
        <v>66</v>
      </c>
      <c r="N2" s="46"/>
      <c r="O2" s="8" t="s">
        <v>63</v>
      </c>
      <c r="P2" s="8" t="s">
        <v>64</v>
      </c>
      <c r="Q2" s="8" t="s">
        <v>65</v>
      </c>
      <c r="R2" s="8" t="s">
        <v>66</v>
      </c>
      <c r="S2" s="5"/>
      <c r="T2" s="8" t="s">
        <v>63</v>
      </c>
      <c r="U2" s="8" t="s">
        <v>64</v>
      </c>
      <c r="V2" s="8" t="s">
        <v>65</v>
      </c>
      <c r="W2" s="8" t="s">
        <v>66</v>
      </c>
      <c r="X2" s="46"/>
      <c r="Y2" s="8" t="s">
        <v>63</v>
      </c>
      <c r="Z2" s="8" t="s">
        <v>64</v>
      </c>
      <c r="AA2" s="8" t="s">
        <v>65</v>
      </c>
      <c r="AB2" s="8" t="s">
        <v>66</v>
      </c>
      <c r="AC2" s="47"/>
    </row>
    <row r="3" spans="2:29" ht="15.75" x14ac:dyDescent="0.25">
      <c r="B3" s="136" t="s">
        <v>67</v>
      </c>
      <c r="C3" s="48" t="s">
        <v>68</v>
      </c>
      <c r="D3" s="49" t="s">
        <v>69</v>
      </c>
      <c r="E3" s="48" t="s">
        <v>70</v>
      </c>
      <c r="F3" s="49" t="s">
        <v>71</v>
      </c>
      <c r="G3" s="45"/>
      <c r="H3" s="45"/>
      <c r="J3" s="50" t="s">
        <v>72</v>
      </c>
      <c r="K3" s="51">
        <v>1</v>
      </c>
      <c r="L3" s="29">
        <v>2</v>
      </c>
      <c r="M3" s="38"/>
      <c r="N3" s="5"/>
      <c r="O3" s="50" t="s">
        <v>73</v>
      </c>
      <c r="P3" s="4">
        <f t="shared" ref="P3:R5" si="0">K3</f>
        <v>1</v>
      </c>
      <c r="Q3" s="4">
        <f t="shared" si="0"/>
        <v>2</v>
      </c>
      <c r="R3" s="4">
        <f t="shared" si="0"/>
        <v>0</v>
      </c>
      <c r="S3" s="5"/>
      <c r="T3" s="8" t="s">
        <v>74</v>
      </c>
      <c r="U3" s="4">
        <f>K6+K10+K30</f>
        <v>2</v>
      </c>
      <c r="V3" s="4">
        <f>L6+L10+L30</f>
        <v>1</v>
      </c>
      <c r="W3" s="4">
        <f>M6+M10+M30</f>
        <v>1</v>
      </c>
      <c r="X3" s="5"/>
      <c r="Y3" s="50" t="s">
        <v>75</v>
      </c>
      <c r="Z3" s="29">
        <f>SUM(K3)</f>
        <v>1</v>
      </c>
      <c r="AA3" s="29">
        <f t="shared" ref="AA3:AB4" si="1">SUM(L3)</f>
        <v>2</v>
      </c>
      <c r="AB3" s="29">
        <f t="shared" si="1"/>
        <v>0</v>
      </c>
      <c r="AC3" s="47"/>
    </row>
    <row r="4" spans="2:29" ht="15.75" x14ac:dyDescent="0.25">
      <c r="B4" s="136"/>
      <c r="C4" s="48" t="s">
        <v>76</v>
      </c>
      <c r="D4" s="49" t="s">
        <v>77</v>
      </c>
      <c r="E4" s="52" t="s">
        <v>78</v>
      </c>
      <c r="F4" s="49" t="s">
        <v>79</v>
      </c>
      <c r="G4" s="45"/>
      <c r="H4" s="45"/>
      <c r="J4" s="50" t="s">
        <v>80</v>
      </c>
      <c r="K4" s="51">
        <v>1</v>
      </c>
      <c r="L4" s="29"/>
      <c r="M4" s="38"/>
      <c r="N4" s="5"/>
      <c r="O4" s="50" t="s">
        <v>81</v>
      </c>
      <c r="P4" s="4">
        <f t="shared" si="0"/>
        <v>1</v>
      </c>
      <c r="Q4" s="4">
        <f t="shared" si="0"/>
        <v>0</v>
      </c>
      <c r="R4" s="4">
        <f t="shared" si="0"/>
        <v>0</v>
      </c>
      <c r="S4" s="5"/>
      <c r="T4" s="8" t="s">
        <v>82</v>
      </c>
      <c r="U4" s="4">
        <f>K12+K20+K27</f>
        <v>30</v>
      </c>
      <c r="V4" s="4">
        <f>L12+L20+L27</f>
        <v>56</v>
      </c>
      <c r="W4" s="4">
        <f>M12+M20+M27</f>
        <v>53</v>
      </c>
      <c r="X4" s="5"/>
      <c r="Y4" s="50" t="s">
        <v>83</v>
      </c>
      <c r="Z4" s="29">
        <f t="shared" ref="Z4" si="2">SUM(K4)</f>
        <v>1</v>
      </c>
      <c r="AA4" s="29">
        <f t="shared" si="1"/>
        <v>0</v>
      </c>
      <c r="AB4" s="29">
        <f t="shared" si="1"/>
        <v>0</v>
      </c>
      <c r="AC4" s="47"/>
    </row>
    <row r="5" spans="2:29" ht="15.75" x14ac:dyDescent="0.25">
      <c r="B5" s="136"/>
      <c r="C5" s="48" t="s">
        <v>84</v>
      </c>
      <c r="D5" s="49" t="s">
        <v>85</v>
      </c>
      <c r="E5" s="48" t="s">
        <v>76</v>
      </c>
      <c r="F5" s="49" t="s">
        <v>86</v>
      </c>
      <c r="G5" s="45"/>
      <c r="H5" s="45"/>
      <c r="J5" s="50" t="s">
        <v>87</v>
      </c>
      <c r="K5" s="51">
        <v>2</v>
      </c>
      <c r="L5" s="29">
        <v>1</v>
      </c>
      <c r="M5" s="38"/>
      <c r="N5" s="5"/>
      <c r="O5" s="50" t="s">
        <v>88</v>
      </c>
      <c r="P5" s="4">
        <f t="shared" si="0"/>
        <v>2</v>
      </c>
      <c r="Q5" s="4">
        <f t="shared" si="0"/>
        <v>1</v>
      </c>
      <c r="R5" s="4">
        <f t="shared" si="0"/>
        <v>0</v>
      </c>
      <c r="S5" s="5"/>
      <c r="T5" s="8" t="s">
        <v>89</v>
      </c>
      <c r="U5" s="4">
        <f>K7+K21+K3+K11</f>
        <v>8</v>
      </c>
      <c r="V5" s="4">
        <f>L7+L21+L3+L11</f>
        <v>27</v>
      </c>
      <c r="W5" s="4">
        <f>M7+M21+M3+M11</f>
        <v>1</v>
      </c>
      <c r="X5" s="5"/>
      <c r="Y5" s="50" t="s">
        <v>90</v>
      </c>
      <c r="Z5" s="29">
        <f>SUM(K5:K7)</f>
        <v>3</v>
      </c>
      <c r="AA5" s="29">
        <f t="shared" ref="AA5:AB5" si="3">SUM(L5:L7)</f>
        <v>1</v>
      </c>
      <c r="AB5" s="29">
        <f t="shared" si="3"/>
        <v>1</v>
      </c>
      <c r="AC5" s="47"/>
    </row>
    <row r="6" spans="2:29" ht="15.75" x14ac:dyDescent="0.25">
      <c r="B6" s="136"/>
      <c r="C6" s="48" t="s">
        <v>91</v>
      </c>
      <c r="D6" s="49" t="s">
        <v>92</v>
      </c>
      <c r="E6" s="48" t="s">
        <v>76</v>
      </c>
      <c r="F6" s="49" t="s">
        <v>93</v>
      </c>
      <c r="G6" s="45"/>
      <c r="H6" s="45"/>
      <c r="J6" s="50" t="s">
        <v>94</v>
      </c>
      <c r="K6" s="51"/>
      <c r="L6" s="29"/>
      <c r="M6" s="38">
        <v>1</v>
      </c>
      <c r="N6" s="5"/>
      <c r="O6" s="50" t="s">
        <v>95</v>
      </c>
      <c r="P6" s="4">
        <f>K6+K7</f>
        <v>1</v>
      </c>
      <c r="Q6" s="4">
        <f>L6+L7</f>
        <v>0</v>
      </c>
      <c r="R6" s="4">
        <f>M6+M7</f>
        <v>1</v>
      </c>
      <c r="S6" s="5"/>
      <c r="T6" s="8" t="s">
        <v>96</v>
      </c>
      <c r="U6" s="4">
        <f>K28+K15+K18+K23+K29+K31+K25+K9</f>
        <v>47</v>
      </c>
      <c r="V6" s="4">
        <f>L28+L15+L18+L23+L29+L31+L25+L9</f>
        <v>29</v>
      </c>
      <c r="W6" s="4">
        <f>M28+M15+M18+M23+M29+M31+M25+M9</f>
        <v>14</v>
      </c>
      <c r="X6" s="5"/>
      <c r="Y6" s="50" t="s">
        <v>97</v>
      </c>
      <c r="Z6" s="29">
        <f>SUM(K8:K13)</f>
        <v>8</v>
      </c>
      <c r="AA6" s="29">
        <f t="shared" ref="AA6:AB6" si="4">SUM(L8:L13)</f>
        <v>12</v>
      </c>
      <c r="AB6" s="29">
        <f t="shared" si="4"/>
        <v>6</v>
      </c>
      <c r="AC6" s="47"/>
    </row>
    <row r="7" spans="2:29" ht="15.75" x14ac:dyDescent="0.25">
      <c r="B7" s="136"/>
      <c r="C7" s="48" t="s">
        <v>68</v>
      </c>
      <c r="D7" s="49" t="s">
        <v>98</v>
      </c>
      <c r="E7" s="48" t="s">
        <v>99</v>
      </c>
      <c r="F7" s="49" t="s">
        <v>100</v>
      </c>
      <c r="G7" s="45"/>
      <c r="H7" s="45"/>
      <c r="J7" s="50" t="s">
        <v>101</v>
      </c>
      <c r="K7" s="51">
        <v>1</v>
      </c>
      <c r="L7" s="29"/>
      <c r="M7" s="38"/>
      <c r="N7" s="5"/>
      <c r="O7" s="50" t="s">
        <v>102</v>
      </c>
      <c r="P7" s="4">
        <f>K8+K9</f>
        <v>2</v>
      </c>
      <c r="Q7" s="4">
        <f>L8+L9</f>
        <v>4</v>
      </c>
      <c r="R7" s="4">
        <f>M8+M9</f>
        <v>0</v>
      </c>
      <c r="S7" s="5"/>
      <c r="T7" s="8" t="s">
        <v>103</v>
      </c>
      <c r="U7" s="4">
        <f>K8+K24+K5+K17+K22+K14</f>
        <v>4</v>
      </c>
      <c r="V7" s="4">
        <f>L8+L24+L5+L17+L22+L14</f>
        <v>11</v>
      </c>
      <c r="W7" s="4">
        <f>M8+M24+M5+M17+M22+M14</f>
        <v>2</v>
      </c>
      <c r="X7" s="5"/>
      <c r="Y7" s="53" t="s">
        <v>104</v>
      </c>
      <c r="Z7" s="1">
        <f>K14</f>
        <v>0</v>
      </c>
      <c r="AA7" s="1">
        <f t="shared" ref="AA7:AB7" si="5">L14</f>
        <v>8</v>
      </c>
      <c r="AB7" s="1">
        <f t="shared" si="5"/>
        <v>0</v>
      </c>
      <c r="AC7" s="47"/>
    </row>
    <row r="8" spans="2:29" ht="15.75" x14ac:dyDescent="0.25">
      <c r="B8" s="136"/>
      <c r="C8" s="48" t="s">
        <v>84</v>
      </c>
      <c r="D8" s="49" t="s">
        <v>105</v>
      </c>
      <c r="E8" s="48" t="s">
        <v>68</v>
      </c>
      <c r="F8" s="49" t="s">
        <v>106</v>
      </c>
      <c r="G8" s="45"/>
      <c r="H8" s="45"/>
      <c r="J8" s="50" t="s">
        <v>107</v>
      </c>
      <c r="K8" s="51">
        <v>2</v>
      </c>
      <c r="L8" s="29">
        <v>2</v>
      </c>
      <c r="M8" s="38"/>
      <c r="N8" s="5"/>
      <c r="O8" s="50" t="s">
        <v>108</v>
      </c>
      <c r="P8" s="4">
        <f>K10+K12+K11</f>
        <v>4</v>
      </c>
      <c r="Q8" s="4">
        <f>L10+L12+L11</f>
        <v>8</v>
      </c>
      <c r="R8" s="4">
        <f>M10+M12+M11</f>
        <v>6</v>
      </c>
      <c r="S8" s="5"/>
      <c r="T8" s="8" t="s">
        <v>109</v>
      </c>
      <c r="U8" s="4">
        <f>K4+K16+K19+K26+K13</f>
        <v>8</v>
      </c>
      <c r="V8" s="4">
        <f>L4+L16+L19+L26+L13</f>
        <v>3</v>
      </c>
      <c r="W8" s="4">
        <f>M4+M16+M19+M26+M13</f>
        <v>3</v>
      </c>
      <c r="X8" s="5"/>
      <c r="Y8" s="50" t="s">
        <v>110</v>
      </c>
      <c r="Z8" s="29">
        <f>SUM(K15:K16)</f>
        <v>20</v>
      </c>
      <c r="AA8" s="29">
        <f t="shared" ref="AA8:AB8" si="6">SUM(L15:L16)</f>
        <v>16</v>
      </c>
      <c r="AB8" s="29">
        <f t="shared" si="6"/>
        <v>8</v>
      </c>
      <c r="AC8" s="47"/>
    </row>
    <row r="9" spans="2:29" ht="15.75" x14ac:dyDescent="0.25">
      <c r="B9" s="136"/>
      <c r="C9" s="48" t="s">
        <v>111</v>
      </c>
      <c r="D9" s="49" t="s">
        <v>112</v>
      </c>
      <c r="E9" s="48" t="s">
        <v>70</v>
      </c>
      <c r="F9" s="49" t="s">
        <v>113</v>
      </c>
      <c r="G9" s="45"/>
      <c r="H9" s="45"/>
      <c r="J9" s="50" t="s">
        <v>114</v>
      </c>
      <c r="L9" s="1">
        <v>2</v>
      </c>
      <c r="N9" s="5"/>
      <c r="O9" s="50" t="s">
        <v>115</v>
      </c>
      <c r="P9" s="4">
        <f t="shared" ref="P9:R10" si="7">K13</f>
        <v>2</v>
      </c>
      <c r="Q9" s="4">
        <f t="shared" si="7"/>
        <v>0</v>
      </c>
      <c r="R9" s="4">
        <f t="shared" si="7"/>
        <v>0</v>
      </c>
      <c r="S9" s="5"/>
      <c r="T9" s="23" t="s">
        <v>116</v>
      </c>
      <c r="U9" s="29">
        <f t="shared" ref="U9:W10" si="8">K32</f>
        <v>0</v>
      </c>
      <c r="V9" s="29">
        <f t="shared" si="8"/>
        <v>10</v>
      </c>
      <c r="W9" s="29">
        <f t="shared" si="8"/>
        <v>0</v>
      </c>
      <c r="X9" s="5"/>
      <c r="Y9" s="50" t="s">
        <v>117</v>
      </c>
      <c r="Z9" s="29">
        <f>SUM(K17:K22)</f>
        <v>52</v>
      </c>
      <c r="AA9" s="29">
        <f t="shared" ref="AA9:AB9" si="9">SUM(L17:L22)</f>
        <v>69</v>
      </c>
      <c r="AB9" s="29">
        <f t="shared" si="9"/>
        <v>55</v>
      </c>
      <c r="AC9" s="47"/>
    </row>
    <row r="10" spans="2:29" ht="15.75" x14ac:dyDescent="0.25">
      <c r="B10" s="136"/>
      <c r="C10" s="54"/>
      <c r="D10" s="49" t="s">
        <v>118</v>
      </c>
      <c r="E10" s="48" t="s">
        <v>68</v>
      </c>
      <c r="F10" s="49" t="s">
        <v>119</v>
      </c>
      <c r="G10" s="45"/>
      <c r="H10" s="45"/>
      <c r="J10" s="50" t="s">
        <v>120</v>
      </c>
      <c r="K10" s="51">
        <v>2</v>
      </c>
      <c r="L10" s="29"/>
      <c r="M10" s="38"/>
      <c r="N10" s="5"/>
      <c r="O10" s="50" t="s">
        <v>121</v>
      </c>
      <c r="P10" s="4">
        <f t="shared" si="7"/>
        <v>0</v>
      </c>
      <c r="Q10" s="4">
        <f t="shared" si="7"/>
        <v>8</v>
      </c>
      <c r="R10" s="4">
        <f t="shared" si="7"/>
        <v>0</v>
      </c>
      <c r="S10" s="5"/>
      <c r="T10" s="8" t="s">
        <v>122</v>
      </c>
      <c r="U10" s="4">
        <f t="shared" si="8"/>
        <v>24</v>
      </c>
      <c r="V10" s="4">
        <f t="shared" si="8"/>
        <v>9</v>
      </c>
      <c r="W10" s="4">
        <f t="shared" si="8"/>
        <v>8</v>
      </c>
      <c r="X10" s="5"/>
      <c r="Y10" s="50" t="s">
        <v>123</v>
      </c>
      <c r="Z10" s="29">
        <f>SUM(K23:K24)</f>
        <v>1</v>
      </c>
      <c r="AA10" s="29">
        <f t="shared" ref="AA10:AB10" si="10">SUM(L23:L24)</f>
        <v>1</v>
      </c>
      <c r="AB10" s="29">
        <f t="shared" si="10"/>
        <v>0</v>
      </c>
      <c r="AC10" s="47"/>
    </row>
    <row r="11" spans="2:29" ht="15.75" x14ac:dyDescent="0.25">
      <c r="B11" s="136"/>
      <c r="C11" s="48" t="s">
        <v>84</v>
      </c>
      <c r="D11" s="49" t="s">
        <v>124</v>
      </c>
      <c r="E11" s="54"/>
      <c r="F11" s="49" t="s">
        <v>125</v>
      </c>
      <c r="G11" s="45"/>
      <c r="H11" s="45"/>
      <c r="J11" s="50" t="s">
        <v>126</v>
      </c>
      <c r="K11" s="37">
        <v>1</v>
      </c>
      <c r="L11" s="1">
        <v>2</v>
      </c>
      <c r="M11" s="12"/>
      <c r="N11" s="46"/>
      <c r="O11" s="50" t="s">
        <v>127</v>
      </c>
      <c r="P11" s="4">
        <f>K15+K16</f>
        <v>20</v>
      </c>
      <c r="Q11" s="4">
        <f>L15+L16</f>
        <v>16</v>
      </c>
      <c r="R11" s="4">
        <f>M15+M16</f>
        <v>8</v>
      </c>
      <c r="S11" s="5"/>
      <c r="T11" s="23" t="s">
        <v>128</v>
      </c>
      <c r="U11" s="55">
        <f>SUM(U3:U10)</f>
        <v>123</v>
      </c>
      <c r="V11" s="55">
        <f>SUM(V3:V10)</f>
        <v>146</v>
      </c>
      <c r="W11" s="55">
        <f>SUM(W3:W10)</f>
        <v>82</v>
      </c>
      <c r="X11" s="46"/>
      <c r="Y11" s="50" t="s">
        <v>129</v>
      </c>
      <c r="Z11" s="29">
        <f>SUM(K25:K26)</f>
        <v>5</v>
      </c>
      <c r="AA11" s="29">
        <f t="shared" ref="AA11:AB11" si="11">SUM(L25:L26)</f>
        <v>4</v>
      </c>
      <c r="AB11" s="29">
        <f t="shared" si="11"/>
        <v>2</v>
      </c>
      <c r="AC11" s="47"/>
    </row>
    <row r="12" spans="2:29" ht="15.75" x14ac:dyDescent="0.25">
      <c r="B12" s="136"/>
      <c r="C12" s="54"/>
      <c r="D12" s="49" t="s">
        <v>130</v>
      </c>
      <c r="E12" s="48" t="s">
        <v>72</v>
      </c>
      <c r="F12" s="49" t="s">
        <v>131</v>
      </c>
      <c r="G12" s="45"/>
      <c r="H12" s="45"/>
      <c r="J12" s="50" t="s">
        <v>132</v>
      </c>
      <c r="K12" s="51">
        <v>1</v>
      </c>
      <c r="L12" s="29">
        <v>6</v>
      </c>
      <c r="M12" s="56">
        <v>6</v>
      </c>
      <c r="N12" s="5"/>
      <c r="O12" s="50" t="s">
        <v>133</v>
      </c>
      <c r="P12" s="4">
        <f>K17+K18+K19</f>
        <v>24</v>
      </c>
      <c r="Q12" s="4">
        <f>L17+L18+L19</f>
        <v>6</v>
      </c>
      <c r="R12" s="4">
        <f>M17+M18+M19</f>
        <v>7</v>
      </c>
      <c r="S12" s="5"/>
      <c r="T12" s="5"/>
      <c r="U12" s="5"/>
      <c r="V12" s="5"/>
      <c r="W12" s="5"/>
      <c r="X12" s="5"/>
      <c r="Y12" s="50" t="s">
        <v>134</v>
      </c>
      <c r="Z12" s="29">
        <f>SUM(K27)</f>
        <v>6</v>
      </c>
      <c r="AA12" s="29">
        <f t="shared" ref="AA12:AB12" si="12">SUM(L27)</f>
        <v>10</v>
      </c>
      <c r="AB12" s="29">
        <f t="shared" si="12"/>
        <v>1</v>
      </c>
      <c r="AC12" s="47"/>
    </row>
    <row r="13" spans="2:29" ht="15.75" x14ac:dyDescent="0.25">
      <c r="B13" s="136"/>
      <c r="C13" s="48" t="s">
        <v>68</v>
      </c>
      <c r="D13" s="49" t="s">
        <v>135</v>
      </c>
      <c r="E13" s="48" t="s">
        <v>136</v>
      </c>
      <c r="F13" s="49" t="s">
        <v>137</v>
      </c>
      <c r="G13" s="45"/>
      <c r="H13" s="45"/>
      <c r="J13" s="50" t="s">
        <v>138</v>
      </c>
      <c r="K13" s="51">
        <v>2</v>
      </c>
      <c r="L13" s="29"/>
      <c r="M13" s="38"/>
      <c r="N13" s="5"/>
      <c r="O13" s="50" t="s">
        <v>139</v>
      </c>
      <c r="P13" s="4">
        <f>K20+K21</f>
        <v>28</v>
      </c>
      <c r="Q13" s="4">
        <f>L20+L21</f>
        <v>63</v>
      </c>
      <c r="R13" s="4">
        <f>M20+M21</f>
        <v>47</v>
      </c>
      <c r="S13" s="5"/>
      <c r="T13" s="5"/>
      <c r="U13" s="5"/>
      <c r="V13" s="5"/>
      <c r="W13" s="5"/>
      <c r="X13" s="5"/>
      <c r="Y13" s="50" t="s">
        <v>140</v>
      </c>
      <c r="Z13" s="29">
        <f>SUM(K28:K28)</f>
        <v>0</v>
      </c>
      <c r="AA13" s="29">
        <f>SUM(L28:L28)</f>
        <v>1</v>
      </c>
      <c r="AB13" s="29">
        <f>SUM(M28:M28)</f>
        <v>1</v>
      </c>
      <c r="AC13" s="47"/>
    </row>
    <row r="14" spans="2:29" ht="15.75" x14ac:dyDescent="0.25">
      <c r="B14" s="136"/>
      <c r="C14" s="48" t="s">
        <v>76</v>
      </c>
      <c r="D14" s="49" t="s">
        <v>141</v>
      </c>
      <c r="E14" s="48" t="s">
        <v>84</v>
      </c>
      <c r="F14" s="49" t="s">
        <v>142</v>
      </c>
      <c r="G14" s="45"/>
      <c r="H14" s="45"/>
      <c r="J14" s="50" t="s">
        <v>143</v>
      </c>
      <c r="K14" s="29"/>
      <c r="L14" s="29">
        <v>8</v>
      </c>
      <c r="M14" s="29"/>
      <c r="N14" s="5"/>
      <c r="O14" s="50" t="s">
        <v>144</v>
      </c>
      <c r="P14" s="4">
        <f t="shared" ref="P14:R15" si="13">K22</f>
        <v>0</v>
      </c>
      <c r="Q14" s="4">
        <f t="shared" si="13"/>
        <v>0</v>
      </c>
      <c r="R14" s="4">
        <f t="shared" si="13"/>
        <v>1</v>
      </c>
      <c r="S14" s="5"/>
      <c r="T14" s="5"/>
      <c r="U14" s="5"/>
      <c r="V14" s="5"/>
      <c r="W14" s="5"/>
      <c r="X14" s="5"/>
      <c r="Y14" s="50" t="s">
        <v>145</v>
      </c>
      <c r="Z14" s="29">
        <f>SUM(K29)</f>
        <v>1</v>
      </c>
      <c r="AA14" s="29">
        <f t="shared" ref="AA14:AB16" si="14">SUM(L29)</f>
        <v>1</v>
      </c>
      <c r="AB14" s="29">
        <f t="shared" si="14"/>
        <v>0</v>
      </c>
      <c r="AC14" s="47"/>
    </row>
    <row r="15" spans="2:29" ht="15.75" x14ac:dyDescent="0.25">
      <c r="B15" s="136"/>
      <c r="C15" s="48" t="s">
        <v>76</v>
      </c>
      <c r="D15" s="49" t="s">
        <v>146</v>
      </c>
      <c r="E15" s="48" t="s">
        <v>147</v>
      </c>
      <c r="F15" s="49" t="s">
        <v>148</v>
      </c>
      <c r="G15" s="45"/>
      <c r="H15" s="45"/>
      <c r="J15" s="50" t="s">
        <v>149</v>
      </c>
      <c r="K15" s="51">
        <v>20</v>
      </c>
      <c r="L15" s="29">
        <v>13</v>
      </c>
      <c r="M15" s="56">
        <v>7</v>
      </c>
      <c r="N15" s="5"/>
      <c r="O15" s="50" t="s">
        <v>150</v>
      </c>
      <c r="P15" s="4">
        <f t="shared" si="13"/>
        <v>1</v>
      </c>
      <c r="Q15" s="4">
        <f t="shared" si="13"/>
        <v>1</v>
      </c>
      <c r="R15" s="4">
        <f t="shared" si="13"/>
        <v>0</v>
      </c>
      <c r="S15" s="5"/>
      <c r="T15" s="5"/>
      <c r="U15" s="5"/>
      <c r="V15" s="5"/>
      <c r="W15" s="5"/>
      <c r="X15" s="5"/>
      <c r="Y15" s="50" t="s">
        <v>151</v>
      </c>
      <c r="Z15" s="29">
        <f>SUM(K30)</f>
        <v>0</v>
      </c>
      <c r="AA15" s="29">
        <f t="shared" si="14"/>
        <v>1</v>
      </c>
      <c r="AB15" s="29">
        <f t="shared" si="14"/>
        <v>0</v>
      </c>
      <c r="AC15" s="47"/>
    </row>
    <row r="16" spans="2:29" ht="15.75" x14ac:dyDescent="0.25">
      <c r="B16" s="136"/>
      <c r="C16" s="48" t="s">
        <v>72</v>
      </c>
      <c r="D16" s="49" t="s">
        <v>152</v>
      </c>
      <c r="E16" s="48" t="s">
        <v>153</v>
      </c>
      <c r="F16" s="49" t="s">
        <v>154</v>
      </c>
      <c r="G16" s="45"/>
      <c r="H16" s="45"/>
      <c r="J16" s="50" t="s">
        <v>155</v>
      </c>
      <c r="K16" s="51"/>
      <c r="L16" s="29">
        <v>3</v>
      </c>
      <c r="M16" s="38">
        <v>1</v>
      </c>
      <c r="N16" s="46"/>
      <c r="O16" s="50" t="s">
        <v>156</v>
      </c>
      <c r="P16" s="4">
        <f>K25+K26</f>
        <v>5</v>
      </c>
      <c r="Q16" s="4">
        <f>L25+L26</f>
        <v>4</v>
      </c>
      <c r="R16" s="4">
        <f>M25+M26</f>
        <v>2</v>
      </c>
      <c r="S16" s="5"/>
      <c r="T16" s="5"/>
      <c r="U16" s="5"/>
      <c r="V16" s="5"/>
      <c r="W16" s="5"/>
      <c r="X16" s="46"/>
      <c r="Y16" s="50" t="s">
        <v>157</v>
      </c>
      <c r="Z16" s="29">
        <f>SUM(K31)</f>
        <v>1</v>
      </c>
      <c r="AA16" s="29">
        <f t="shared" si="14"/>
        <v>1</v>
      </c>
      <c r="AB16" s="29">
        <f t="shared" si="14"/>
        <v>0</v>
      </c>
      <c r="AC16" s="47"/>
    </row>
    <row r="17" spans="2:29" ht="15.75" x14ac:dyDescent="0.25">
      <c r="B17" s="136"/>
      <c r="C17" s="54"/>
      <c r="D17" s="49" t="s">
        <v>158</v>
      </c>
      <c r="E17" s="48" t="s">
        <v>68</v>
      </c>
      <c r="F17" s="49" t="s">
        <v>159</v>
      </c>
      <c r="G17" s="45"/>
      <c r="H17" s="45"/>
      <c r="J17" s="50" t="s">
        <v>160</v>
      </c>
      <c r="K17" s="51"/>
      <c r="L17" s="29"/>
      <c r="M17" s="38">
        <v>1</v>
      </c>
      <c r="N17" s="5"/>
      <c r="O17" s="50" t="s">
        <v>161</v>
      </c>
      <c r="P17" s="4">
        <f t="shared" ref="P17:R23" si="15">K27</f>
        <v>6</v>
      </c>
      <c r="Q17" s="4">
        <f t="shared" si="15"/>
        <v>10</v>
      </c>
      <c r="R17" s="4">
        <f t="shared" si="15"/>
        <v>1</v>
      </c>
      <c r="S17" s="5"/>
      <c r="T17" s="5"/>
      <c r="U17" s="5"/>
      <c r="V17" s="5"/>
      <c r="W17" s="5"/>
      <c r="X17" s="5"/>
      <c r="Y17" s="57" t="s">
        <v>162</v>
      </c>
      <c r="Z17" s="4">
        <f>SUM(K32)</f>
        <v>0</v>
      </c>
      <c r="AA17" s="4">
        <f>SUM(L32)</f>
        <v>10</v>
      </c>
      <c r="AB17" s="4">
        <f>SUM(M32)</f>
        <v>0</v>
      </c>
      <c r="AC17" s="47"/>
    </row>
    <row r="18" spans="2:29" ht="15.75" x14ac:dyDescent="0.25">
      <c r="B18" s="136"/>
      <c r="C18" s="48" t="s">
        <v>84</v>
      </c>
      <c r="D18" s="49" t="s">
        <v>163</v>
      </c>
      <c r="E18" s="54"/>
      <c r="F18" s="49" t="s">
        <v>164</v>
      </c>
      <c r="G18" s="45"/>
      <c r="H18" s="45"/>
      <c r="J18" s="50" t="s">
        <v>84</v>
      </c>
      <c r="K18" s="51">
        <v>19</v>
      </c>
      <c r="L18" s="29">
        <v>6</v>
      </c>
      <c r="M18" s="56">
        <v>5</v>
      </c>
      <c r="N18" s="5"/>
      <c r="O18" s="50" t="s">
        <v>165</v>
      </c>
      <c r="P18" s="4">
        <f t="shared" si="15"/>
        <v>0</v>
      </c>
      <c r="Q18" s="4">
        <f t="shared" si="15"/>
        <v>1</v>
      </c>
      <c r="R18" s="4">
        <f t="shared" si="15"/>
        <v>1</v>
      </c>
      <c r="S18" s="5"/>
      <c r="T18" s="5"/>
      <c r="U18" s="5"/>
      <c r="V18" s="5"/>
      <c r="W18" s="5"/>
      <c r="X18" s="5"/>
      <c r="Y18" s="18" t="s">
        <v>166</v>
      </c>
      <c r="Z18" s="4">
        <f>SUM(K33)</f>
        <v>24</v>
      </c>
      <c r="AA18" s="4">
        <f>SUM(L33)</f>
        <v>9</v>
      </c>
      <c r="AB18" s="4">
        <f>SUM(M33)</f>
        <v>8</v>
      </c>
      <c r="AC18" s="47"/>
    </row>
    <row r="19" spans="2:29" ht="15.75" x14ac:dyDescent="0.25">
      <c r="B19" s="136"/>
      <c r="C19" s="48" t="s">
        <v>149</v>
      </c>
      <c r="D19" s="49" t="s">
        <v>167</v>
      </c>
      <c r="E19" s="48" t="s">
        <v>147</v>
      </c>
      <c r="F19" s="49" t="s">
        <v>168</v>
      </c>
      <c r="G19" s="45"/>
      <c r="H19" s="45"/>
      <c r="J19" s="50" t="s">
        <v>169</v>
      </c>
      <c r="K19" s="51">
        <v>5</v>
      </c>
      <c r="L19" s="29"/>
      <c r="M19" s="56">
        <v>1</v>
      </c>
      <c r="N19" s="46"/>
      <c r="O19" s="50" t="s">
        <v>170</v>
      </c>
      <c r="P19" s="4">
        <f t="shared" si="15"/>
        <v>1</v>
      </c>
      <c r="Q19" s="4">
        <f t="shared" si="15"/>
        <v>1</v>
      </c>
      <c r="R19" s="4">
        <f t="shared" si="15"/>
        <v>0</v>
      </c>
      <c r="S19" s="5"/>
      <c r="T19" s="5"/>
      <c r="U19" s="5"/>
      <c r="V19" s="5"/>
      <c r="W19" s="5"/>
      <c r="X19" s="46"/>
      <c r="Y19" s="50" t="s">
        <v>128</v>
      </c>
      <c r="Z19" s="8">
        <f>SUM(Z3:Z18)</f>
        <v>123</v>
      </c>
      <c r="AA19" s="8">
        <f>SUM(AA3:AA18)</f>
        <v>146</v>
      </c>
      <c r="AB19" s="8">
        <f>SUM(AB3:AB18)</f>
        <v>82</v>
      </c>
      <c r="AC19" s="47"/>
    </row>
    <row r="20" spans="2:29" ht="15.75" x14ac:dyDescent="0.25">
      <c r="B20" s="136"/>
      <c r="C20" s="48" t="s">
        <v>70</v>
      </c>
      <c r="D20" s="49" t="s">
        <v>171</v>
      </c>
      <c r="E20" s="48" t="s">
        <v>84</v>
      </c>
      <c r="F20" s="49" t="s">
        <v>172</v>
      </c>
      <c r="G20" s="45"/>
      <c r="H20" s="45"/>
      <c r="J20" s="50" t="s">
        <v>68</v>
      </c>
      <c r="K20" s="51">
        <v>23</v>
      </c>
      <c r="L20" s="29">
        <v>40</v>
      </c>
      <c r="M20" s="56">
        <v>46</v>
      </c>
      <c r="N20" s="46"/>
      <c r="O20" s="50" t="s">
        <v>173</v>
      </c>
      <c r="P20" s="4">
        <f t="shared" si="15"/>
        <v>0</v>
      </c>
      <c r="Q20" s="4">
        <f t="shared" si="15"/>
        <v>1</v>
      </c>
      <c r="R20" s="4">
        <f t="shared" si="15"/>
        <v>0</v>
      </c>
      <c r="S20" s="5"/>
      <c r="T20" s="5"/>
      <c r="U20" s="5"/>
      <c r="V20" s="5"/>
      <c r="W20" s="5"/>
      <c r="X20" s="46"/>
      <c r="AC20" s="47"/>
    </row>
    <row r="21" spans="2:29" ht="15.75" x14ac:dyDescent="0.25">
      <c r="B21" s="136"/>
      <c r="C21" s="48" t="s">
        <v>80</v>
      </c>
      <c r="D21" s="49" t="s">
        <v>174</v>
      </c>
      <c r="E21" s="48" t="s">
        <v>84</v>
      </c>
      <c r="F21" s="49" t="s">
        <v>175</v>
      </c>
      <c r="G21" s="45"/>
      <c r="H21" s="45"/>
      <c r="J21" s="50" t="s">
        <v>111</v>
      </c>
      <c r="K21" s="51">
        <v>5</v>
      </c>
      <c r="L21" s="29">
        <v>23</v>
      </c>
      <c r="M21" s="38">
        <v>1</v>
      </c>
      <c r="N21" s="46"/>
      <c r="O21" s="50" t="s">
        <v>176</v>
      </c>
      <c r="P21" s="4">
        <f t="shared" si="15"/>
        <v>1</v>
      </c>
      <c r="Q21" s="4">
        <f t="shared" si="15"/>
        <v>1</v>
      </c>
      <c r="R21" s="4">
        <f t="shared" si="15"/>
        <v>0</v>
      </c>
      <c r="S21" s="5"/>
      <c r="T21" s="5"/>
      <c r="U21" s="5"/>
      <c r="V21" s="5"/>
      <c r="W21" s="5"/>
      <c r="X21" s="46"/>
      <c r="AC21" s="47"/>
    </row>
    <row r="22" spans="2:29" ht="15.75" x14ac:dyDescent="0.25">
      <c r="B22" s="136"/>
      <c r="C22" s="48" t="s">
        <v>76</v>
      </c>
      <c r="D22" s="49" t="s">
        <v>177</v>
      </c>
      <c r="E22" s="48" t="s">
        <v>76</v>
      </c>
      <c r="F22" s="49" t="s">
        <v>178</v>
      </c>
      <c r="G22" s="45"/>
      <c r="H22" s="45"/>
      <c r="J22" s="50" t="s">
        <v>179</v>
      </c>
      <c r="K22" s="51"/>
      <c r="L22" s="29"/>
      <c r="M22" s="38">
        <v>1</v>
      </c>
      <c r="N22" s="5"/>
      <c r="O22" s="57" t="s">
        <v>180</v>
      </c>
      <c r="P22" s="4">
        <f t="shared" si="15"/>
        <v>0</v>
      </c>
      <c r="Q22" s="4">
        <f t="shared" si="15"/>
        <v>10</v>
      </c>
      <c r="R22" s="4">
        <f t="shared" si="15"/>
        <v>0</v>
      </c>
      <c r="S22" s="5"/>
      <c r="T22" s="5"/>
      <c r="U22" s="5"/>
      <c r="V22" s="5"/>
      <c r="W22" s="5"/>
      <c r="X22" s="5"/>
      <c r="AC22" s="47"/>
    </row>
    <row r="23" spans="2:29" ht="15.75" x14ac:dyDescent="0.25">
      <c r="B23" s="136"/>
      <c r="C23" s="48" t="s">
        <v>181</v>
      </c>
      <c r="D23" s="49" t="s">
        <v>182</v>
      </c>
      <c r="E23" s="48" t="s">
        <v>149</v>
      </c>
      <c r="F23" s="49" t="s">
        <v>183</v>
      </c>
      <c r="G23" s="45"/>
      <c r="H23" s="45"/>
      <c r="J23" s="50" t="s">
        <v>184</v>
      </c>
      <c r="K23" s="51">
        <v>1</v>
      </c>
      <c r="L23" s="29">
        <v>1</v>
      </c>
      <c r="M23" s="38"/>
      <c r="N23" s="5"/>
      <c r="O23" s="18" t="s">
        <v>166</v>
      </c>
      <c r="P23" s="4">
        <f t="shared" si="15"/>
        <v>24</v>
      </c>
      <c r="Q23" s="4">
        <f t="shared" si="15"/>
        <v>9</v>
      </c>
      <c r="R23" s="4">
        <f t="shared" si="15"/>
        <v>8</v>
      </c>
      <c r="S23" s="5"/>
      <c r="T23" s="5"/>
      <c r="U23" s="5"/>
      <c r="V23" s="5"/>
      <c r="W23" s="5"/>
      <c r="X23" s="5"/>
      <c r="AC23" s="47"/>
    </row>
    <row r="24" spans="2:29" ht="15.75" x14ac:dyDescent="0.25">
      <c r="B24" s="136"/>
      <c r="C24" s="48" t="s">
        <v>70</v>
      </c>
      <c r="D24" s="49" t="s">
        <v>185</v>
      </c>
      <c r="E24" s="48" t="s">
        <v>186</v>
      </c>
      <c r="F24" s="49" t="s">
        <v>187</v>
      </c>
      <c r="G24" s="45"/>
      <c r="H24" s="45"/>
      <c r="J24" s="50" t="s">
        <v>188</v>
      </c>
      <c r="K24" s="51"/>
      <c r="L24" s="29"/>
      <c r="M24" s="38"/>
      <c r="N24" s="5"/>
      <c r="O24" s="50" t="s">
        <v>128</v>
      </c>
      <c r="P24" s="55">
        <f>SUM(P3:P23)</f>
        <v>123</v>
      </c>
      <c r="Q24" s="55">
        <f>SUM(Q3:Q23)</f>
        <v>146</v>
      </c>
      <c r="R24" s="55">
        <f>SUM(R3:R23)</f>
        <v>82</v>
      </c>
      <c r="S24" s="5"/>
      <c r="T24" s="5"/>
      <c r="U24" s="5"/>
      <c r="V24" s="5"/>
      <c r="W24" s="5"/>
      <c r="X24" s="5"/>
      <c r="AC24" s="47"/>
    </row>
    <row r="25" spans="2:29" ht="15.75" x14ac:dyDescent="0.25">
      <c r="B25" s="136"/>
      <c r="C25" s="48" t="s">
        <v>149</v>
      </c>
      <c r="D25" s="49" t="s">
        <v>189</v>
      </c>
      <c r="E25" s="52" t="s">
        <v>78</v>
      </c>
      <c r="F25" s="49" t="s">
        <v>190</v>
      </c>
      <c r="G25" s="45"/>
      <c r="H25" s="45"/>
      <c r="J25" s="50" t="s">
        <v>99</v>
      </c>
      <c r="K25" s="29">
        <v>5</v>
      </c>
      <c r="L25" s="29">
        <v>4</v>
      </c>
      <c r="M25" s="29">
        <v>1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AC25" s="47"/>
    </row>
    <row r="26" spans="2:29" ht="15.75" x14ac:dyDescent="0.25">
      <c r="B26" s="136"/>
      <c r="C26" s="48" t="s">
        <v>84</v>
      </c>
      <c r="D26" s="49" t="s">
        <v>191</v>
      </c>
      <c r="E26" s="54"/>
      <c r="F26" s="49" t="s">
        <v>192</v>
      </c>
      <c r="G26" s="45"/>
      <c r="H26" s="45"/>
      <c r="J26" s="50" t="s">
        <v>193</v>
      </c>
      <c r="K26" s="29"/>
      <c r="L26" s="29"/>
      <c r="M26" s="29">
        <v>1</v>
      </c>
      <c r="N26" s="46"/>
      <c r="S26" s="5"/>
      <c r="X26" s="46"/>
      <c r="AC26" s="47"/>
    </row>
    <row r="27" spans="2:29" ht="15.75" x14ac:dyDescent="0.25">
      <c r="B27" s="136"/>
      <c r="C27" s="54"/>
      <c r="D27" s="49" t="s">
        <v>194</v>
      </c>
      <c r="E27" s="48" t="s">
        <v>149</v>
      </c>
      <c r="F27" s="49" t="s">
        <v>195</v>
      </c>
      <c r="G27" s="45"/>
      <c r="H27" s="45"/>
      <c r="J27" s="50" t="s">
        <v>70</v>
      </c>
      <c r="K27" s="29">
        <v>6</v>
      </c>
      <c r="L27" s="29">
        <v>10</v>
      </c>
      <c r="M27" s="29">
        <v>1</v>
      </c>
      <c r="N27" s="46"/>
      <c r="S27" s="5"/>
      <c r="X27" s="46"/>
      <c r="AC27" s="47"/>
    </row>
    <row r="28" spans="2:29" ht="15.75" x14ac:dyDescent="0.25">
      <c r="B28" s="136"/>
      <c r="C28" s="48" t="s">
        <v>76</v>
      </c>
      <c r="D28" s="49" t="s">
        <v>196</v>
      </c>
      <c r="E28" s="48" t="s">
        <v>197</v>
      </c>
      <c r="F28" s="49" t="s">
        <v>198</v>
      </c>
      <c r="G28" s="45"/>
      <c r="H28" s="45"/>
      <c r="J28" s="50" t="s">
        <v>153</v>
      </c>
      <c r="K28" s="29"/>
      <c r="L28" s="29">
        <v>1</v>
      </c>
      <c r="M28" s="1">
        <v>1</v>
      </c>
      <c r="N28" s="46"/>
      <c r="S28" s="5"/>
      <c r="X28" s="46"/>
      <c r="AC28" s="47"/>
    </row>
    <row r="29" spans="2:29" ht="15.75" x14ac:dyDescent="0.25">
      <c r="B29" s="136"/>
      <c r="C29" s="48" t="s">
        <v>76</v>
      </c>
      <c r="D29" s="49" t="s">
        <v>199</v>
      </c>
      <c r="E29" s="48" t="s">
        <v>147</v>
      </c>
      <c r="F29" s="49" t="s">
        <v>200</v>
      </c>
      <c r="G29" s="45"/>
      <c r="H29" s="45"/>
      <c r="J29" s="50" t="s">
        <v>201</v>
      </c>
      <c r="K29" s="29">
        <v>1</v>
      </c>
      <c r="L29" s="29">
        <v>1</v>
      </c>
      <c r="M29" s="29"/>
      <c r="N29" s="5"/>
      <c r="S29" s="5"/>
      <c r="X29" s="5"/>
      <c r="AC29" s="47"/>
    </row>
    <row r="30" spans="2:29" ht="15.75" x14ac:dyDescent="0.25">
      <c r="B30" s="136"/>
      <c r="C30" s="54"/>
      <c r="D30" s="49" t="s">
        <v>202</v>
      </c>
      <c r="E30" s="54"/>
      <c r="F30" s="49" t="s">
        <v>203</v>
      </c>
      <c r="G30" s="45"/>
      <c r="H30" s="45"/>
      <c r="J30" s="50" t="s">
        <v>186</v>
      </c>
      <c r="K30" s="29"/>
      <c r="L30" s="29">
        <v>1</v>
      </c>
      <c r="M30" s="29"/>
      <c r="N30" s="46"/>
      <c r="S30" s="5"/>
      <c r="X30" s="46"/>
      <c r="AC30" s="47"/>
    </row>
    <row r="31" spans="2:29" ht="15.75" x14ac:dyDescent="0.25">
      <c r="B31" s="136"/>
      <c r="C31" s="48" t="s">
        <v>99</v>
      </c>
      <c r="D31" s="49" t="s">
        <v>204</v>
      </c>
      <c r="E31" s="54"/>
      <c r="F31" s="49" t="s">
        <v>205</v>
      </c>
      <c r="G31" s="45"/>
      <c r="H31" s="45"/>
      <c r="J31" s="50" t="s">
        <v>206</v>
      </c>
      <c r="K31" s="29">
        <v>1</v>
      </c>
      <c r="L31" s="29">
        <v>1</v>
      </c>
      <c r="M31" s="29"/>
      <c r="N31" s="46"/>
      <c r="S31" s="5"/>
      <c r="X31" s="46"/>
      <c r="AC31" s="47"/>
    </row>
    <row r="32" spans="2:29" ht="15.75" x14ac:dyDescent="0.25">
      <c r="B32" s="136"/>
      <c r="C32" s="54"/>
      <c r="D32" s="49" t="s">
        <v>207</v>
      </c>
      <c r="E32" s="48" t="s">
        <v>68</v>
      </c>
      <c r="F32" s="49" t="s">
        <v>208</v>
      </c>
      <c r="G32" s="45"/>
      <c r="H32" s="45"/>
      <c r="J32" s="57" t="s">
        <v>209</v>
      </c>
      <c r="K32" s="9"/>
      <c r="L32" s="30">
        <v>10</v>
      </c>
      <c r="M32" s="9"/>
      <c r="N32" s="46"/>
      <c r="S32" s="5"/>
      <c r="X32" s="46"/>
      <c r="AC32" s="47"/>
    </row>
    <row r="33" spans="2:29" ht="15.75" x14ac:dyDescent="0.25">
      <c r="B33" s="136"/>
      <c r="C33" s="48" t="s">
        <v>76</v>
      </c>
      <c r="D33" s="49" t="s">
        <v>210</v>
      </c>
      <c r="E33" s="54"/>
      <c r="F33" s="49" t="s">
        <v>211</v>
      </c>
      <c r="G33" s="45"/>
      <c r="H33" s="45"/>
      <c r="J33" s="18" t="s">
        <v>166</v>
      </c>
      <c r="K33" s="4">
        <v>24</v>
      </c>
      <c r="L33" s="4">
        <v>9</v>
      </c>
      <c r="M33" s="29">
        <v>8</v>
      </c>
      <c r="N33" s="46"/>
      <c r="S33" s="5"/>
      <c r="X33" s="46"/>
      <c r="AC33" s="47"/>
    </row>
    <row r="34" spans="2:29" ht="15.75" x14ac:dyDescent="0.25">
      <c r="B34" s="136"/>
      <c r="C34" s="48" t="s">
        <v>84</v>
      </c>
      <c r="D34" s="49" t="s">
        <v>212</v>
      </c>
      <c r="E34" s="48" t="s">
        <v>76</v>
      </c>
      <c r="F34" s="49" t="s">
        <v>213</v>
      </c>
      <c r="G34" s="45"/>
      <c r="H34" s="45"/>
      <c r="J34" s="50" t="s">
        <v>128</v>
      </c>
      <c r="K34" s="8">
        <f>SUM(K3:K33)</f>
        <v>123</v>
      </c>
      <c r="L34" s="8">
        <f>SUM(L3:L33)</f>
        <v>146</v>
      </c>
      <c r="M34" s="8">
        <f>SUM(M3:M33)</f>
        <v>82</v>
      </c>
      <c r="N34" s="46"/>
      <c r="S34" s="5"/>
      <c r="X34" s="46"/>
      <c r="AC34" s="47"/>
    </row>
    <row r="35" spans="2:29" ht="15.75" x14ac:dyDescent="0.25">
      <c r="B35" s="136"/>
      <c r="C35" s="48" t="s">
        <v>99</v>
      </c>
      <c r="D35" s="49" t="s">
        <v>214</v>
      </c>
      <c r="E35" s="48" t="s">
        <v>215</v>
      </c>
      <c r="F35" s="49" t="s">
        <v>216</v>
      </c>
      <c r="G35" s="45"/>
      <c r="H35" s="45"/>
      <c r="N35" s="46"/>
      <c r="S35" s="5"/>
      <c r="X35" s="46"/>
      <c r="AC35" s="47"/>
    </row>
    <row r="36" spans="2:29" ht="15.75" x14ac:dyDescent="0.25">
      <c r="B36" s="136"/>
      <c r="C36" s="54"/>
      <c r="D36" s="49" t="s">
        <v>217</v>
      </c>
      <c r="E36" s="48" t="s">
        <v>149</v>
      </c>
      <c r="F36" s="49" t="s">
        <v>218</v>
      </c>
      <c r="G36" s="45"/>
      <c r="H36" s="45"/>
      <c r="J36" s="8" t="s">
        <v>219</v>
      </c>
      <c r="K36" s="8" t="s">
        <v>64</v>
      </c>
      <c r="L36" s="8" t="s">
        <v>65</v>
      </c>
      <c r="M36" s="8" t="s">
        <v>66</v>
      </c>
      <c r="N36" s="58"/>
      <c r="O36" s="8" t="s">
        <v>219</v>
      </c>
      <c r="P36" s="8" t="s">
        <v>64</v>
      </c>
      <c r="Q36" s="8" t="s">
        <v>65</v>
      </c>
      <c r="R36" s="8" t="s">
        <v>66</v>
      </c>
      <c r="S36" s="5"/>
      <c r="T36" s="8" t="s">
        <v>219</v>
      </c>
      <c r="U36" s="8" t="s">
        <v>64</v>
      </c>
      <c r="V36" s="8" t="s">
        <v>65</v>
      </c>
      <c r="W36" s="8" t="s">
        <v>66</v>
      </c>
      <c r="X36" s="58"/>
      <c r="Y36" s="8" t="s">
        <v>220</v>
      </c>
      <c r="Z36" s="8" t="s">
        <v>64</v>
      </c>
      <c r="AA36" s="8" t="s">
        <v>65</v>
      </c>
      <c r="AB36" s="8" t="s">
        <v>66</v>
      </c>
      <c r="AC36" s="47"/>
    </row>
    <row r="37" spans="2:29" ht="15.75" x14ac:dyDescent="0.25">
      <c r="B37" s="136"/>
      <c r="C37" s="48" t="s">
        <v>221</v>
      </c>
      <c r="D37" s="49" t="s">
        <v>222</v>
      </c>
      <c r="E37" s="48" t="s">
        <v>147</v>
      </c>
      <c r="F37" s="49" t="s">
        <v>223</v>
      </c>
      <c r="G37" s="45"/>
      <c r="H37" s="45"/>
      <c r="J37" s="50" t="s">
        <v>72</v>
      </c>
      <c r="K37" s="59">
        <f t="shared" ref="K37:M52" si="16">K3/K$34*100</f>
        <v>0.81300813008130091</v>
      </c>
      <c r="L37" s="60">
        <f t="shared" si="16"/>
        <v>1.3698630136986301</v>
      </c>
      <c r="M37" s="59">
        <f t="shared" si="16"/>
        <v>0</v>
      </c>
      <c r="N37" s="58"/>
      <c r="O37" s="50" t="s">
        <v>73</v>
      </c>
      <c r="P37" s="59">
        <f t="shared" ref="P37:R39" si="17">K37</f>
        <v>0.81300813008130091</v>
      </c>
      <c r="Q37" s="59">
        <f t="shared" si="17"/>
        <v>1.3698630136986301</v>
      </c>
      <c r="R37" s="59">
        <f t="shared" si="17"/>
        <v>0</v>
      </c>
      <c r="S37" s="5"/>
      <c r="T37" s="8" t="s">
        <v>74</v>
      </c>
      <c r="U37" s="59">
        <f>K40+K44+K64</f>
        <v>1.6260162601626018</v>
      </c>
      <c r="V37" s="59">
        <f>L40+L44+L64</f>
        <v>0.68493150684931503</v>
      </c>
      <c r="W37" s="59">
        <f>M40+M44+M64</f>
        <v>1.2195121951219512</v>
      </c>
      <c r="X37" s="58"/>
      <c r="Y37" s="50" t="s">
        <v>75</v>
      </c>
      <c r="Z37" s="61">
        <f>SUM(K37)</f>
        <v>0.81300813008130091</v>
      </c>
      <c r="AA37" s="61">
        <f t="shared" ref="AA37:AB38" si="18">SUM(L37)</f>
        <v>1.3698630136986301</v>
      </c>
      <c r="AB37" s="61">
        <f t="shared" si="18"/>
        <v>0</v>
      </c>
      <c r="AC37" s="47"/>
    </row>
    <row r="38" spans="2:29" ht="15.75" x14ac:dyDescent="0.25">
      <c r="B38" s="136"/>
      <c r="C38" s="48" t="s">
        <v>76</v>
      </c>
      <c r="D38" s="49" t="s">
        <v>224</v>
      </c>
      <c r="E38" s="48" t="s">
        <v>225</v>
      </c>
      <c r="F38" s="49" t="s">
        <v>226</v>
      </c>
      <c r="G38" s="45"/>
      <c r="H38" s="45"/>
      <c r="J38" s="50" t="s">
        <v>80</v>
      </c>
      <c r="K38" s="59">
        <f t="shared" si="16"/>
        <v>0.81300813008130091</v>
      </c>
      <c r="L38" s="59">
        <f t="shared" si="16"/>
        <v>0</v>
      </c>
      <c r="M38" s="59">
        <f t="shared" si="16"/>
        <v>0</v>
      </c>
      <c r="N38" s="58"/>
      <c r="O38" s="50" t="s">
        <v>81</v>
      </c>
      <c r="P38" s="59">
        <f t="shared" si="17"/>
        <v>0.81300813008130091</v>
      </c>
      <c r="Q38" s="59">
        <f t="shared" si="17"/>
        <v>0</v>
      </c>
      <c r="R38" s="59">
        <f t="shared" si="17"/>
        <v>0</v>
      </c>
      <c r="S38" s="5"/>
      <c r="T38" s="8" t="s">
        <v>82</v>
      </c>
      <c r="U38" s="59">
        <f>K46+K54+K61</f>
        <v>24.390243902439025</v>
      </c>
      <c r="V38" s="59">
        <f>L46+L54+L61</f>
        <v>38.356164383561641</v>
      </c>
      <c r="W38" s="60">
        <f>M46+M54+M61</f>
        <v>64.634146341463421</v>
      </c>
      <c r="X38" s="58"/>
      <c r="Y38" s="50" t="s">
        <v>83</v>
      </c>
      <c r="Z38" s="61">
        <f t="shared" ref="Z38" si="19">SUM(K38)</f>
        <v>0.81300813008130091</v>
      </c>
      <c r="AA38" s="61">
        <f t="shared" si="18"/>
        <v>0</v>
      </c>
      <c r="AB38" s="61">
        <f t="shared" si="18"/>
        <v>0</v>
      </c>
      <c r="AC38" s="47"/>
    </row>
    <row r="39" spans="2:29" ht="15.75" x14ac:dyDescent="0.25">
      <c r="B39" s="136"/>
      <c r="C39" s="48" t="s">
        <v>76</v>
      </c>
      <c r="D39" s="49" t="s">
        <v>227</v>
      </c>
      <c r="E39" s="48" t="s">
        <v>149</v>
      </c>
      <c r="F39" s="49" t="s">
        <v>228</v>
      </c>
      <c r="G39" s="45"/>
      <c r="H39" s="45"/>
      <c r="J39" s="50" t="s">
        <v>87</v>
      </c>
      <c r="K39" s="59">
        <f t="shared" si="16"/>
        <v>1.6260162601626018</v>
      </c>
      <c r="L39" s="59">
        <f t="shared" si="16"/>
        <v>0.68493150684931503</v>
      </c>
      <c r="M39" s="59">
        <f t="shared" si="16"/>
        <v>0</v>
      </c>
      <c r="N39" s="58"/>
      <c r="O39" s="50" t="s">
        <v>88</v>
      </c>
      <c r="P39" s="59">
        <f t="shared" si="17"/>
        <v>1.6260162601626018</v>
      </c>
      <c r="Q39" s="59">
        <f t="shared" si="17"/>
        <v>0.68493150684931503</v>
      </c>
      <c r="R39" s="59">
        <f t="shared" si="17"/>
        <v>0</v>
      </c>
      <c r="S39" s="5"/>
      <c r="T39" s="8" t="s">
        <v>89</v>
      </c>
      <c r="U39" s="59">
        <f>K41+K55+K37+K45</f>
        <v>6.5040650406504072</v>
      </c>
      <c r="V39" s="60">
        <f>L41+L55+L37+L45</f>
        <v>18.493150684931507</v>
      </c>
      <c r="W39" s="59">
        <f>M41+M55+M37+M45</f>
        <v>1.2195121951219512</v>
      </c>
      <c r="X39" s="58"/>
      <c r="Y39" s="50" t="s">
        <v>90</v>
      </c>
      <c r="Z39" s="61">
        <f>SUM(K39:K41)</f>
        <v>2.4390243902439028</v>
      </c>
      <c r="AA39" s="61">
        <f t="shared" ref="AA39:AB39" si="20">SUM(L39:L41)</f>
        <v>0.68493150684931503</v>
      </c>
      <c r="AB39" s="61">
        <f t="shared" si="20"/>
        <v>1.2195121951219512</v>
      </c>
      <c r="AC39" s="47"/>
    </row>
    <row r="40" spans="2:29" ht="15.75" x14ac:dyDescent="0.25">
      <c r="B40" s="136"/>
      <c r="C40" s="48" t="s">
        <v>149</v>
      </c>
      <c r="D40" s="49" t="s">
        <v>229</v>
      </c>
      <c r="E40" s="52" t="s">
        <v>78</v>
      </c>
      <c r="F40" s="49" t="s">
        <v>230</v>
      </c>
      <c r="G40" s="45"/>
      <c r="H40" s="45"/>
      <c r="J40" s="50" t="s">
        <v>94</v>
      </c>
      <c r="K40" s="59">
        <f t="shared" si="16"/>
        <v>0</v>
      </c>
      <c r="L40" s="59">
        <f t="shared" si="16"/>
        <v>0</v>
      </c>
      <c r="M40" s="60">
        <f t="shared" si="16"/>
        <v>1.2195121951219512</v>
      </c>
      <c r="N40" s="58"/>
      <c r="O40" s="50" t="s">
        <v>95</v>
      </c>
      <c r="P40" s="59">
        <f>K40+K41</f>
        <v>0.81300813008130091</v>
      </c>
      <c r="Q40" s="59">
        <f>L40+L41</f>
        <v>0</v>
      </c>
      <c r="R40" s="59">
        <f>M40+M41</f>
        <v>1.2195121951219512</v>
      </c>
      <c r="S40" s="5"/>
      <c r="T40" s="8" t="s">
        <v>96</v>
      </c>
      <c r="U40" s="59">
        <f>K62+K49+K52+K57+K63+K65+K59+K43</f>
        <v>38.211382113821131</v>
      </c>
      <c r="V40" s="59">
        <f>L62+L49+L52+L57+L63+L65+L59+L43</f>
        <v>19.863013698630134</v>
      </c>
      <c r="W40" s="59">
        <f>M62+M49+M52+M57+M63+M65+M59+M43</f>
        <v>17.073170731707318</v>
      </c>
      <c r="X40" s="58"/>
      <c r="Y40" s="50" t="s">
        <v>97</v>
      </c>
      <c r="Z40" s="61">
        <f>SUM(K42:K47)</f>
        <v>6.5040650406504072</v>
      </c>
      <c r="AA40" s="61">
        <f t="shared" ref="AA40:AB40" si="21">SUM(L42:L47)</f>
        <v>8.2191780821917799</v>
      </c>
      <c r="AB40" s="61">
        <f t="shared" si="21"/>
        <v>7.3170731707317067</v>
      </c>
      <c r="AC40" s="47"/>
    </row>
    <row r="41" spans="2:29" ht="15.75" x14ac:dyDescent="0.25">
      <c r="B41" s="136"/>
      <c r="C41" s="48" t="s">
        <v>68</v>
      </c>
      <c r="D41" s="49" t="s">
        <v>231</v>
      </c>
      <c r="E41" s="48" t="s">
        <v>149</v>
      </c>
      <c r="F41" s="49" t="s">
        <v>232</v>
      </c>
      <c r="G41" s="45"/>
      <c r="H41" s="45"/>
      <c r="J41" s="50" t="s">
        <v>101</v>
      </c>
      <c r="K41" s="59">
        <f t="shared" si="16"/>
        <v>0.81300813008130091</v>
      </c>
      <c r="L41" s="59">
        <f t="shared" si="16"/>
        <v>0</v>
      </c>
      <c r="M41" s="59">
        <f t="shared" si="16"/>
        <v>0</v>
      </c>
      <c r="N41" s="58"/>
      <c r="O41" s="50" t="s">
        <v>102</v>
      </c>
      <c r="P41" s="59">
        <f>K42+K43</f>
        <v>1.6260162601626018</v>
      </c>
      <c r="Q41" s="59">
        <f>L42+L43</f>
        <v>2.7397260273972601</v>
      </c>
      <c r="R41" s="59">
        <f>M42+M43</f>
        <v>0</v>
      </c>
      <c r="S41" s="5"/>
      <c r="T41" s="8" t="s">
        <v>103</v>
      </c>
      <c r="U41" s="59">
        <f>K42+K58+K39+K51+K56+K48</f>
        <v>3.2520325203252036</v>
      </c>
      <c r="V41" s="60">
        <f>L42+L58+L39+L51+L56+L48</f>
        <v>7.5342465753424648</v>
      </c>
      <c r="W41" s="59">
        <f>M42+M58+M39+M51+M56+M48</f>
        <v>2.4390243902439024</v>
      </c>
      <c r="X41" s="58"/>
      <c r="Y41" s="53" t="s">
        <v>104</v>
      </c>
      <c r="Z41" s="2">
        <f>K48</f>
        <v>0</v>
      </c>
      <c r="AA41" s="2">
        <f t="shared" ref="AA41:AB41" si="22">L48</f>
        <v>5.4794520547945202</v>
      </c>
      <c r="AB41" s="2">
        <f t="shared" si="22"/>
        <v>0</v>
      </c>
      <c r="AC41" s="47"/>
    </row>
    <row r="42" spans="2:29" ht="15.75" x14ac:dyDescent="0.25">
      <c r="B42" s="136"/>
      <c r="C42" s="48" t="s">
        <v>76</v>
      </c>
      <c r="D42" s="49" t="s">
        <v>233</v>
      </c>
      <c r="E42" s="54"/>
      <c r="F42" s="49" t="s">
        <v>234</v>
      </c>
      <c r="G42" s="45"/>
      <c r="H42" s="45"/>
      <c r="J42" s="50" t="s">
        <v>107</v>
      </c>
      <c r="K42" s="59">
        <f t="shared" si="16"/>
        <v>1.6260162601626018</v>
      </c>
      <c r="L42" s="59">
        <f t="shared" si="16"/>
        <v>1.3698630136986301</v>
      </c>
      <c r="M42" s="59">
        <f t="shared" si="16"/>
        <v>0</v>
      </c>
      <c r="N42" s="58"/>
      <c r="O42" s="50" t="s">
        <v>108</v>
      </c>
      <c r="P42" s="59">
        <f>K44+K46+K45</f>
        <v>3.2520325203252036</v>
      </c>
      <c r="Q42" s="59">
        <f>L44+L46+L45</f>
        <v>5.4794520547945202</v>
      </c>
      <c r="R42" s="60">
        <f>M44+M46+M45</f>
        <v>7.3170731707317067</v>
      </c>
      <c r="S42" s="5"/>
      <c r="T42" s="8" t="s">
        <v>109</v>
      </c>
      <c r="U42" s="59">
        <f>K38+K50+K53+K60+K47</f>
        <v>6.5040650406504064</v>
      </c>
      <c r="V42" s="59">
        <f>L38+L50+L53+L60+L47</f>
        <v>2.054794520547945</v>
      </c>
      <c r="W42" s="59">
        <f>M38+M50+M53+M60+M47</f>
        <v>3.6585365853658534</v>
      </c>
      <c r="X42" s="58"/>
      <c r="Y42" s="50" t="s">
        <v>110</v>
      </c>
      <c r="Z42" s="61">
        <f>SUM(K49:K50)</f>
        <v>16.260162601626014</v>
      </c>
      <c r="AA42" s="61">
        <f t="shared" ref="AA42:AB42" si="23">SUM(L49:L50)</f>
        <v>10.95890410958904</v>
      </c>
      <c r="AB42" s="61">
        <f t="shared" si="23"/>
        <v>9.7560975609756095</v>
      </c>
      <c r="AC42" s="47"/>
    </row>
    <row r="43" spans="2:29" ht="15.75" x14ac:dyDescent="0.25">
      <c r="B43" s="136"/>
      <c r="C43" s="48" t="s">
        <v>99</v>
      </c>
      <c r="D43" s="49" t="s">
        <v>235</v>
      </c>
      <c r="E43" s="48" t="s">
        <v>111</v>
      </c>
      <c r="F43" s="49" t="s">
        <v>236</v>
      </c>
      <c r="G43" s="45"/>
      <c r="H43" s="45"/>
      <c r="J43" s="50" t="s">
        <v>114</v>
      </c>
      <c r="K43" s="59">
        <f t="shared" si="16"/>
        <v>0</v>
      </c>
      <c r="L43" s="59">
        <f t="shared" si="16"/>
        <v>1.3698630136986301</v>
      </c>
      <c r="M43" s="59">
        <f t="shared" si="16"/>
        <v>0</v>
      </c>
      <c r="N43" s="58"/>
      <c r="O43" s="50" t="s">
        <v>115</v>
      </c>
      <c r="P43" s="59">
        <f t="shared" ref="P43:R44" si="24">K47</f>
        <v>1.6260162601626018</v>
      </c>
      <c r="Q43" s="59">
        <f t="shared" si="24"/>
        <v>0</v>
      </c>
      <c r="R43" s="59">
        <f t="shared" si="24"/>
        <v>0</v>
      </c>
      <c r="S43" s="5"/>
      <c r="T43" s="23" t="s">
        <v>116</v>
      </c>
      <c r="U43" s="59">
        <f t="shared" ref="U43:W44" si="25">K66</f>
        <v>0</v>
      </c>
      <c r="V43" s="60">
        <f t="shared" si="25"/>
        <v>6.8493150684931505</v>
      </c>
      <c r="W43" s="59">
        <f t="shared" si="25"/>
        <v>0</v>
      </c>
      <c r="X43" s="58"/>
      <c r="Y43" s="50" t="s">
        <v>117</v>
      </c>
      <c r="Z43" s="61">
        <f>SUM(K51:K56)</f>
        <v>42.27642276422764</v>
      </c>
      <c r="AA43" s="61">
        <f t="shared" ref="AA43:AB43" si="26">SUM(L51:L56)</f>
        <v>47.260273972602739</v>
      </c>
      <c r="AB43" s="61">
        <f t="shared" si="26"/>
        <v>67.073170731707322</v>
      </c>
      <c r="AC43" s="47"/>
    </row>
    <row r="44" spans="2:29" ht="15.75" x14ac:dyDescent="0.25">
      <c r="B44" s="136"/>
      <c r="C44" s="54"/>
      <c r="D44" s="49" t="s">
        <v>237</v>
      </c>
      <c r="E44" s="48" t="s">
        <v>206</v>
      </c>
      <c r="F44" s="49" t="s">
        <v>238</v>
      </c>
      <c r="G44" s="45"/>
      <c r="H44" s="45"/>
      <c r="J44" s="50" t="s">
        <v>120</v>
      </c>
      <c r="K44" s="59">
        <f t="shared" si="16"/>
        <v>1.6260162601626018</v>
      </c>
      <c r="L44" s="59">
        <f t="shared" si="16"/>
        <v>0</v>
      </c>
      <c r="M44" s="59">
        <f t="shared" si="16"/>
        <v>0</v>
      </c>
      <c r="N44" s="58"/>
      <c r="O44" s="50" t="s">
        <v>121</v>
      </c>
      <c r="P44" s="59">
        <f t="shared" si="24"/>
        <v>0</v>
      </c>
      <c r="Q44" s="60">
        <f t="shared" si="24"/>
        <v>5.4794520547945202</v>
      </c>
      <c r="R44" s="59">
        <f t="shared" si="24"/>
        <v>0</v>
      </c>
      <c r="S44" s="5"/>
      <c r="T44" s="8" t="s">
        <v>122</v>
      </c>
      <c r="U44" s="59">
        <f t="shared" si="25"/>
        <v>19.512195121951219</v>
      </c>
      <c r="V44" s="59">
        <f t="shared" si="25"/>
        <v>6.1643835616438354</v>
      </c>
      <c r="W44" s="59">
        <f t="shared" si="25"/>
        <v>9.7560975609756095</v>
      </c>
      <c r="X44" s="58"/>
      <c r="Y44" s="50" t="s">
        <v>123</v>
      </c>
      <c r="Z44" s="61">
        <f>SUM(K57:K58)</f>
        <v>0.81300813008130091</v>
      </c>
      <c r="AA44" s="61">
        <f t="shared" ref="AA44:AB44" si="27">SUM(L57:L58)</f>
        <v>0.68493150684931503</v>
      </c>
      <c r="AB44" s="61">
        <f t="shared" si="27"/>
        <v>0</v>
      </c>
      <c r="AC44" s="47"/>
    </row>
    <row r="45" spans="2:29" ht="15.75" x14ac:dyDescent="0.25">
      <c r="B45" s="136"/>
      <c r="C45" s="48" t="s">
        <v>147</v>
      </c>
      <c r="D45" s="49" t="s">
        <v>239</v>
      </c>
      <c r="E45" s="48" t="s">
        <v>240</v>
      </c>
      <c r="F45" s="49" t="s">
        <v>241</v>
      </c>
      <c r="G45" s="45"/>
      <c r="H45" s="45"/>
      <c r="J45" s="50" t="s">
        <v>126</v>
      </c>
      <c r="K45" s="59">
        <f t="shared" si="16"/>
        <v>0.81300813008130091</v>
      </c>
      <c r="L45" s="59">
        <f t="shared" si="16"/>
        <v>1.3698630136986301</v>
      </c>
      <c r="M45" s="59">
        <f t="shared" si="16"/>
        <v>0</v>
      </c>
      <c r="N45" s="58"/>
      <c r="O45" s="50" t="s">
        <v>127</v>
      </c>
      <c r="P45" s="59">
        <f>K49+K50</f>
        <v>16.260162601626014</v>
      </c>
      <c r="Q45" s="59">
        <f>L49+L50</f>
        <v>10.95890410958904</v>
      </c>
      <c r="R45" s="59">
        <f>M49+M50</f>
        <v>9.7560975609756095</v>
      </c>
      <c r="S45" s="5"/>
      <c r="T45" s="23" t="s">
        <v>128</v>
      </c>
      <c r="U45" s="55">
        <f>SUM(U37:U44)</f>
        <v>99.999999999999986</v>
      </c>
      <c r="V45" s="55">
        <f>SUM(V37:V44)</f>
        <v>99.999999999999986</v>
      </c>
      <c r="W45" s="55">
        <f>SUM(W37:W44)</f>
        <v>100</v>
      </c>
      <c r="X45" s="58"/>
      <c r="Y45" s="50" t="s">
        <v>129</v>
      </c>
      <c r="Z45" s="61">
        <f>SUM(K59:K60)</f>
        <v>4.0650406504065035</v>
      </c>
      <c r="AA45" s="61">
        <f t="shared" ref="AA45:AB45" si="28">SUM(L59:L60)</f>
        <v>2.7397260273972601</v>
      </c>
      <c r="AB45" s="61">
        <f t="shared" si="28"/>
        <v>2.4390243902439024</v>
      </c>
      <c r="AC45" s="47"/>
    </row>
    <row r="46" spans="2:29" ht="15.75" x14ac:dyDescent="0.25">
      <c r="B46" s="136"/>
      <c r="C46" s="48" t="s">
        <v>68</v>
      </c>
      <c r="D46" s="49" t="s">
        <v>242</v>
      </c>
      <c r="E46" s="52" t="s">
        <v>78</v>
      </c>
      <c r="F46" s="49" t="s">
        <v>243</v>
      </c>
      <c r="G46" s="45"/>
      <c r="H46" s="45"/>
      <c r="J46" s="50" t="s">
        <v>132</v>
      </c>
      <c r="K46" s="59">
        <f t="shared" si="16"/>
        <v>0.81300813008130091</v>
      </c>
      <c r="L46" s="60">
        <f t="shared" si="16"/>
        <v>4.10958904109589</v>
      </c>
      <c r="M46" s="60">
        <f t="shared" si="16"/>
        <v>7.3170731707317067</v>
      </c>
      <c r="N46" s="58"/>
      <c r="O46" s="50" t="s">
        <v>133</v>
      </c>
      <c r="P46" s="59">
        <f>K51+K52+K53</f>
        <v>19.512195121951219</v>
      </c>
      <c r="Q46" s="59">
        <f>L51+L52+L53</f>
        <v>4.10958904109589</v>
      </c>
      <c r="R46" s="59">
        <f>M51+M52+M53</f>
        <v>8.536585365853659</v>
      </c>
      <c r="S46" s="5"/>
      <c r="T46" s="5"/>
      <c r="U46" s="5"/>
      <c r="V46" s="5"/>
      <c r="W46" s="5"/>
      <c r="X46" s="58"/>
      <c r="Y46" s="50" t="s">
        <v>134</v>
      </c>
      <c r="Z46" s="61">
        <f>SUM(K61)</f>
        <v>4.8780487804878048</v>
      </c>
      <c r="AA46" s="61">
        <f t="shared" ref="AA46:AB46" si="29">SUM(L61)</f>
        <v>6.8493150684931505</v>
      </c>
      <c r="AB46" s="61">
        <f t="shared" si="29"/>
        <v>1.2195121951219512</v>
      </c>
      <c r="AC46" s="47"/>
    </row>
    <row r="47" spans="2:29" ht="15.75" x14ac:dyDescent="0.25">
      <c r="B47" s="136"/>
      <c r="C47" s="48" t="s">
        <v>76</v>
      </c>
      <c r="D47" s="49" t="s">
        <v>244</v>
      </c>
      <c r="E47" s="48" t="s">
        <v>197</v>
      </c>
      <c r="F47" s="49" t="s">
        <v>245</v>
      </c>
      <c r="G47" s="45"/>
      <c r="H47" s="45"/>
      <c r="J47" s="50" t="s">
        <v>138</v>
      </c>
      <c r="K47" s="59">
        <f t="shared" si="16"/>
        <v>1.6260162601626018</v>
      </c>
      <c r="L47" s="59">
        <f t="shared" si="16"/>
        <v>0</v>
      </c>
      <c r="M47" s="59">
        <f t="shared" si="16"/>
        <v>0</v>
      </c>
      <c r="N47" s="58"/>
      <c r="O47" s="50" t="s">
        <v>139</v>
      </c>
      <c r="P47" s="59">
        <f>K54+K55</f>
        <v>22.764227642276424</v>
      </c>
      <c r="Q47" s="60">
        <f>L54+L55</f>
        <v>43.150684931506845</v>
      </c>
      <c r="R47" s="60">
        <f>M54+M55</f>
        <v>57.31707317073171</v>
      </c>
      <c r="S47" s="5"/>
      <c r="T47" s="62"/>
      <c r="U47" s="62"/>
      <c r="V47" s="62"/>
      <c r="W47" s="62"/>
      <c r="X47" s="58"/>
      <c r="Y47" s="50" t="s">
        <v>140</v>
      </c>
      <c r="Z47" s="61">
        <f>SUM(K62:K62)</f>
        <v>0</v>
      </c>
      <c r="AA47" s="61">
        <f>SUM(L62:L62)</f>
        <v>0.68493150684931503</v>
      </c>
      <c r="AB47" s="61">
        <f>SUM(M62:M62)</f>
        <v>1.2195121951219512</v>
      </c>
      <c r="AC47" s="47"/>
    </row>
    <row r="48" spans="2:29" ht="15.75" x14ac:dyDescent="0.25">
      <c r="B48" s="136"/>
      <c r="C48" s="48" t="s">
        <v>149</v>
      </c>
      <c r="D48" s="49" t="s">
        <v>246</v>
      </c>
      <c r="E48" s="48" t="s">
        <v>197</v>
      </c>
      <c r="F48" s="49" t="s">
        <v>247</v>
      </c>
      <c r="G48" s="45"/>
      <c r="H48" s="45"/>
      <c r="J48" s="50" t="s">
        <v>143</v>
      </c>
      <c r="K48" s="59">
        <f t="shared" si="16"/>
        <v>0</v>
      </c>
      <c r="L48" s="60">
        <f t="shared" si="16"/>
        <v>5.4794520547945202</v>
      </c>
      <c r="M48" s="59">
        <f t="shared" si="16"/>
        <v>0</v>
      </c>
      <c r="N48" s="58"/>
      <c r="O48" s="50" t="s">
        <v>144</v>
      </c>
      <c r="P48" s="59">
        <f t="shared" ref="P48:R49" si="30">K56</f>
        <v>0</v>
      </c>
      <c r="Q48" s="59">
        <f t="shared" si="30"/>
        <v>0</v>
      </c>
      <c r="R48" s="59">
        <f t="shared" si="30"/>
        <v>1.2195121951219512</v>
      </c>
      <c r="S48" s="5"/>
      <c r="T48" s="62"/>
      <c r="U48" s="63"/>
      <c r="V48" s="63"/>
      <c r="W48" s="63"/>
      <c r="X48" s="58"/>
      <c r="Y48" s="50" t="s">
        <v>145</v>
      </c>
      <c r="Z48" s="61">
        <f>SUM(K63)</f>
        <v>0.81300813008130091</v>
      </c>
      <c r="AA48" s="61">
        <f t="shared" ref="AA48:AB50" si="31">SUM(L63)</f>
        <v>0.68493150684931503</v>
      </c>
      <c r="AB48" s="61">
        <f t="shared" si="31"/>
        <v>0</v>
      </c>
      <c r="AC48" s="47"/>
    </row>
    <row r="49" spans="2:29" ht="15.75" x14ac:dyDescent="0.25">
      <c r="B49" s="136"/>
      <c r="C49" s="48" t="s">
        <v>68</v>
      </c>
      <c r="D49" s="49" t="s">
        <v>248</v>
      </c>
      <c r="E49" s="48" t="s">
        <v>68</v>
      </c>
      <c r="F49" s="49" t="s">
        <v>249</v>
      </c>
      <c r="G49" s="45"/>
      <c r="H49" s="45"/>
      <c r="J49" s="50" t="s">
        <v>149</v>
      </c>
      <c r="K49" s="59">
        <f t="shared" si="16"/>
        <v>16.260162601626014</v>
      </c>
      <c r="L49" s="59">
        <f t="shared" si="16"/>
        <v>8.9041095890410951</v>
      </c>
      <c r="M49" s="59">
        <f t="shared" si="16"/>
        <v>8.536585365853659</v>
      </c>
      <c r="N49" s="58"/>
      <c r="O49" s="50" t="s">
        <v>150</v>
      </c>
      <c r="P49" s="59">
        <f t="shared" si="30"/>
        <v>0.81300813008130091</v>
      </c>
      <c r="Q49" s="59">
        <f t="shared" si="30"/>
        <v>0.68493150684931503</v>
      </c>
      <c r="R49" s="59">
        <f t="shared" si="30"/>
        <v>0</v>
      </c>
      <c r="S49" s="58"/>
      <c r="T49" s="62"/>
      <c r="U49" s="63"/>
      <c r="V49" s="63"/>
      <c r="W49" s="63"/>
      <c r="X49" s="58"/>
      <c r="Y49" s="50" t="s">
        <v>151</v>
      </c>
      <c r="Z49" s="61">
        <f>SUM(K64)</f>
        <v>0</v>
      </c>
      <c r="AA49" s="61">
        <f t="shared" si="31"/>
        <v>0.68493150684931503</v>
      </c>
      <c r="AB49" s="61">
        <f t="shared" si="31"/>
        <v>0</v>
      </c>
      <c r="AC49" s="47"/>
    </row>
    <row r="50" spans="2:29" ht="15.75" x14ac:dyDescent="0.25">
      <c r="B50" s="136"/>
      <c r="C50" s="48" t="s">
        <v>76</v>
      </c>
      <c r="D50" s="49" t="s">
        <v>250</v>
      </c>
      <c r="E50" s="48" t="s">
        <v>76</v>
      </c>
      <c r="F50" s="49" t="s">
        <v>251</v>
      </c>
      <c r="G50" s="45"/>
      <c r="H50" s="45"/>
      <c r="J50" s="50" t="s">
        <v>155</v>
      </c>
      <c r="K50" s="59">
        <f t="shared" si="16"/>
        <v>0</v>
      </c>
      <c r="L50" s="60">
        <f t="shared" si="16"/>
        <v>2.054794520547945</v>
      </c>
      <c r="M50" s="60">
        <f t="shared" si="16"/>
        <v>1.2195121951219512</v>
      </c>
      <c r="N50" s="58"/>
      <c r="O50" s="50" t="s">
        <v>156</v>
      </c>
      <c r="P50" s="59">
        <f>K59+K60</f>
        <v>4.0650406504065035</v>
      </c>
      <c r="Q50" s="59">
        <f>L59+L60</f>
        <v>2.7397260273972601</v>
      </c>
      <c r="R50" s="59">
        <f>M59+M60</f>
        <v>2.4390243902439024</v>
      </c>
      <c r="S50" s="58"/>
      <c r="T50" s="62"/>
      <c r="U50" s="63"/>
      <c r="V50" s="63"/>
      <c r="W50" s="63"/>
      <c r="X50" s="58"/>
      <c r="Y50" s="50" t="s">
        <v>157</v>
      </c>
      <c r="Z50" s="61">
        <f>SUM(K65)</f>
        <v>0.81300813008130091</v>
      </c>
      <c r="AA50" s="61">
        <f t="shared" si="31"/>
        <v>0.68493150684931503</v>
      </c>
      <c r="AB50" s="61">
        <f t="shared" si="31"/>
        <v>0</v>
      </c>
      <c r="AC50" s="47"/>
    </row>
    <row r="51" spans="2:29" ht="15.75" x14ac:dyDescent="0.25">
      <c r="B51" s="136" t="s">
        <v>252</v>
      </c>
      <c r="C51" s="48" t="s">
        <v>99</v>
      </c>
      <c r="D51" s="49" t="s">
        <v>253</v>
      </c>
      <c r="E51" s="48" t="s">
        <v>99</v>
      </c>
      <c r="F51" s="49" t="s">
        <v>254</v>
      </c>
      <c r="G51" s="45"/>
      <c r="H51" s="45"/>
      <c r="J51" s="50" t="s">
        <v>160</v>
      </c>
      <c r="K51" s="59">
        <f t="shared" si="16"/>
        <v>0</v>
      </c>
      <c r="L51" s="59">
        <f t="shared" si="16"/>
        <v>0</v>
      </c>
      <c r="M51" s="59">
        <f t="shared" si="16"/>
        <v>1.2195121951219512</v>
      </c>
      <c r="N51" s="58"/>
      <c r="O51" s="50" t="s">
        <v>161</v>
      </c>
      <c r="P51" s="59">
        <f t="shared" ref="P51:R57" si="32">K61</f>
        <v>4.8780487804878048</v>
      </c>
      <c r="Q51" s="59">
        <f t="shared" si="32"/>
        <v>6.8493150684931505</v>
      </c>
      <c r="R51" s="59">
        <f t="shared" si="32"/>
        <v>1.2195121951219512</v>
      </c>
      <c r="S51" s="58"/>
      <c r="T51" s="62"/>
      <c r="U51" s="63"/>
      <c r="V51" s="63"/>
      <c r="W51" s="63"/>
      <c r="X51" s="58"/>
      <c r="Y51" s="57" t="s">
        <v>162</v>
      </c>
      <c r="Z51" s="61">
        <f>SUM(K66)</f>
        <v>0</v>
      </c>
      <c r="AA51" s="61">
        <f>SUM(L66)</f>
        <v>6.8493150684931505</v>
      </c>
      <c r="AB51" s="61">
        <f>SUM(M66)</f>
        <v>0</v>
      </c>
      <c r="AC51" s="47"/>
    </row>
    <row r="52" spans="2:29" ht="15.75" x14ac:dyDescent="0.25">
      <c r="B52" s="136"/>
      <c r="C52" s="48" t="s">
        <v>99</v>
      </c>
      <c r="D52" s="49" t="s">
        <v>255</v>
      </c>
      <c r="E52" s="48" t="s">
        <v>111</v>
      </c>
      <c r="F52" s="49" t="s">
        <v>256</v>
      </c>
      <c r="G52" s="45"/>
      <c r="H52" s="45"/>
      <c r="J52" s="50" t="s">
        <v>84</v>
      </c>
      <c r="K52" s="59">
        <f t="shared" si="16"/>
        <v>15.447154471544716</v>
      </c>
      <c r="L52" s="59">
        <f t="shared" si="16"/>
        <v>4.10958904109589</v>
      </c>
      <c r="M52" s="59">
        <f t="shared" si="16"/>
        <v>6.0975609756097562</v>
      </c>
      <c r="N52" s="58"/>
      <c r="O52" s="50" t="s">
        <v>165</v>
      </c>
      <c r="P52" s="59">
        <f t="shared" si="32"/>
        <v>0</v>
      </c>
      <c r="Q52" s="59">
        <f t="shared" si="32"/>
        <v>0.68493150684931503</v>
      </c>
      <c r="R52" s="60">
        <f t="shared" si="32"/>
        <v>1.2195121951219512</v>
      </c>
      <c r="S52" s="58"/>
      <c r="T52" s="62"/>
      <c r="U52" s="63"/>
      <c r="V52" s="63"/>
      <c r="W52" s="63"/>
      <c r="X52" s="58"/>
      <c r="Y52" s="18" t="s">
        <v>166</v>
      </c>
      <c r="Z52" s="61">
        <f>SUM(K67)</f>
        <v>19.512195121951219</v>
      </c>
      <c r="AA52" s="61">
        <f>SUM(L67)</f>
        <v>6.1643835616438354</v>
      </c>
      <c r="AB52" s="61">
        <f>SUM(M67)</f>
        <v>9.7560975609756095</v>
      </c>
      <c r="AC52" s="47"/>
    </row>
    <row r="53" spans="2:29" ht="15.75" x14ac:dyDescent="0.25">
      <c r="B53" s="136"/>
      <c r="C53" s="48" t="s">
        <v>206</v>
      </c>
      <c r="D53" s="49" t="s">
        <v>257</v>
      </c>
      <c r="E53" s="48" t="s">
        <v>225</v>
      </c>
      <c r="F53" s="49" t="s">
        <v>258</v>
      </c>
      <c r="G53" s="45"/>
      <c r="H53" s="45"/>
      <c r="J53" s="50" t="s">
        <v>169</v>
      </c>
      <c r="K53" s="59">
        <f t="shared" ref="K53:M67" si="33">K19/K$34*100</f>
        <v>4.0650406504065035</v>
      </c>
      <c r="L53" s="59">
        <f t="shared" si="33"/>
        <v>0</v>
      </c>
      <c r="M53" s="59">
        <f t="shared" si="33"/>
        <v>1.2195121951219512</v>
      </c>
      <c r="N53" s="58"/>
      <c r="O53" s="50" t="s">
        <v>170</v>
      </c>
      <c r="P53" s="59">
        <f t="shared" si="32"/>
        <v>0.81300813008130091</v>
      </c>
      <c r="Q53" s="59">
        <f t="shared" si="32"/>
        <v>0.68493150684931503</v>
      </c>
      <c r="R53" s="59">
        <f t="shared" si="32"/>
        <v>0</v>
      </c>
      <c r="S53" s="58"/>
      <c r="T53" s="62"/>
      <c r="U53" s="63"/>
      <c r="V53" s="63"/>
      <c r="W53" s="63"/>
      <c r="X53" s="58"/>
      <c r="Y53" s="50" t="s">
        <v>128</v>
      </c>
      <c r="Z53" s="8">
        <f>SUM(Z37:Z52)</f>
        <v>99.999999999999986</v>
      </c>
      <c r="AA53" s="8">
        <f>SUM(AA37:AA52)</f>
        <v>99.999999999999972</v>
      </c>
      <c r="AB53" s="8">
        <f>SUM(AB37:AB52)</f>
        <v>100</v>
      </c>
      <c r="AC53" s="47"/>
    </row>
    <row r="54" spans="2:29" ht="15.75" x14ac:dyDescent="0.25">
      <c r="B54" s="136"/>
      <c r="C54" s="48" t="s">
        <v>138</v>
      </c>
      <c r="D54" s="49" t="s">
        <v>259</v>
      </c>
      <c r="E54" s="48" t="s">
        <v>68</v>
      </c>
      <c r="F54" s="49" t="s">
        <v>260</v>
      </c>
      <c r="G54" s="45"/>
      <c r="H54" s="45"/>
      <c r="J54" s="50" t="s">
        <v>68</v>
      </c>
      <c r="K54" s="59">
        <f t="shared" si="33"/>
        <v>18.699186991869919</v>
      </c>
      <c r="L54" s="59">
        <f t="shared" si="33"/>
        <v>27.397260273972602</v>
      </c>
      <c r="M54" s="60">
        <f t="shared" si="33"/>
        <v>56.09756097560976</v>
      </c>
      <c r="N54" s="58"/>
      <c r="O54" s="50" t="s">
        <v>173</v>
      </c>
      <c r="P54" s="59">
        <f t="shared" si="32"/>
        <v>0</v>
      </c>
      <c r="Q54" s="59">
        <f t="shared" si="32"/>
        <v>0.68493150684931503</v>
      </c>
      <c r="R54" s="59">
        <f t="shared" si="32"/>
        <v>0</v>
      </c>
      <c r="S54" s="58"/>
      <c r="T54" s="64"/>
      <c r="U54" s="63"/>
      <c r="V54" s="63"/>
      <c r="W54" s="63"/>
      <c r="X54" s="58"/>
      <c r="Y54" s="65"/>
      <c r="Z54" s="65"/>
      <c r="AA54" s="65"/>
      <c r="AB54" s="65"/>
      <c r="AC54" s="47"/>
    </row>
    <row r="55" spans="2:29" ht="15.75" x14ac:dyDescent="0.25">
      <c r="B55" s="136"/>
      <c r="C55" s="48" t="s">
        <v>76</v>
      </c>
      <c r="D55" s="49" t="s">
        <v>261</v>
      </c>
      <c r="E55" s="48" t="s">
        <v>72</v>
      </c>
      <c r="F55" s="49" t="s">
        <v>262</v>
      </c>
      <c r="G55" s="45"/>
      <c r="H55" s="45"/>
      <c r="J55" s="50" t="s">
        <v>111</v>
      </c>
      <c r="K55" s="59">
        <f t="shared" si="33"/>
        <v>4.0650406504065035</v>
      </c>
      <c r="L55" s="60">
        <f t="shared" si="33"/>
        <v>15.753424657534246</v>
      </c>
      <c r="M55" s="59">
        <f t="shared" si="33"/>
        <v>1.2195121951219512</v>
      </c>
      <c r="N55" s="58"/>
      <c r="O55" s="50" t="s">
        <v>176</v>
      </c>
      <c r="P55" s="59">
        <f t="shared" si="32"/>
        <v>0.81300813008130091</v>
      </c>
      <c r="Q55" s="59">
        <f t="shared" si="32"/>
        <v>0.68493150684931503</v>
      </c>
      <c r="R55" s="59">
        <f t="shared" si="32"/>
        <v>0</v>
      </c>
      <c r="S55" s="58"/>
      <c r="T55" s="62"/>
      <c r="U55" s="63"/>
      <c r="V55" s="63"/>
      <c r="W55" s="63"/>
      <c r="X55" s="58"/>
      <c r="Y55" s="65"/>
      <c r="Z55" s="65"/>
      <c r="AA55" s="65"/>
      <c r="AB55" s="65"/>
      <c r="AC55" s="47"/>
    </row>
    <row r="56" spans="2:29" ht="18.75" customHeight="1" x14ac:dyDescent="0.25">
      <c r="B56" s="136"/>
      <c r="C56" s="48" t="s">
        <v>76</v>
      </c>
      <c r="D56" s="49" t="s">
        <v>263</v>
      </c>
      <c r="E56" s="48" t="s">
        <v>149</v>
      </c>
      <c r="F56" s="49" t="s">
        <v>264</v>
      </c>
      <c r="G56" s="45"/>
      <c r="H56" s="45"/>
      <c r="J56" s="50" t="s">
        <v>179</v>
      </c>
      <c r="K56" s="59">
        <f t="shared" si="33"/>
        <v>0</v>
      </c>
      <c r="L56" s="59">
        <f t="shared" si="33"/>
        <v>0</v>
      </c>
      <c r="M56" s="59">
        <f t="shared" si="33"/>
        <v>1.2195121951219512</v>
      </c>
      <c r="N56" s="58"/>
      <c r="O56" s="57" t="s">
        <v>180</v>
      </c>
      <c r="P56" s="59">
        <f t="shared" si="32"/>
        <v>0</v>
      </c>
      <c r="Q56" s="60">
        <f t="shared" si="32"/>
        <v>6.8493150684931505</v>
      </c>
      <c r="R56" s="59">
        <f t="shared" si="32"/>
        <v>0</v>
      </c>
      <c r="S56" s="58"/>
      <c r="T56" s="66"/>
      <c r="U56" s="67"/>
      <c r="V56" s="67"/>
      <c r="W56" s="67"/>
      <c r="X56" s="65"/>
      <c r="Y56" s="47"/>
    </row>
    <row r="57" spans="2:29" ht="15.75" x14ac:dyDescent="0.25">
      <c r="B57" s="136"/>
      <c r="C57" s="48" t="s">
        <v>76</v>
      </c>
      <c r="D57" s="49" t="s">
        <v>265</v>
      </c>
      <c r="E57" s="48" t="s">
        <v>197</v>
      </c>
      <c r="F57" s="49" t="s">
        <v>266</v>
      </c>
      <c r="G57" s="45"/>
      <c r="H57" s="45"/>
      <c r="J57" s="50" t="s">
        <v>184</v>
      </c>
      <c r="K57" s="59">
        <f t="shared" si="33"/>
        <v>0.81300813008130091</v>
      </c>
      <c r="L57" s="59">
        <f t="shared" si="33"/>
        <v>0.68493150684931503</v>
      </c>
      <c r="M57" s="59">
        <f t="shared" si="33"/>
        <v>0</v>
      </c>
      <c r="N57" s="58"/>
      <c r="O57" s="18" t="s">
        <v>166</v>
      </c>
      <c r="P57" s="59">
        <f t="shared" si="32"/>
        <v>19.512195121951219</v>
      </c>
      <c r="Q57" s="59">
        <f t="shared" si="32"/>
        <v>6.1643835616438354</v>
      </c>
      <c r="R57" s="59">
        <f t="shared" si="32"/>
        <v>9.7560975609756095</v>
      </c>
      <c r="S57" s="58"/>
      <c r="T57" s="66"/>
      <c r="U57" s="66"/>
      <c r="V57" s="66"/>
      <c r="W57" s="66"/>
      <c r="X57" s="58"/>
      <c r="Y57" s="65"/>
      <c r="Z57" s="65"/>
      <c r="AA57" s="65"/>
      <c r="AB57" s="65"/>
      <c r="AC57" s="47"/>
    </row>
    <row r="58" spans="2:29" ht="15.75" x14ac:dyDescent="0.25">
      <c r="B58" s="136"/>
      <c r="C58" s="48" t="s">
        <v>184</v>
      </c>
      <c r="D58" s="49" t="s">
        <v>267</v>
      </c>
      <c r="E58" s="48" t="s">
        <v>70</v>
      </c>
      <c r="F58" s="49" t="s">
        <v>268</v>
      </c>
      <c r="G58" s="45"/>
      <c r="H58" s="45"/>
      <c r="J58" s="50" t="s">
        <v>188</v>
      </c>
      <c r="K58" s="59">
        <f t="shared" si="33"/>
        <v>0</v>
      </c>
      <c r="L58" s="59">
        <f t="shared" si="33"/>
        <v>0</v>
      </c>
      <c r="M58" s="59">
        <f t="shared" si="33"/>
        <v>0</v>
      </c>
      <c r="N58" s="58"/>
      <c r="O58" s="50" t="s">
        <v>128</v>
      </c>
      <c r="P58" s="41">
        <f>SUM(P37:P57)</f>
        <v>100</v>
      </c>
      <c r="Q58" s="41">
        <f>SUM(Q37:Q57)</f>
        <v>99.999999999999972</v>
      </c>
      <c r="R58" s="41">
        <f>SUM(R37:R57)</f>
        <v>100</v>
      </c>
      <c r="S58" s="58"/>
      <c r="T58" s="66"/>
      <c r="U58" s="66"/>
      <c r="V58" s="66"/>
      <c r="W58" s="66"/>
      <c r="X58" s="58"/>
      <c r="Y58" s="65"/>
      <c r="Z58" s="65"/>
      <c r="AA58" s="65"/>
      <c r="AB58" s="65"/>
      <c r="AC58" s="47"/>
    </row>
    <row r="59" spans="2:29" ht="15.75" x14ac:dyDescent="0.25">
      <c r="B59" s="136"/>
      <c r="C59" s="48" t="s">
        <v>138</v>
      </c>
      <c r="D59" s="49" t="s">
        <v>269</v>
      </c>
      <c r="E59" s="48" t="s">
        <v>84</v>
      </c>
      <c r="F59" s="49" t="s">
        <v>270</v>
      </c>
      <c r="G59" s="45"/>
      <c r="H59" s="45"/>
      <c r="J59" s="50" t="s">
        <v>99</v>
      </c>
      <c r="K59" s="59">
        <f t="shared" si="33"/>
        <v>4.0650406504065035</v>
      </c>
      <c r="L59" s="59">
        <f t="shared" si="33"/>
        <v>2.7397260273972601</v>
      </c>
      <c r="M59" s="59">
        <f t="shared" si="33"/>
        <v>1.2195121951219512</v>
      </c>
      <c r="N59" s="58"/>
      <c r="O59" s="58"/>
      <c r="P59" s="58"/>
      <c r="Q59" s="58"/>
      <c r="R59" s="58"/>
      <c r="S59" s="58"/>
      <c r="T59" s="66"/>
      <c r="U59" s="66"/>
      <c r="V59" s="66"/>
      <c r="W59" s="66"/>
      <c r="X59" s="58"/>
      <c r="Y59" s="65"/>
      <c r="Z59" s="65"/>
      <c r="AA59" s="65"/>
      <c r="AB59" s="65"/>
      <c r="AC59" s="47"/>
    </row>
    <row r="60" spans="2:29" ht="15.75" x14ac:dyDescent="0.25">
      <c r="B60" s="136"/>
      <c r="C60" s="48" t="s">
        <v>111</v>
      </c>
      <c r="D60" s="49" t="s">
        <v>271</v>
      </c>
      <c r="E60" s="48" t="s">
        <v>111</v>
      </c>
      <c r="F60" s="49" t="s">
        <v>272</v>
      </c>
      <c r="G60" s="45"/>
      <c r="H60" s="45"/>
      <c r="J60" s="50" t="s">
        <v>193</v>
      </c>
      <c r="K60" s="59">
        <f t="shared" si="33"/>
        <v>0</v>
      </c>
      <c r="L60" s="59">
        <f t="shared" si="33"/>
        <v>0</v>
      </c>
      <c r="M60" s="59">
        <f t="shared" si="33"/>
        <v>1.2195121951219512</v>
      </c>
      <c r="N60" s="58"/>
      <c r="O60" s="58"/>
      <c r="P60" s="58"/>
      <c r="Q60" s="58"/>
      <c r="R60" s="58"/>
      <c r="S60" s="58"/>
      <c r="T60" s="66"/>
      <c r="U60" s="66"/>
      <c r="V60" s="66"/>
      <c r="W60" s="66"/>
      <c r="X60" s="58"/>
      <c r="Y60" s="65"/>
      <c r="Z60" s="65"/>
      <c r="AA60" s="65"/>
      <c r="AB60" s="65"/>
      <c r="AC60" s="47"/>
    </row>
    <row r="61" spans="2:29" ht="15.75" x14ac:dyDescent="0.25">
      <c r="B61" s="136"/>
      <c r="C61" s="49" t="s">
        <v>201</v>
      </c>
      <c r="D61" s="49" t="s">
        <v>273</v>
      </c>
      <c r="E61" s="52" t="s">
        <v>78</v>
      </c>
      <c r="F61" s="49" t="s">
        <v>274</v>
      </c>
      <c r="G61" s="45"/>
      <c r="H61" s="45"/>
      <c r="J61" s="50" t="s">
        <v>70</v>
      </c>
      <c r="K61" s="59">
        <f t="shared" si="33"/>
        <v>4.8780487804878048</v>
      </c>
      <c r="L61" s="59">
        <f t="shared" si="33"/>
        <v>6.8493150684931505</v>
      </c>
      <c r="M61" s="59">
        <f t="shared" si="33"/>
        <v>1.2195121951219512</v>
      </c>
      <c r="N61" s="58"/>
      <c r="O61" s="58"/>
      <c r="P61" s="58"/>
      <c r="Q61" s="58"/>
      <c r="R61" s="58"/>
      <c r="S61" s="58"/>
      <c r="T61" s="66"/>
      <c r="U61" s="66"/>
      <c r="V61" s="66"/>
      <c r="W61" s="66"/>
      <c r="X61" s="58"/>
      <c r="Y61" s="47"/>
      <c r="Z61" s="47"/>
      <c r="AA61" s="47"/>
      <c r="AB61" s="47"/>
      <c r="AC61" s="47"/>
    </row>
    <row r="62" spans="2:29" ht="15.75" x14ac:dyDescent="0.25">
      <c r="B62" s="136"/>
      <c r="C62" s="45"/>
      <c r="D62" s="45"/>
      <c r="E62" s="48" t="s">
        <v>240</v>
      </c>
      <c r="F62" s="49" t="s">
        <v>275</v>
      </c>
      <c r="G62" s="45"/>
      <c r="H62" s="45"/>
      <c r="J62" s="50" t="s">
        <v>153</v>
      </c>
      <c r="K62" s="59">
        <f t="shared" si="33"/>
        <v>0</v>
      </c>
      <c r="L62" s="59">
        <f t="shared" si="33"/>
        <v>0.68493150684931503</v>
      </c>
      <c r="M62" s="59">
        <f t="shared" si="33"/>
        <v>1.2195121951219512</v>
      </c>
      <c r="N62" s="58"/>
      <c r="O62" s="58"/>
      <c r="P62" s="58"/>
      <c r="Q62" s="58"/>
      <c r="R62" s="58"/>
      <c r="S62" s="58"/>
      <c r="T62" s="66"/>
      <c r="U62" s="66"/>
      <c r="V62" s="66"/>
      <c r="W62" s="66"/>
      <c r="X62" s="58"/>
      <c r="Y62" s="47"/>
      <c r="Z62" s="47"/>
      <c r="AA62" s="47"/>
      <c r="AB62" s="47"/>
      <c r="AC62" s="47"/>
    </row>
    <row r="63" spans="2:29" ht="15.75" x14ac:dyDescent="0.25">
      <c r="B63" s="136"/>
      <c r="C63" s="45"/>
      <c r="D63" s="45"/>
      <c r="E63" s="52" t="s">
        <v>78</v>
      </c>
      <c r="F63" s="49" t="s">
        <v>276</v>
      </c>
      <c r="G63" s="45"/>
      <c r="H63" s="45"/>
      <c r="J63" s="50" t="s">
        <v>201</v>
      </c>
      <c r="K63" s="59">
        <f t="shared" si="33"/>
        <v>0.81300813008130091</v>
      </c>
      <c r="L63" s="59">
        <f t="shared" si="33"/>
        <v>0.68493150684931503</v>
      </c>
      <c r="M63" s="59">
        <f t="shared" si="33"/>
        <v>0</v>
      </c>
      <c r="N63" s="58"/>
      <c r="O63" s="58"/>
      <c r="P63" s="58"/>
      <c r="Q63" s="58"/>
      <c r="R63" s="58"/>
      <c r="S63" s="58"/>
      <c r="T63" s="66"/>
      <c r="U63" s="66"/>
      <c r="V63" s="66"/>
      <c r="W63" s="66"/>
      <c r="X63" s="58"/>
      <c r="Y63" s="47"/>
      <c r="Z63" s="47"/>
      <c r="AA63" s="47"/>
      <c r="AB63" s="47"/>
      <c r="AC63" s="47"/>
    </row>
    <row r="64" spans="2:29" ht="15.75" x14ac:dyDescent="0.25">
      <c r="B64" s="136"/>
      <c r="C64" s="45"/>
      <c r="D64" s="45"/>
      <c r="E64" s="48" t="s">
        <v>184</v>
      </c>
      <c r="F64" s="49" t="s">
        <v>277</v>
      </c>
      <c r="G64" s="45"/>
      <c r="H64" s="45"/>
      <c r="J64" s="50" t="s">
        <v>186</v>
      </c>
      <c r="K64" s="59">
        <f t="shared" si="33"/>
        <v>0</v>
      </c>
      <c r="L64" s="59">
        <f t="shared" si="33"/>
        <v>0.68493150684931503</v>
      </c>
      <c r="M64" s="59">
        <f t="shared" si="33"/>
        <v>0</v>
      </c>
      <c r="N64" s="58"/>
      <c r="O64" s="58"/>
      <c r="P64" s="58"/>
      <c r="Q64" s="58"/>
      <c r="R64" s="58"/>
      <c r="S64" s="58"/>
      <c r="T64" s="66"/>
      <c r="U64" s="66"/>
      <c r="V64" s="66"/>
      <c r="W64" s="66"/>
      <c r="X64" s="58"/>
      <c r="Y64" s="47"/>
      <c r="Z64" s="47"/>
      <c r="AA64" s="47"/>
      <c r="AB64" s="47"/>
      <c r="AC64" s="65"/>
    </row>
    <row r="65" spans="2:29" ht="15.75" x14ac:dyDescent="0.25">
      <c r="B65" s="136"/>
      <c r="C65" s="45"/>
      <c r="D65" s="45"/>
      <c r="E65" s="48" t="s">
        <v>111</v>
      </c>
      <c r="F65" s="49" t="s">
        <v>278</v>
      </c>
      <c r="G65" s="45"/>
      <c r="H65" s="45"/>
      <c r="J65" s="50" t="s">
        <v>206</v>
      </c>
      <c r="K65" s="59">
        <f t="shared" si="33"/>
        <v>0.81300813008130091</v>
      </c>
      <c r="L65" s="59">
        <f t="shared" si="33"/>
        <v>0.68493150684931503</v>
      </c>
      <c r="M65" s="59">
        <f t="shared" si="33"/>
        <v>0</v>
      </c>
      <c r="N65" s="58"/>
      <c r="O65" s="58"/>
      <c r="P65" s="58"/>
      <c r="Q65" s="58"/>
      <c r="R65" s="58"/>
      <c r="S65" s="58"/>
      <c r="T65" s="66"/>
      <c r="U65" s="66"/>
      <c r="V65" s="66"/>
      <c r="W65" s="66"/>
      <c r="X65" s="58"/>
      <c r="Y65" s="65"/>
      <c r="Z65" s="65"/>
      <c r="AA65" s="65"/>
      <c r="AB65" s="65"/>
      <c r="AC65" s="65"/>
    </row>
    <row r="66" spans="2:29" ht="15.75" x14ac:dyDescent="0.25">
      <c r="B66" s="136"/>
      <c r="C66" s="45"/>
      <c r="D66" s="45"/>
      <c r="E66" s="48" t="s">
        <v>84</v>
      </c>
      <c r="F66" s="49" t="s">
        <v>279</v>
      </c>
      <c r="G66" s="45"/>
      <c r="H66" s="45"/>
      <c r="J66" s="57" t="s">
        <v>209</v>
      </c>
      <c r="K66" s="59">
        <f t="shared" si="33"/>
        <v>0</v>
      </c>
      <c r="L66" s="60">
        <f t="shared" si="33"/>
        <v>6.8493150684931505</v>
      </c>
      <c r="M66" s="59">
        <f t="shared" si="33"/>
        <v>0</v>
      </c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65"/>
      <c r="Z66" s="65"/>
      <c r="AA66" s="65"/>
      <c r="AB66" s="65"/>
      <c r="AC66" s="65"/>
    </row>
    <row r="67" spans="2:29" ht="15.75" x14ac:dyDescent="0.25">
      <c r="B67" s="136"/>
      <c r="C67" s="45"/>
      <c r="D67" s="45"/>
      <c r="E67" s="48" t="s">
        <v>111</v>
      </c>
      <c r="F67" s="49" t="s">
        <v>280</v>
      </c>
      <c r="G67" s="45"/>
      <c r="H67" s="45"/>
      <c r="J67" s="18" t="s">
        <v>166</v>
      </c>
      <c r="K67" s="59">
        <f t="shared" si="33"/>
        <v>19.512195121951219</v>
      </c>
      <c r="L67" s="59">
        <f t="shared" si="33"/>
        <v>6.1643835616438354</v>
      </c>
      <c r="M67" s="59">
        <f t="shared" si="33"/>
        <v>9.7560975609756095</v>
      </c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65"/>
      <c r="Z67" s="65"/>
      <c r="AA67" s="65"/>
      <c r="AB67" s="65"/>
      <c r="AC67" s="65"/>
    </row>
    <row r="68" spans="2:29" ht="15.75" x14ac:dyDescent="0.25">
      <c r="B68" s="136"/>
      <c r="C68" s="45"/>
      <c r="D68" s="45"/>
      <c r="E68" s="48" t="s">
        <v>149</v>
      </c>
      <c r="F68" s="49" t="s">
        <v>281</v>
      </c>
      <c r="G68" s="45"/>
      <c r="H68" s="45"/>
      <c r="J68" s="50" t="s">
        <v>128</v>
      </c>
      <c r="K68" s="41">
        <f>SUM(K37:K67)</f>
        <v>99.999999999999986</v>
      </c>
      <c r="L68" s="41">
        <f>SUM(L37:L67)</f>
        <v>99.999999999999972</v>
      </c>
      <c r="M68" s="41">
        <f>SUM(M37:M67)</f>
        <v>99.999999999999986</v>
      </c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65"/>
      <c r="Z68" s="65"/>
      <c r="AA68" s="65"/>
      <c r="AB68" s="65"/>
      <c r="AC68" s="65"/>
    </row>
    <row r="69" spans="2:29" ht="18" x14ac:dyDescent="0.25">
      <c r="B69" s="136"/>
      <c r="C69" s="45"/>
      <c r="D69" s="45"/>
      <c r="E69" s="48" t="s">
        <v>197</v>
      </c>
      <c r="F69" s="49" t="s">
        <v>282</v>
      </c>
      <c r="G69" s="45"/>
      <c r="H69" s="45"/>
      <c r="J69" s="50" t="s">
        <v>283</v>
      </c>
      <c r="K69" s="41">
        <v>4.8551841041538211</v>
      </c>
      <c r="L69" s="41">
        <v>52.494497532518778</v>
      </c>
      <c r="M69" s="41">
        <v>19.555054582386276</v>
      </c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</row>
    <row r="70" spans="2:29" ht="15.75" x14ac:dyDescent="0.25">
      <c r="B70" s="136"/>
      <c r="C70" s="45"/>
      <c r="D70" s="45"/>
      <c r="E70" s="48" t="s">
        <v>68</v>
      </c>
      <c r="F70" s="49" t="s">
        <v>284</v>
      </c>
      <c r="G70" s="45"/>
      <c r="H70" s="4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AC70" s="65"/>
    </row>
    <row r="71" spans="2:29" ht="15.75" x14ac:dyDescent="0.25">
      <c r="B71" s="136"/>
      <c r="C71" s="45"/>
      <c r="D71" s="45"/>
      <c r="E71" s="48" t="s">
        <v>149</v>
      </c>
      <c r="F71" s="49" t="s">
        <v>285</v>
      </c>
      <c r="G71" s="45"/>
      <c r="H71" s="45"/>
      <c r="J71" s="8" t="s">
        <v>286</v>
      </c>
      <c r="K71" s="8" t="s">
        <v>64</v>
      </c>
      <c r="L71" s="8" t="s">
        <v>65</v>
      </c>
      <c r="M71" s="8" t="s">
        <v>66</v>
      </c>
      <c r="N71" s="58"/>
      <c r="O71" s="8" t="s">
        <v>286</v>
      </c>
      <c r="P71" s="8" t="s">
        <v>64</v>
      </c>
      <c r="Q71" s="8" t="s">
        <v>65</v>
      </c>
      <c r="R71" s="8" t="s">
        <v>66</v>
      </c>
      <c r="S71" s="5"/>
      <c r="T71" s="8" t="s">
        <v>286</v>
      </c>
      <c r="U71" s="8" t="s">
        <v>64</v>
      </c>
      <c r="V71" s="8" t="s">
        <v>65</v>
      </c>
      <c r="W71" s="8" t="s">
        <v>66</v>
      </c>
      <c r="X71" s="58"/>
      <c r="Y71" s="8" t="s">
        <v>286</v>
      </c>
      <c r="Z71" s="8" t="s">
        <v>64</v>
      </c>
      <c r="AA71" s="8" t="s">
        <v>65</v>
      </c>
      <c r="AB71" s="8" t="s">
        <v>66</v>
      </c>
      <c r="AC71" s="65"/>
    </row>
    <row r="72" spans="2:29" ht="15.75" x14ac:dyDescent="0.25">
      <c r="B72" s="136"/>
      <c r="C72" s="45"/>
      <c r="D72" s="45"/>
      <c r="E72" s="48" t="s">
        <v>149</v>
      </c>
      <c r="F72" s="49" t="s">
        <v>287</v>
      </c>
      <c r="G72" s="45"/>
      <c r="H72" s="45"/>
      <c r="J72" s="50" t="s">
        <v>72</v>
      </c>
      <c r="K72" s="59">
        <f>K37/$K37</f>
        <v>1</v>
      </c>
      <c r="L72" s="59">
        <f t="shared" ref="L72" si="34">L37/$K37</f>
        <v>1.6849315068493147</v>
      </c>
      <c r="M72" s="59">
        <f>M37/$K37</f>
        <v>0</v>
      </c>
      <c r="N72" s="58"/>
      <c r="O72" s="50" t="s">
        <v>73</v>
      </c>
      <c r="P72" s="59">
        <f>P37/$P37</f>
        <v>1</v>
      </c>
      <c r="Q72" s="59">
        <f t="shared" ref="Q72:R72" si="35">Q37/$P37</f>
        <v>1.6849315068493147</v>
      </c>
      <c r="R72" s="59">
        <f t="shared" si="35"/>
        <v>0</v>
      </c>
      <c r="S72" s="5"/>
      <c r="T72" s="8" t="s">
        <v>74</v>
      </c>
      <c r="U72" s="59">
        <f>U37/$U37</f>
        <v>1</v>
      </c>
      <c r="V72" s="59">
        <f t="shared" ref="V72:W72" si="36">V37/$U37</f>
        <v>0.42123287671232867</v>
      </c>
      <c r="W72" s="59">
        <f t="shared" si="36"/>
        <v>0.74999999999999989</v>
      </c>
      <c r="X72" s="58"/>
      <c r="Y72" s="50" t="s">
        <v>75</v>
      </c>
      <c r="Z72" s="59">
        <f>Z37/$Z37</f>
        <v>1</v>
      </c>
      <c r="AA72" s="59">
        <f t="shared" ref="AA72:AB72" si="37">AA37/$Z37</f>
        <v>1.6849315068493147</v>
      </c>
      <c r="AB72" s="59">
        <f t="shared" si="37"/>
        <v>0</v>
      </c>
      <c r="AC72" s="65"/>
    </row>
    <row r="73" spans="2:29" ht="15.75" x14ac:dyDescent="0.25">
      <c r="B73" s="136"/>
      <c r="C73" s="45"/>
      <c r="D73" s="45"/>
      <c r="E73" s="48" t="s">
        <v>111</v>
      </c>
      <c r="F73" s="49" t="s">
        <v>288</v>
      </c>
      <c r="G73" s="45"/>
      <c r="H73" s="45"/>
      <c r="J73" s="50" t="s">
        <v>80</v>
      </c>
      <c r="K73" s="59">
        <f t="shared" ref="K73:M88" si="38">K38/$K38</f>
        <v>1</v>
      </c>
      <c r="L73" s="59">
        <f t="shared" si="38"/>
        <v>0</v>
      </c>
      <c r="M73" s="59">
        <f t="shared" si="38"/>
        <v>0</v>
      </c>
      <c r="N73" s="58"/>
      <c r="O73" s="50" t="s">
        <v>81</v>
      </c>
      <c r="P73" s="59">
        <f t="shared" ref="P73:R88" si="39">P38/$P38</f>
        <v>1</v>
      </c>
      <c r="Q73" s="59">
        <f t="shared" si="39"/>
        <v>0</v>
      </c>
      <c r="R73" s="59">
        <f t="shared" si="39"/>
        <v>0</v>
      </c>
      <c r="S73" s="5"/>
      <c r="T73" s="8" t="s">
        <v>82</v>
      </c>
      <c r="U73" s="59">
        <f t="shared" ref="U73:W79" si="40">U38/$U38</f>
        <v>1</v>
      </c>
      <c r="V73" s="59">
        <f t="shared" si="40"/>
        <v>1.5726027397260272</v>
      </c>
      <c r="W73" s="60">
        <f t="shared" si="40"/>
        <v>2.6500000000000004</v>
      </c>
      <c r="X73" s="58"/>
      <c r="Y73" s="50" t="s">
        <v>83</v>
      </c>
      <c r="Z73" s="59">
        <f t="shared" ref="Z73:AB87" si="41">Z38/$Z38</f>
        <v>1</v>
      </c>
      <c r="AA73" s="59">
        <f t="shared" si="41"/>
        <v>0</v>
      </c>
      <c r="AB73" s="59">
        <f t="shared" si="41"/>
        <v>0</v>
      </c>
      <c r="AC73" s="65"/>
    </row>
    <row r="74" spans="2:29" ht="15.75" x14ac:dyDescent="0.25">
      <c r="B74" s="136"/>
      <c r="C74" s="45"/>
      <c r="D74" s="45"/>
      <c r="E74" s="48" t="s">
        <v>149</v>
      </c>
      <c r="F74" s="49" t="s">
        <v>289</v>
      </c>
      <c r="G74" s="45"/>
      <c r="H74" s="45"/>
      <c r="J74" s="50" t="s">
        <v>87</v>
      </c>
      <c r="K74" s="59">
        <f t="shared" si="38"/>
        <v>1</v>
      </c>
      <c r="L74" s="59">
        <f t="shared" si="38"/>
        <v>0.42123287671232867</v>
      </c>
      <c r="M74" s="59">
        <f t="shared" si="38"/>
        <v>0</v>
      </c>
      <c r="N74" s="58"/>
      <c r="O74" s="50" t="s">
        <v>88</v>
      </c>
      <c r="P74" s="59">
        <f t="shared" si="39"/>
        <v>1</v>
      </c>
      <c r="Q74" s="59">
        <f t="shared" si="39"/>
        <v>0.42123287671232867</v>
      </c>
      <c r="R74" s="59">
        <f t="shared" si="39"/>
        <v>0</v>
      </c>
      <c r="S74" s="5"/>
      <c r="T74" s="8" t="s">
        <v>89</v>
      </c>
      <c r="U74" s="59">
        <f t="shared" si="40"/>
        <v>1</v>
      </c>
      <c r="V74" s="60">
        <f t="shared" si="40"/>
        <v>2.8433219178082187</v>
      </c>
      <c r="W74" s="59">
        <f t="shared" si="40"/>
        <v>0.18749999999999997</v>
      </c>
      <c r="X74" s="58"/>
      <c r="Y74" s="50" t="s">
        <v>90</v>
      </c>
      <c r="Z74" s="59">
        <f t="shared" si="41"/>
        <v>1</v>
      </c>
      <c r="AA74" s="59">
        <f t="shared" si="41"/>
        <v>0.28082191780821913</v>
      </c>
      <c r="AB74" s="59">
        <f t="shared" si="41"/>
        <v>0.49999999999999989</v>
      </c>
      <c r="AC74" s="65"/>
    </row>
    <row r="75" spans="2:29" ht="15.75" x14ac:dyDescent="0.25">
      <c r="B75" s="136" t="s">
        <v>290</v>
      </c>
      <c r="C75" s="48" t="s">
        <v>291</v>
      </c>
      <c r="D75" s="49" t="s">
        <v>292</v>
      </c>
      <c r="E75" s="48" t="s">
        <v>293</v>
      </c>
      <c r="F75" s="49" t="s">
        <v>294</v>
      </c>
      <c r="G75" s="48" t="s">
        <v>293</v>
      </c>
      <c r="H75" s="49" t="s">
        <v>295</v>
      </c>
      <c r="J75" s="50" t="s">
        <v>94</v>
      </c>
      <c r="K75" s="59" t="e">
        <f t="shared" si="38"/>
        <v>#DIV/0!</v>
      </c>
      <c r="L75" s="59" t="e">
        <f t="shared" si="38"/>
        <v>#DIV/0!</v>
      </c>
      <c r="M75" s="59" t="e">
        <f t="shared" si="38"/>
        <v>#DIV/0!</v>
      </c>
      <c r="N75" s="58"/>
      <c r="O75" s="50" t="s">
        <v>95</v>
      </c>
      <c r="P75" s="59">
        <f t="shared" si="39"/>
        <v>1</v>
      </c>
      <c r="Q75" s="59">
        <f t="shared" si="39"/>
        <v>0</v>
      </c>
      <c r="R75" s="59">
        <f t="shared" si="39"/>
        <v>1.4999999999999998</v>
      </c>
      <c r="S75" s="5"/>
      <c r="T75" s="8" t="s">
        <v>96</v>
      </c>
      <c r="U75" s="59">
        <f t="shared" si="40"/>
        <v>1</v>
      </c>
      <c r="V75" s="59">
        <f t="shared" si="40"/>
        <v>0.51981929466627808</v>
      </c>
      <c r="W75" s="59">
        <f t="shared" si="40"/>
        <v>0.44680851063829796</v>
      </c>
      <c r="X75" s="58"/>
      <c r="Y75" s="50" t="s">
        <v>97</v>
      </c>
      <c r="Z75" s="59">
        <f t="shared" si="41"/>
        <v>1</v>
      </c>
      <c r="AA75" s="59">
        <f t="shared" si="41"/>
        <v>1.2636986301369859</v>
      </c>
      <c r="AB75" s="59">
        <f t="shared" si="41"/>
        <v>1.1249999999999998</v>
      </c>
      <c r="AC75" s="65"/>
    </row>
    <row r="76" spans="2:29" ht="15.75" x14ac:dyDescent="0.25">
      <c r="B76" s="136"/>
      <c r="C76" s="68"/>
      <c r="D76" s="49" t="s">
        <v>296</v>
      </c>
      <c r="E76" s="69"/>
      <c r="F76" s="49" t="s">
        <v>297</v>
      </c>
      <c r="G76" s="48" t="s">
        <v>293</v>
      </c>
      <c r="H76" s="49" t="s">
        <v>298</v>
      </c>
      <c r="J76" s="50" t="s">
        <v>101</v>
      </c>
      <c r="K76" s="59">
        <f t="shared" si="38"/>
        <v>1</v>
      </c>
      <c r="L76" s="59">
        <f t="shared" si="38"/>
        <v>0</v>
      </c>
      <c r="M76" s="59">
        <f t="shared" si="38"/>
        <v>0</v>
      </c>
      <c r="N76" s="58"/>
      <c r="O76" s="50" t="s">
        <v>102</v>
      </c>
      <c r="P76" s="59">
        <f t="shared" si="39"/>
        <v>1</v>
      </c>
      <c r="Q76" s="59">
        <f t="shared" si="39"/>
        <v>1.6849315068493147</v>
      </c>
      <c r="R76" s="59">
        <f t="shared" si="39"/>
        <v>0</v>
      </c>
      <c r="S76" s="5"/>
      <c r="T76" s="8" t="s">
        <v>103</v>
      </c>
      <c r="U76" s="59">
        <f t="shared" si="40"/>
        <v>1</v>
      </c>
      <c r="V76" s="60">
        <f t="shared" si="40"/>
        <v>2.3167808219178077</v>
      </c>
      <c r="W76" s="59">
        <f t="shared" si="40"/>
        <v>0.74999999999999989</v>
      </c>
      <c r="X76" s="58"/>
      <c r="Y76" s="53" t="s">
        <v>104</v>
      </c>
      <c r="Z76" s="59" t="e">
        <f t="shared" si="41"/>
        <v>#DIV/0!</v>
      </c>
      <c r="AA76" s="59" t="e">
        <f t="shared" si="41"/>
        <v>#DIV/0!</v>
      </c>
      <c r="AB76" s="59" t="e">
        <f t="shared" si="41"/>
        <v>#DIV/0!</v>
      </c>
      <c r="AC76" s="65"/>
    </row>
    <row r="77" spans="2:29" ht="15.75" x14ac:dyDescent="0.25">
      <c r="B77" s="136"/>
      <c r="C77" s="48" t="s">
        <v>293</v>
      </c>
      <c r="D77" s="49" t="s">
        <v>299</v>
      </c>
      <c r="E77" s="48" t="s">
        <v>300</v>
      </c>
      <c r="F77" s="49" t="s">
        <v>301</v>
      </c>
      <c r="G77" s="48" t="s">
        <v>293</v>
      </c>
      <c r="H77" s="49" t="s">
        <v>302</v>
      </c>
      <c r="J77" s="50" t="s">
        <v>107</v>
      </c>
      <c r="K77" s="59">
        <f t="shared" si="38"/>
        <v>1</v>
      </c>
      <c r="L77" s="59">
        <f t="shared" si="38"/>
        <v>0.84246575342465735</v>
      </c>
      <c r="M77" s="59">
        <f t="shared" si="38"/>
        <v>0</v>
      </c>
      <c r="N77" s="58"/>
      <c r="O77" s="50" t="s">
        <v>108</v>
      </c>
      <c r="P77" s="59">
        <f t="shared" si="39"/>
        <v>1</v>
      </c>
      <c r="Q77" s="59">
        <f t="shared" si="39"/>
        <v>1.6849315068493147</v>
      </c>
      <c r="R77" s="60">
        <f t="shared" si="39"/>
        <v>2.2499999999999996</v>
      </c>
      <c r="S77" s="5"/>
      <c r="T77" s="8" t="s">
        <v>109</v>
      </c>
      <c r="U77" s="59">
        <f t="shared" si="40"/>
        <v>1</v>
      </c>
      <c r="V77" s="59">
        <f t="shared" si="40"/>
        <v>0.31592465753424653</v>
      </c>
      <c r="W77" s="59">
        <f t="shared" si="40"/>
        <v>0.5625</v>
      </c>
      <c r="X77" s="58"/>
      <c r="Y77" s="50" t="s">
        <v>110</v>
      </c>
      <c r="Z77" s="59">
        <f t="shared" si="41"/>
        <v>1</v>
      </c>
      <c r="AA77" s="59">
        <f t="shared" si="41"/>
        <v>0.67397260273972603</v>
      </c>
      <c r="AB77" s="59">
        <f t="shared" si="41"/>
        <v>0.60000000000000009</v>
      </c>
      <c r="AC77" s="65"/>
    </row>
    <row r="78" spans="2:29" ht="15.75" x14ac:dyDescent="0.25">
      <c r="B78" s="136"/>
      <c r="C78" s="48" t="s">
        <v>293</v>
      </c>
      <c r="D78" s="49" t="s">
        <v>303</v>
      </c>
      <c r="E78" s="48" t="s">
        <v>300</v>
      </c>
      <c r="F78" s="49" t="s">
        <v>304</v>
      </c>
      <c r="G78" s="48" t="s">
        <v>293</v>
      </c>
      <c r="H78" s="49" t="s">
        <v>305</v>
      </c>
      <c r="J78" s="50" t="s">
        <v>114</v>
      </c>
      <c r="K78" s="59" t="e">
        <f t="shared" si="38"/>
        <v>#DIV/0!</v>
      </c>
      <c r="L78" s="59" t="e">
        <f t="shared" si="38"/>
        <v>#DIV/0!</v>
      </c>
      <c r="M78" s="59" t="e">
        <f t="shared" si="38"/>
        <v>#DIV/0!</v>
      </c>
      <c r="N78" s="58"/>
      <c r="O78" s="50" t="s">
        <v>115</v>
      </c>
      <c r="P78" s="59">
        <f t="shared" si="39"/>
        <v>1</v>
      </c>
      <c r="Q78" s="59">
        <f t="shared" si="39"/>
        <v>0</v>
      </c>
      <c r="R78" s="59">
        <f t="shared" si="39"/>
        <v>0</v>
      </c>
      <c r="S78" s="5"/>
      <c r="T78" s="23" t="s">
        <v>116</v>
      </c>
      <c r="U78" s="59" t="e">
        <f t="shared" si="40"/>
        <v>#DIV/0!</v>
      </c>
      <c r="V78" s="59" t="e">
        <f t="shared" si="40"/>
        <v>#DIV/0!</v>
      </c>
      <c r="W78" s="59" t="e">
        <f t="shared" si="40"/>
        <v>#DIV/0!</v>
      </c>
      <c r="X78" s="58"/>
      <c r="Y78" s="50" t="s">
        <v>117</v>
      </c>
      <c r="Z78" s="59">
        <f t="shared" si="41"/>
        <v>1</v>
      </c>
      <c r="AA78" s="59">
        <f t="shared" si="41"/>
        <v>1.1178872497365648</v>
      </c>
      <c r="AB78" s="59">
        <f t="shared" si="41"/>
        <v>1.5865384615384617</v>
      </c>
      <c r="AC78" s="65"/>
    </row>
    <row r="79" spans="2:29" ht="15.75" x14ac:dyDescent="0.25">
      <c r="B79" s="136"/>
      <c r="C79" s="48" t="s">
        <v>293</v>
      </c>
      <c r="D79" s="49" t="s">
        <v>306</v>
      </c>
      <c r="E79" s="48" t="s">
        <v>293</v>
      </c>
      <c r="F79" s="49" t="s">
        <v>307</v>
      </c>
      <c r="G79" s="48" t="s">
        <v>160</v>
      </c>
      <c r="H79" s="49" t="s">
        <v>308</v>
      </c>
      <c r="J79" s="50" t="s">
        <v>120</v>
      </c>
      <c r="K79" s="59">
        <f t="shared" si="38"/>
        <v>1</v>
      </c>
      <c r="L79" s="59">
        <f t="shared" si="38"/>
        <v>0</v>
      </c>
      <c r="M79" s="59">
        <f t="shared" si="38"/>
        <v>0</v>
      </c>
      <c r="N79" s="58"/>
      <c r="O79" s="50" t="s">
        <v>121</v>
      </c>
      <c r="P79" s="59" t="e">
        <f t="shared" si="39"/>
        <v>#DIV/0!</v>
      </c>
      <c r="Q79" s="59" t="e">
        <f t="shared" si="39"/>
        <v>#DIV/0!</v>
      </c>
      <c r="R79" s="59" t="e">
        <f t="shared" si="39"/>
        <v>#DIV/0!</v>
      </c>
      <c r="S79" s="5"/>
      <c r="T79" s="8" t="s">
        <v>122</v>
      </c>
      <c r="U79" s="59">
        <f t="shared" si="40"/>
        <v>1</v>
      </c>
      <c r="V79" s="59">
        <f t="shared" si="40"/>
        <v>0.31592465753424659</v>
      </c>
      <c r="W79" s="59">
        <f t="shared" si="40"/>
        <v>0.5</v>
      </c>
      <c r="X79" s="58"/>
      <c r="Y79" s="50" t="s">
        <v>123</v>
      </c>
      <c r="Z79" s="59">
        <f t="shared" si="41"/>
        <v>1</v>
      </c>
      <c r="AA79" s="59">
        <f t="shared" si="41"/>
        <v>0.84246575342465735</v>
      </c>
      <c r="AB79" s="59">
        <f t="shared" si="41"/>
        <v>0</v>
      </c>
    </row>
    <row r="80" spans="2:29" ht="15.75" x14ac:dyDescent="0.25">
      <c r="B80" s="136"/>
      <c r="C80" s="68"/>
      <c r="D80" s="49" t="s">
        <v>309</v>
      </c>
      <c r="E80" s="48" t="s">
        <v>293</v>
      </c>
      <c r="F80" s="49" t="s">
        <v>310</v>
      </c>
      <c r="G80" s="48" t="s">
        <v>311</v>
      </c>
      <c r="H80" s="49" t="s">
        <v>312</v>
      </c>
      <c r="J80" s="50" t="s">
        <v>126</v>
      </c>
      <c r="K80" s="59">
        <f t="shared" si="38"/>
        <v>1</v>
      </c>
      <c r="L80" s="59">
        <f t="shared" si="38"/>
        <v>1.6849315068493147</v>
      </c>
      <c r="M80" s="59">
        <f t="shared" si="38"/>
        <v>0</v>
      </c>
      <c r="N80" s="58"/>
      <c r="O80" s="50" t="s">
        <v>127</v>
      </c>
      <c r="P80" s="59">
        <f t="shared" si="39"/>
        <v>1</v>
      </c>
      <c r="Q80" s="59">
        <f t="shared" si="39"/>
        <v>0.67397260273972603</v>
      </c>
      <c r="R80" s="59">
        <f t="shared" si="39"/>
        <v>0.60000000000000009</v>
      </c>
      <c r="S80" s="5"/>
      <c r="T80" s="64"/>
      <c r="U80" s="70"/>
      <c r="V80" s="70"/>
      <c r="W80" s="70"/>
      <c r="X80" s="58"/>
      <c r="Y80" s="50" t="s">
        <v>129</v>
      </c>
      <c r="Z80" s="59">
        <f t="shared" si="41"/>
        <v>1</v>
      </c>
      <c r="AA80" s="59">
        <f t="shared" si="41"/>
        <v>0.67397260273972603</v>
      </c>
      <c r="AB80" s="59">
        <f t="shared" si="41"/>
        <v>0.60000000000000009</v>
      </c>
    </row>
    <row r="81" spans="2:28" ht="15.75" x14ac:dyDescent="0.25">
      <c r="B81" s="136"/>
      <c r="C81" s="68"/>
      <c r="D81" s="49" t="s">
        <v>313</v>
      </c>
      <c r="E81" s="48" t="s">
        <v>300</v>
      </c>
      <c r="F81" s="49" t="s">
        <v>314</v>
      </c>
      <c r="G81" s="48" t="s">
        <v>311</v>
      </c>
      <c r="H81" s="49" t="s">
        <v>315</v>
      </c>
      <c r="J81" s="50" t="s">
        <v>132</v>
      </c>
      <c r="K81" s="59">
        <f t="shared" si="38"/>
        <v>1</v>
      </c>
      <c r="L81" s="60">
        <f t="shared" si="38"/>
        <v>5.0547945205479436</v>
      </c>
      <c r="M81" s="60">
        <f t="shared" si="38"/>
        <v>8.9999999999999982</v>
      </c>
      <c r="N81" s="58"/>
      <c r="O81" s="50" t="s">
        <v>133</v>
      </c>
      <c r="P81" s="59">
        <f t="shared" si="39"/>
        <v>1</v>
      </c>
      <c r="Q81" s="59">
        <f t="shared" si="39"/>
        <v>0.21061643835616436</v>
      </c>
      <c r="R81" s="59">
        <f t="shared" si="39"/>
        <v>0.43750000000000006</v>
      </c>
      <c r="S81" s="5"/>
      <c r="T81" s="5"/>
      <c r="U81" s="5"/>
      <c r="V81" s="5"/>
      <c r="W81" s="5"/>
      <c r="X81" s="58"/>
      <c r="Y81" s="50" t="s">
        <v>134</v>
      </c>
      <c r="Z81" s="59">
        <f t="shared" si="41"/>
        <v>1</v>
      </c>
      <c r="AA81" s="59">
        <f t="shared" si="41"/>
        <v>1.404109589041096</v>
      </c>
      <c r="AB81" s="59">
        <f t="shared" si="41"/>
        <v>0.25</v>
      </c>
    </row>
    <row r="82" spans="2:28" ht="15.75" x14ac:dyDescent="0.25">
      <c r="B82" s="136"/>
      <c r="C82" s="48" t="s">
        <v>293</v>
      </c>
      <c r="D82" s="49" t="s">
        <v>316</v>
      </c>
      <c r="E82" s="45" t="s">
        <v>317</v>
      </c>
      <c r="F82" s="49" t="s">
        <v>318</v>
      </c>
      <c r="G82" s="69"/>
      <c r="H82" s="49" t="s">
        <v>319</v>
      </c>
      <c r="J82" s="50" t="s">
        <v>138</v>
      </c>
      <c r="K82" s="59">
        <f t="shared" si="38"/>
        <v>1</v>
      </c>
      <c r="L82" s="59">
        <f t="shared" si="38"/>
        <v>0</v>
      </c>
      <c r="M82" s="59">
        <f t="shared" si="38"/>
        <v>0</v>
      </c>
      <c r="N82" s="58"/>
      <c r="O82" s="50" t="s">
        <v>139</v>
      </c>
      <c r="P82" s="59">
        <f t="shared" si="39"/>
        <v>1</v>
      </c>
      <c r="Q82" s="60">
        <f t="shared" si="39"/>
        <v>1.8955479452054791</v>
      </c>
      <c r="R82" s="60">
        <f t="shared" si="39"/>
        <v>2.5178571428571428</v>
      </c>
      <c r="S82" s="5"/>
      <c r="T82" s="62"/>
      <c r="U82" s="62"/>
      <c r="V82" s="62"/>
      <c r="W82" s="62"/>
      <c r="X82" s="58"/>
      <c r="Y82" s="50" t="s">
        <v>140</v>
      </c>
      <c r="Z82" s="59" t="e">
        <f t="shared" si="41"/>
        <v>#DIV/0!</v>
      </c>
      <c r="AA82" s="59" t="e">
        <f t="shared" si="41"/>
        <v>#DIV/0!</v>
      </c>
      <c r="AB82" s="59" t="e">
        <f t="shared" si="41"/>
        <v>#DIV/0!</v>
      </c>
    </row>
    <row r="83" spans="2:28" ht="15.75" x14ac:dyDescent="0.25">
      <c r="B83" s="136"/>
      <c r="C83" s="48" t="s">
        <v>293</v>
      </c>
      <c r="D83" s="49" t="s">
        <v>320</v>
      </c>
      <c r="E83" s="48" t="s">
        <v>293</v>
      </c>
      <c r="F83" s="49" t="s">
        <v>321</v>
      </c>
      <c r="G83" s="48" t="s">
        <v>322</v>
      </c>
      <c r="H83" s="49" t="s">
        <v>323</v>
      </c>
      <c r="J83" s="50" t="s">
        <v>143</v>
      </c>
      <c r="K83" s="59" t="e">
        <f t="shared" si="38"/>
        <v>#DIV/0!</v>
      </c>
      <c r="L83" s="59" t="e">
        <f t="shared" si="38"/>
        <v>#DIV/0!</v>
      </c>
      <c r="M83" s="59" t="e">
        <f t="shared" si="38"/>
        <v>#DIV/0!</v>
      </c>
      <c r="N83" s="58"/>
      <c r="O83" s="50" t="s">
        <v>144</v>
      </c>
      <c r="P83" s="59" t="e">
        <f t="shared" si="39"/>
        <v>#DIV/0!</v>
      </c>
      <c r="Q83" s="59" t="e">
        <f t="shared" si="39"/>
        <v>#DIV/0!</v>
      </c>
      <c r="R83" s="59" t="e">
        <f t="shared" si="39"/>
        <v>#DIV/0!</v>
      </c>
      <c r="S83" s="5"/>
      <c r="T83" s="62"/>
      <c r="U83" s="63"/>
      <c r="V83" s="63"/>
      <c r="W83" s="63"/>
      <c r="X83" s="58"/>
      <c r="Y83" s="50" t="s">
        <v>145</v>
      </c>
      <c r="Z83" s="59">
        <f t="shared" si="41"/>
        <v>1</v>
      </c>
      <c r="AA83" s="59">
        <f t="shared" si="41"/>
        <v>0.84246575342465735</v>
      </c>
      <c r="AB83" s="59">
        <f t="shared" si="41"/>
        <v>0</v>
      </c>
    </row>
    <row r="84" spans="2:28" ht="15.75" x14ac:dyDescent="0.25">
      <c r="B84" s="136"/>
      <c r="C84" s="48" t="s">
        <v>293</v>
      </c>
      <c r="D84" s="49" t="s">
        <v>324</v>
      </c>
      <c r="E84" s="48" t="s">
        <v>300</v>
      </c>
      <c r="F84" s="49" t="s">
        <v>325</v>
      </c>
      <c r="G84" s="48" t="s">
        <v>293</v>
      </c>
      <c r="H84" s="49" t="s">
        <v>326</v>
      </c>
      <c r="J84" s="50" t="s">
        <v>149</v>
      </c>
      <c r="K84" s="59">
        <f t="shared" si="38"/>
        <v>1</v>
      </c>
      <c r="L84" s="59">
        <f t="shared" si="38"/>
        <v>0.54760273972602747</v>
      </c>
      <c r="M84" s="59">
        <f t="shared" si="38"/>
        <v>0.52500000000000013</v>
      </c>
      <c r="N84" s="58"/>
      <c r="O84" s="50" t="s">
        <v>150</v>
      </c>
      <c r="P84" s="59">
        <f t="shared" si="39"/>
        <v>1</v>
      </c>
      <c r="Q84" s="59">
        <f t="shared" si="39"/>
        <v>0.84246575342465735</v>
      </c>
      <c r="R84" s="59">
        <f t="shared" si="39"/>
        <v>0</v>
      </c>
      <c r="S84" s="58"/>
      <c r="T84" s="62"/>
      <c r="U84" s="63"/>
      <c r="V84" s="63"/>
      <c r="W84" s="63"/>
      <c r="X84" s="58"/>
      <c r="Y84" s="50" t="s">
        <v>151</v>
      </c>
      <c r="Z84" s="59" t="e">
        <f t="shared" si="41"/>
        <v>#DIV/0!</v>
      </c>
      <c r="AA84" s="59" t="e">
        <f t="shared" si="41"/>
        <v>#DIV/0!</v>
      </c>
      <c r="AB84" s="59" t="e">
        <f t="shared" si="41"/>
        <v>#DIV/0!</v>
      </c>
    </row>
    <row r="85" spans="2:28" ht="15.75" x14ac:dyDescent="0.25">
      <c r="B85" s="136"/>
      <c r="C85" s="49"/>
      <c r="D85" s="49" t="s">
        <v>327</v>
      </c>
      <c r="E85" s="69"/>
      <c r="F85" s="49" t="s">
        <v>328</v>
      </c>
      <c r="G85" s="48" t="s">
        <v>293</v>
      </c>
      <c r="H85" s="49" t="s">
        <v>329</v>
      </c>
      <c r="J85" s="50" t="s">
        <v>155</v>
      </c>
      <c r="K85" s="59" t="e">
        <f t="shared" si="38"/>
        <v>#DIV/0!</v>
      </c>
      <c r="L85" s="59" t="e">
        <f t="shared" si="38"/>
        <v>#DIV/0!</v>
      </c>
      <c r="M85" s="59" t="e">
        <f t="shared" si="38"/>
        <v>#DIV/0!</v>
      </c>
      <c r="N85" s="58"/>
      <c r="O85" s="50" t="s">
        <v>156</v>
      </c>
      <c r="P85" s="59">
        <f t="shared" si="39"/>
        <v>1</v>
      </c>
      <c r="Q85" s="59">
        <f t="shared" si="39"/>
        <v>0.67397260273972603</v>
      </c>
      <c r="R85" s="59">
        <f t="shared" si="39"/>
        <v>0.60000000000000009</v>
      </c>
      <c r="S85" s="58"/>
      <c r="T85" s="62"/>
      <c r="U85" s="63"/>
      <c r="V85" s="63"/>
      <c r="W85" s="63"/>
      <c r="X85" s="58"/>
      <c r="Y85" s="50" t="s">
        <v>157</v>
      </c>
      <c r="Z85" s="59">
        <f t="shared" si="41"/>
        <v>1</v>
      </c>
      <c r="AA85" s="59">
        <f t="shared" si="41"/>
        <v>0.84246575342465735</v>
      </c>
      <c r="AB85" s="59">
        <f t="shared" si="41"/>
        <v>0</v>
      </c>
    </row>
    <row r="86" spans="2:28" ht="15.75" x14ac:dyDescent="0.25">
      <c r="B86" s="136"/>
      <c r="C86" s="48" t="s">
        <v>330</v>
      </c>
      <c r="D86" s="49" t="s">
        <v>331</v>
      </c>
      <c r="E86" s="48" t="s">
        <v>293</v>
      </c>
      <c r="F86" s="49" t="s">
        <v>332</v>
      </c>
      <c r="G86" s="48" t="s">
        <v>293</v>
      </c>
      <c r="H86" s="49" t="s">
        <v>333</v>
      </c>
      <c r="J86" s="50" t="s">
        <v>160</v>
      </c>
      <c r="K86" s="59" t="e">
        <f t="shared" si="38"/>
        <v>#DIV/0!</v>
      </c>
      <c r="L86" s="59" t="e">
        <f t="shared" si="38"/>
        <v>#DIV/0!</v>
      </c>
      <c r="M86" s="59" t="e">
        <f t="shared" si="38"/>
        <v>#DIV/0!</v>
      </c>
      <c r="N86" s="58"/>
      <c r="O86" s="50" t="s">
        <v>161</v>
      </c>
      <c r="P86" s="59">
        <f t="shared" si="39"/>
        <v>1</v>
      </c>
      <c r="Q86" s="59">
        <f t="shared" si="39"/>
        <v>1.404109589041096</v>
      </c>
      <c r="R86" s="59">
        <f t="shared" si="39"/>
        <v>0.25</v>
      </c>
      <c r="S86" s="58"/>
      <c r="T86" s="62"/>
      <c r="U86" s="63"/>
      <c r="V86" s="63"/>
      <c r="W86" s="63"/>
      <c r="X86" s="58"/>
      <c r="Y86" s="57" t="s">
        <v>162</v>
      </c>
      <c r="Z86" s="59" t="e">
        <f t="shared" si="41"/>
        <v>#DIV/0!</v>
      </c>
      <c r="AA86" s="59" t="e">
        <f t="shared" si="41"/>
        <v>#DIV/0!</v>
      </c>
      <c r="AB86" s="59" t="e">
        <f t="shared" si="41"/>
        <v>#DIV/0!</v>
      </c>
    </row>
    <row r="87" spans="2:28" ht="15.75" x14ac:dyDescent="0.25">
      <c r="B87" s="136"/>
      <c r="C87" s="48" t="s">
        <v>87</v>
      </c>
      <c r="D87" s="49" t="s">
        <v>334</v>
      </c>
      <c r="E87" s="48" t="s">
        <v>293</v>
      </c>
      <c r="F87" s="49" t="s">
        <v>335</v>
      </c>
      <c r="G87" s="48" t="s">
        <v>300</v>
      </c>
      <c r="H87" s="49" t="s">
        <v>336</v>
      </c>
      <c r="J87" s="50" t="s">
        <v>84</v>
      </c>
      <c r="K87" s="59">
        <f t="shared" si="38"/>
        <v>1</v>
      </c>
      <c r="L87" s="59">
        <f t="shared" si="38"/>
        <v>0.26604181687094447</v>
      </c>
      <c r="M87" s="59">
        <f t="shared" si="38"/>
        <v>0.39473684210526316</v>
      </c>
      <c r="N87" s="58"/>
      <c r="O87" s="50" t="s">
        <v>165</v>
      </c>
      <c r="P87" s="59" t="e">
        <f t="shared" si="39"/>
        <v>#DIV/0!</v>
      </c>
      <c r="Q87" s="59" t="e">
        <f t="shared" si="39"/>
        <v>#DIV/0!</v>
      </c>
      <c r="R87" s="59" t="e">
        <f t="shared" si="39"/>
        <v>#DIV/0!</v>
      </c>
      <c r="S87" s="58"/>
      <c r="T87" s="62"/>
      <c r="U87" s="63"/>
      <c r="V87" s="63"/>
      <c r="W87" s="63"/>
      <c r="X87" s="58"/>
      <c r="Y87" s="8" t="s">
        <v>166</v>
      </c>
      <c r="Z87" s="59">
        <f t="shared" si="41"/>
        <v>1</v>
      </c>
      <c r="AA87" s="59">
        <f t="shared" si="41"/>
        <v>0.31592465753424659</v>
      </c>
      <c r="AB87" s="59">
        <f t="shared" si="41"/>
        <v>0.5</v>
      </c>
    </row>
    <row r="88" spans="2:28" ht="15.75" x14ac:dyDescent="0.25">
      <c r="B88" s="136"/>
      <c r="C88" s="49" t="s">
        <v>317</v>
      </c>
      <c r="D88" s="49" t="s">
        <v>337</v>
      </c>
      <c r="E88" s="48" t="s">
        <v>293</v>
      </c>
      <c r="F88" s="49" t="s">
        <v>338</v>
      </c>
      <c r="G88" s="48" t="s">
        <v>293</v>
      </c>
      <c r="H88" s="49" t="s">
        <v>339</v>
      </c>
      <c r="J88" s="50" t="s">
        <v>169</v>
      </c>
      <c r="K88" s="59">
        <f t="shared" si="38"/>
        <v>1</v>
      </c>
      <c r="L88" s="59">
        <f t="shared" si="38"/>
        <v>0</v>
      </c>
      <c r="M88" s="59">
        <f t="shared" si="38"/>
        <v>0.30000000000000004</v>
      </c>
      <c r="N88" s="58"/>
      <c r="O88" s="50" t="s">
        <v>170</v>
      </c>
      <c r="P88" s="59">
        <f t="shared" si="39"/>
        <v>1</v>
      </c>
      <c r="Q88" s="59">
        <f t="shared" si="39"/>
        <v>0.84246575342465735</v>
      </c>
      <c r="R88" s="59">
        <f t="shared" si="39"/>
        <v>0</v>
      </c>
      <c r="S88" s="58"/>
      <c r="T88" s="62"/>
      <c r="U88" s="63"/>
      <c r="V88" s="63"/>
      <c r="W88" s="63"/>
      <c r="X88" s="58"/>
    </row>
    <row r="89" spans="2:28" ht="15.75" x14ac:dyDescent="0.25">
      <c r="B89" s="136"/>
      <c r="C89" s="48" t="s">
        <v>340</v>
      </c>
      <c r="D89" s="49" t="s">
        <v>341</v>
      </c>
      <c r="E89" s="48" t="s">
        <v>293</v>
      </c>
      <c r="F89" s="49" t="s">
        <v>342</v>
      </c>
      <c r="G89" s="48" t="s">
        <v>293</v>
      </c>
      <c r="H89" s="49" t="s">
        <v>343</v>
      </c>
      <c r="J89" s="50" t="s">
        <v>68</v>
      </c>
      <c r="K89" s="59">
        <f t="shared" ref="K89:M102" si="42">K54/$K54</f>
        <v>1</v>
      </c>
      <c r="L89" s="59">
        <f t="shared" si="42"/>
        <v>1.4651578320428826</v>
      </c>
      <c r="M89" s="60">
        <f t="shared" si="42"/>
        <v>3</v>
      </c>
      <c r="N89" s="58"/>
      <c r="O89" s="50" t="s">
        <v>173</v>
      </c>
      <c r="P89" s="59" t="e">
        <f t="shared" ref="P89:R92" si="43">P54/$P54</f>
        <v>#DIV/0!</v>
      </c>
      <c r="Q89" s="59" t="e">
        <f t="shared" si="43"/>
        <v>#DIV/0!</v>
      </c>
      <c r="R89" s="59" t="e">
        <f t="shared" si="43"/>
        <v>#DIV/0!</v>
      </c>
      <c r="S89" s="58"/>
      <c r="T89" s="64"/>
      <c r="U89" s="63"/>
      <c r="V89" s="63"/>
      <c r="W89" s="63"/>
      <c r="X89" s="58"/>
      <c r="Y89" s="65"/>
      <c r="Z89" s="65"/>
      <c r="AA89" s="65"/>
      <c r="AB89" s="65"/>
    </row>
    <row r="90" spans="2:28" ht="15.75" x14ac:dyDescent="0.25">
      <c r="B90" s="136"/>
      <c r="C90" s="48" t="s">
        <v>300</v>
      </c>
      <c r="D90" s="49" t="s">
        <v>344</v>
      </c>
      <c r="E90" s="48" t="s">
        <v>293</v>
      </c>
      <c r="F90" s="49" t="s">
        <v>345</v>
      </c>
      <c r="G90" s="48" t="s">
        <v>293</v>
      </c>
      <c r="H90" s="49" t="s">
        <v>346</v>
      </c>
      <c r="J90" s="50" t="s">
        <v>111</v>
      </c>
      <c r="K90" s="59">
        <f t="shared" si="42"/>
        <v>1</v>
      </c>
      <c r="L90" s="60">
        <f t="shared" si="42"/>
        <v>3.875342465753425</v>
      </c>
      <c r="M90" s="59">
        <f t="shared" si="42"/>
        <v>0.30000000000000004</v>
      </c>
      <c r="N90" s="58"/>
      <c r="O90" s="50" t="s">
        <v>176</v>
      </c>
      <c r="P90" s="59">
        <f t="shared" si="43"/>
        <v>1</v>
      </c>
      <c r="Q90" s="59">
        <f t="shared" si="43"/>
        <v>0.84246575342465735</v>
      </c>
      <c r="R90" s="59">
        <f t="shared" si="43"/>
        <v>0</v>
      </c>
      <c r="S90" s="58"/>
      <c r="T90" s="62"/>
      <c r="U90" s="63"/>
      <c r="V90" s="63"/>
      <c r="W90" s="63"/>
      <c r="X90" s="58"/>
      <c r="Y90" s="65"/>
      <c r="Z90" s="65"/>
      <c r="AA90" s="65"/>
      <c r="AB90" s="65"/>
    </row>
    <row r="91" spans="2:28" ht="15.75" x14ac:dyDescent="0.25">
      <c r="B91" s="136"/>
      <c r="C91" s="48" t="s">
        <v>322</v>
      </c>
      <c r="D91" s="49" t="s">
        <v>347</v>
      </c>
      <c r="E91" s="48" t="s">
        <v>300</v>
      </c>
      <c r="F91" s="49" t="s">
        <v>348</v>
      </c>
      <c r="G91" s="48" t="s">
        <v>293</v>
      </c>
      <c r="H91" s="49" t="s">
        <v>349</v>
      </c>
      <c r="J91" s="50" t="s">
        <v>179</v>
      </c>
      <c r="K91" s="59" t="e">
        <f t="shared" si="42"/>
        <v>#DIV/0!</v>
      </c>
      <c r="L91" s="59" t="e">
        <f t="shared" si="42"/>
        <v>#DIV/0!</v>
      </c>
      <c r="M91" s="59" t="e">
        <f t="shared" si="42"/>
        <v>#DIV/0!</v>
      </c>
      <c r="N91" s="58"/>
      <c r="O91" s="57" t="s">
        <v>180</v>
      </c>
      <c r="P91" s="59" t="e">
        <f t="shared" si="43"/>
        <v>#DIV/0!</v>
      </c>
      <c r="Q91" s="59" t="e">
        <f t="shared" si="43"/>
        <v>#DIV/0!</v>
      </c>
      <c r="R91" s="59" t="e">
        <f t="shared" si="43"/>
        <v>#DIV/0!</v>
      </c>
      <c r="S91" s="58"/>
      <c r="T91" s="66"/>
      <c r="U91" s="67"/>
      <c r="V91" s="67"/>
      <c r="W91" s="67"/>
      <c r="X91" s="65"/>
      <c r="Y91" s="47"/>
    </row>
    <row r="92" spans="2:28" ht="15.75" x14ac:dyDescent="0.25">
      <c r="B92" s="136"/>
      <c r="C92" s="48" t="s">
        <v>322</v>
      </c>
      <c r="D92" s="49" t="s">
        <v>350</v>
      </c>
      <c r="E92" s="48" t="s">
        <v>300</v>
      </c>
      <c r="F92" s="49" t="s">
        <v>351</v>
      </c>
      <c r="G92" s="48" t="s">
        <v>293</v>
      </c>
      <c r="H92" s="49" t="s">
        <v>352</v>
      </c>
      <c r="J92" s="50" t="s">
        <v>184</v>
      </c>
      <c r="K92" s="59">
        <f t="shared" si="42"/>
        <v>1</v>
      </c>
      <c r="L92" s="59">
        <f t="shared" si="42"/>
        <v>0.84246575342465735</v>
      </c>
      <c r="M92" s="59">
        <f t="shared" si="42"/>
        <v>0</v>
      </c>
      <c r="N92" s="58"/>
      <c r="O92" s="8" t="s">
        <v>166</v>
      </c>
      <c r="P92" s="59">
        <f t="shared" si="43"/>
        <v>1</v>
      </c>
      <c r="Q92" s="59">
        <f t="shared" si="43"/>
        <v>0.31592465753424659</v>
      </c>
      <c r="R92" s="59">
        <f t="shared" si="43"/>
        <v>0.5</v>
      </c>
      <c r="S92" s="58"/>
      <c r="T92" s="66"/>
      <c r="U92" s="66"/>
      <c r="V92" s="66"/>
      <c r="W92" s="66"/>
      <c r="X92" s="58"/>
      <c r="Y92" s="65"/>
      <c r="Z92" s="65"/>
      <c r="AA92" s="65"/>
      <c r="AB92" s="65"/>
    </row>
    <row r="93" spans="2:28" ht="15.75" customHeight="1" x14ac:dyDescent="0.25">
      <c r="B93" s="136"/>
      <c r="C93" s="48" t="s">
        <v>322</v>
      </c>
      <c r="D93" s="49" t="s">
        <v>353</v>
      </c>
      <c r="E93" s="52" t="s">
        <v>354</v>
      </c>
      <c r="F93" s="49" t="s">
        <v>355</v>
      </c>
      <c r="G93" s="48" t="s">
        <v>291</v>
      </c>
      <c r="H93" s="49" t="s">
        <v>356</v>
      </c>
      <c r="J93" s="50" t="s">
        <v>188</v>
      </c>
      <c r="K93" s="59" t="e">
        <f t="shared" si="42"/>
        <v>#DIV/0!</v>
      </c>
      <c r="L93" s="59" t="e">
        <f t="shared" si="42"/>
        <v>#DIV/0!</v>
      </c>
      <c r="M93" s="59" t="e">
        <f t="shared" si="42"/>
        <v>#DIV/0!</v>
      </c>
      <c r="N93" s="58"/>
      <c r="O93" s="71"/>
      <c r="P93" s="72"/>
      <c r="Q93" s="72"/>
      <c r="R93" s="72"/>
      <c r="S93" s="58"/>
      <c r="T93" s="66"/>
      <c r="U93" s="66"/>
      <c r="V93" s="66"/>
      <c r="W93" s="66"/>
      <c r="X93" s="58"/>
      <c r="Y93" s="65"/>
      <c r="Z93" s="65"/>
      <c r="AA93" s="65"/>
      <c r="AB93" s="65"/>
    </row>
    <row r="94" spans="2:28" ht="15.75" x14ac:dyDescent="0.25">
      <c r="B94" s="136"/>
      <c r="C94" s="48" t="s">
        <v>293</v>
      </c>
      <c r="D94" s="49" t="s">
        <v>357</v>
      </c>
      <c r="E94" s="48" t="s">
        <v>293</v>
      </c>
      <c r="F94" s="49" t="s">
        <v>358</v>
      </c>
      <c r="G94" s="48" t="s">
        <v>293</v>
      </c>
      <c r="H94" s="49" t="s">
        <v>359</v>
      </c>
      <c r="J94" s="50" t="s">
        <v>99</v>
      </c>
      <c r="K94" s="59">
        <f t="shared" si="42"/>
        <v>1</v>
      </c>
      <c r="L94" s="59">
        <f t="shared" si="42"/>
        <v>0.67397260273972603</v>
      </c>
      <c r="M94" s="59">
        <f t="shared" si="42"/>
        <v>0.30000000000000004</v>
      </c>
      <c r="N94" s="58"/>
      <c r="O94" s="58"/>
      <c r="P94" s="58"/>
      <c r="Q94" s="58"/>
      <c r="R94" s="58"/>
      <c r="S94" s="58"/>
      <c r="T94" s="66"/>
      <c r="U94" s="66"/>
      <c r="V94" s="66"/>
      <c r="W94" s="66"/>
      <c r="X94" s="58"/>
      <c r="Y94" s="65"/>
      <c r="Z94" s="65"/>
      <c r="AA94" s="65"/>
      <c r="AB94" s="65"/>
    </row>
    <row r="95" spans="2:28" ht="15.75" x14ac:dyDescent="0.25">
      <c r="B95" s="136"/>
      <c r="C95" s="48" t="s">
        <v>293</v>
      </c>
      <c r="D95" s="49" t="s">
        <v>360</v>
      </c>
      <c r="E95" s="48" t="s">
        <v>300</v>
      </c>
      <c r="F95" s="49" t="s">
        <v>361</v>
      </c>
      <c r="G95" s="48" t="s">
        <v>293</v>
      </c>
      <c r="H95" s="49" t="s">
        <v>362</v>
      </c>
      <c r="J95" s="50" t="s">
        <v>193</v>
      </c>
      <c r="K95" s="59" t="e">
        <f t="shared" si="42"/>
        <v>#DIV/0!</v>
      </c>
      <c r="L95" s="59" t="e">
        <f t="shared" si="42"/>
        <v>#DIV/0!</v>
      </c>
      <c r="M95" s="59" t="e">
        <f t="shared" si="42"/>
        <v>#DIV/0!</v>
      </c>
      <c r="N95" s="58"/>
      <c r="O95" s="58"/>
      <c r="P95" s="58"/>
      <c r="Q95" s="58"/>
      <c r="R95" s="58"/>
      <c r="S95" s="58"/>
      <c r="T95" s="66"/>
      <c r="U95" s="66"/>
      <c r="V95" s="66"/>
      <c r="W95" s="66"/>
      <c r="X95" s="58"/>
      <c r="Y95" s="65"/>
      <c r="Z95" s="65"/>
      <c r="AA95" s="65"/>
      <c r="AB95" s="65"/>
    </row>
    <row r="96" spans="2:28" ht="15.75" x14ac:dyDescent="0.25">
      <c r="B96" s="136"/>
      <c r="C96" s="48" t="s">
        <v>322</v>
      </c>
      <c r="D96" s="49" t="s">
        <v>363</v>
      </c>
      <c r="E96" s="48" t="s">
        <v>293</v>
      </c>
      <c r="F96" s="49" t="s">
        <v>364</v>
      </c>
      <c r="G96" s="48" t="s">
        <v>293</v>
      </c>
      <c r="H96" s="49" t="s">
        <v>365</v>
      </c>
      <c r="J96" s="50" t="s">
        <v>70</v>
      </c>
      <c r="K96" s="59">
        <f t="shared" si="42"/>
        <v>1</v>
      </c>
      <c r="L96" s="59">
        <f t="shared" si="42"/>
        <v>1.404109589041096</v>
      </c>
      <c r="M96" s="59">
        <f t="shared" si="42"/>
        <v>0.25</v>
      </c>
      <c r="N96" s="58"/>
      <c r="O96" s="58"/>
      <c r="P96" s="58"/>
      <c r="Q96" s="58"/>
      <c r="R96" s="58"/>
      <c r="S96" s="58"/>
      <c r="T96" s="66"/>
      <c r="U96" s="66"/>
      <c r="V96" s="66"/>
      <c r="W96" s="66"/>
      <c r="X96" s="58"/>
      <c r="Y96" s="47"/>
      <c r="Z96" s="47"/>
      <c r="AA96" s="47"/>
      <c r="AB96" s="47"/>
    </row>
    <row r="97" spans="2:28" ht="15.75" x14ac:dyDescent="0.25">
      <c r="B97" s="136"/>
      <c r="C97" s="48" t="s">
        <v>293</v>
      </c>
      <c r="D97" s="49" t="s">
        <v>366</v>
      </c>
      <c r="E97" s="48" t="s">
        <v>293</v>
      </c>
      <c r="F97" s="49" t="s">
        <v>367</v>
      </c>
      <c r="G97" s="48" t="s">
        <v>293</v>
      </c>
      <c r="H97" s="49" t="s">
        <v>368</v>
      </c>
      <c r="J97" s="50" t="s">
        <v>153</v>
      </c>
      <c r="K97" s="59" t="e">
        <f t="shared" si="42"/>
        <v>#DIV/0!</v>
      </c>
      <c r="L97" s="59" t="e">
        <f t="shared" si="42"/>
        <v>#DIV/0!</v>
      </c>
      <c r="M97" s="59" t="e">
        <f t="shared" si="42"/>
        <v>#DIV/0!</v>
      </c>
      <c r="N97" s="58"/>
      <c r="O97" s="58"/>
      <c r="P97" s="58"/>
      <c r="Q97" s="58"/>
      <c r="R97" s="58"/>
      <c r="S97" s="58"/>
      <c r="T97" s="66"/>
      <c r="U97" s="66"/>
      <c r="V97" s="66"/>
      <c r="W97" s="66"/>
      <c r="X97" s="58"/>
      <c r="Y97" s="47"/>
      <c r="Z97" s="47"/>
      <c r="AA97" s="47"/>
      <c r="AB97" s="47"/>
    </row>
    <row r="98" spans="2:28" ht="15.75" x14ac:dyDescent="0.25">
      <c r="B98" s="136"/>
      <c r="C98" s="48" t="s">
        <v>322</v>
      </c>
      <c r="D98" s="49" t="s">
        <v>369</v>
      </c>
      <c r="E98" s="48" t="s">
        <v>291</v>
      </c>
      <c r="F98" s="49" t="s">
        <v>370</v>
      </c>
      <c r="G98" s="48" t="s">
        <v>293</v>
      </c>
      <c r="H98" s="49" t="s">
        <v>371</v>
      </c>
      <c r="J98" s="50" t="s">
        <v>201</v>
      </c>
      <c r="K98" s="59">
        <f t="shared" si="42"/>
        <v>1</v>
      </c>
      <c r="L98" s="59">
        <f t="shared" si="42"/>
        <v>0.84246575342465735</v>
      </c>
      <c r="M98" s="59">
        <f t="shared" si="42"/>
        <v>0</v>
      </c>
      <c r="N98" s="58"/>
      <c r="O98" s="58"/>
      <c r="P98" s="58"/>
      <c r="Q98" s="58"/>
      <c r="R98" s="58"/>
      <c r="S98" s="58"/>
      <c r="T98" s="66"/>
      <c r="U98" s="66"/>
      <c r="V98" s="66"/>
      <c r="W98" s="66"/>
      <c r="X98" s="58"/>
      <c r="Y98" s="47"/>
      <c r="Z98" s="47"/>
      <c r="AA98" s="47"/>
      <c r="AB98" s="47"/>
    </row>
    <row r="99" spans="2:28" ht="15.75" x14ac:dyDescent="0.25">
      <c r="B99" s="136" t="s">
        <v>372</v>
      </c>
      <c r="C99" s="48" t="s">
        <v>373</v>
      </c>
      <c r="D99" s="49" t="s">
        <v>374</v>
      </c>
      <c r="E99" s="48" t="s">
        <v>375</v>
      </c>
      <c r="F99" s="49" t="s">
        <v>376</v>
      </c>
      <c r="G99" s="48" t="s">
        <v>377</v>
      </c>
      <c r="H99" s="49" t="s">
        <v>378</v>
      </c>
      <c r="J99" s="50" t="s">
        <v>186</v>
      </c>
      <c r="K99" s="59" t="e">
        <f t="shared" si="42"/>
        <v>#DIV/0!</v>
      </c>
      <c r="L99" s="59" t="e">
        <f t="shared" si="42"/>
        <v>#DIV/0!</v>
      </c>
      <c r="M99" s="59" t="e">
        <f t="shared" si="42"/>
        <v>#DIV/0!</v>
      </c>
      <c r="N99" s="58"/>
      <c r="O99" s="58"/>
      <c r="P99" s="58"/>
      <c r="Q99" s="58"/>
      <c r="R99" s="58"/>
      <c r="S99" s="58"/>
      <c r="T99" s="66"/>
      <c r="U99" s="66"/>
      <c r="V99" s="66"/>
      <c r="W99" s="66"/>
      <c r="X99" s="58"/>
      <c r="Y99" s="47"/>
      <c r="Z99" s="47"/>
      <c r="AA99" s="47"/>
      <c r="AB99" s="47"/>
    </row>
    <row r="100" spans="2:28" ht="15.75" x14ac:dyDescent="0.25">
      <c r="B100" s="136"/>
      <c r="C100" s="48" t="s">
        <v>377</v>
      </c>
      <c r="D100" s="49" t="s">
        <v>379</v>
      </c>
      <c r="E100" s="48" t="s">
        <v>377</v>
      </c>
      <c r="F100" s="49" t="s">
        <v>380</v>
      </c>
      <c r="G100" s="73"/>
      <c r="H100" s="49" t="s">
        <v>381</v>
      </c>
      <c r="J100" s="50" t="s">
        <v>206</v>
      </c>
      <c r="K100" s="59">
        <f t="shared" si="42"/>
        <v>1</v>
      </c>
      <c r="L100" s="59">
        <f t="shared" si="42"/>
        <v>0.84246575342465735</v>
      </c>
      <c r="M100" s="59">
        <f t="shared" si="42"/>
        <v>0</v>
      </c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65"/>
      <c r="Z100" s="65"/>
      <c r="AA100" s="65"/>
      <c r="AB100" s="65"/>
    </row>
    <row r="101" spans="2:28" ht="15.75" x14ac:dyDescent="0.25">
      <c r="B101" s="136"/>
      <c r="C101" s="48" t="s">
        <v>101</v>
      </c>
      <c r="D101" s="49" t="s">
        <v>382</v>
      </c>
      <c r="E101" s="48" t="s">
        <v>373</v>
      </c>
      <c r="F101" s="49" t="s">
        <v>383</v>
      </c>
      <c r="G101" s="48" t="s">
        <v>291</v>
      </c>
      <c r="H101" s="49" t="s">
        <v>384</v>
      </c>
      <c r="J101" s="57" t="s">
        <v>209</v>
      </c>
      <c r="K101" s="59" t="e">
        <f t="shared" si="42"/>
        <v>#DIV/0!</v>
      </c>
      <c r="L101" s="59" t="e">
        <f t="shared" si="42"/>
        <v>#DIV/0!</v>
      </c>
      <c r="M101" s="59" t="e">
        <f t="shared" si="42"/>
        <v>#DIV/0!</v>
      </c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65"/>
      <c r="Z101" s="65"/>
      <c r="AA101" s="65"/>
      <c r="AB101" s="65"/>
    </row>
    <row r="102" spans="2:28" ht="15.75" x14ac:dyDescent="0.25">
      <c r="B102" s="136"/>
      <c r="C102" s="48" t="s">
        <v>330</v>
      </c>
      <c r="D102" s="49" t="s">
        <v>385</v>
      </c>
      <c r="E102" s="48" t="s">
        <v>330</v>
      </c>
      <c r="F102" s="49" t="s">
        <v>386</v>
      </c>
      <c r="G102" s="48" t="s">
        <v>377</v>
      </c>
      <c r="H102" s="49" t="s">
        <v>387</v>
      </c>
      <c r="J102" s="8" t="s">
        <v>166</v>
      </c>
      <c r="K102" s="59">
        <f t="shared" si="42"/>
        <v>1</v>
      </c>
      <c r="L102" s="59">
        <f t="shared" si="42"/>
        <v>0.31592465753424659</v>
      </c>
      <c r="M102" s="59">
        <f t="shared" si="42"/>
        <v>0.5</v>
      </c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65"/>
      <c r="Z102" s="65"/>
      <c r="AA102" s="65"/>
      <c r="AB102" s="65"/>
    </row>
    <row r="103" spans="2:28" ht="15.75" x14ac:dyDescent="0.25">
      <c r="B103" s="136"/>
      <c r="C103" s="48" t="s">
        <v>322</v>
      </c>
      <c r="D103" s="49" t="s">
        <v>388</v>
      </c>
      <c r="E103" s="48" t="s">
        <v>389</v>
      </c>
      <c r="F103" s="49" t="s">
        <v>390</v>
      </c>
      <c r="G103" s="48" t="s">
        <v>322</v>
      </c>
      <c r="H103" s="49" t="s">
        <v>391</v>
      </c>
    </row>
    <row r="104" spans="2:28" ht="18" x14ac:dyDescent="0.25">
      <c r="B104" s="136"/>
      <c r="C104" s="48" t="s">
        <v>322</v>
      </c>
      <c r="D104" s="49" t="s">
        <v>392</v>
      </c>
      <c r="E104" s="48" t="s">
        <v>377</v>
      </c>
      <c r="F104" s="49" t="s">
        <v>393</v>
      </c>
      <c r="G104" s="48" t="s">
        <v>377</v>
      </c>
      <c r="H104" s="49" t="s">
        <v>394</v>
      </c>
      <c r="J104" s="50" t="s">
        <v>283</v>
      </c>
      <c r="K104" s="8" t="s">
        <v>64</v>
      </c>
      <c r="L104" s="8" t="s">
        <v>65</v>
      </c>
      <c r="M104" s="8" t="s">
        <v>66</v>
      </c>
      <c r="N104" s="65"/>
      <c r="O104" s="50" t="s">
        <v>283</v>
      </c>
      <c r="P104" s="8" t="s">
        <v>64</v>
      </c>
      <c r="Q104" s="8" t="s">
        <v>65</v>
      </c>
      <c r="R104" s="8" t="s">
        <v>66</v>
      </c>
      <c r="S104" s="65"/>
      <c r="T104" s="50" t="s">
        <v>283</v>
      </c>
      <c r="U104" s="8" t="s">
        <v>64</v>
      </c>
      <c r="V104" s="8" t="s">
        <v>65</v>
      </c>
      <c r="W104" s="8" t="s">
        <v>66</v>
      </c>
      <c r="X104" s="58"/>
      <c r="Y104" s="50" t="s">
        <v>283</v>
      </c>
      <c r="Z104" s="8" t="s">
        <v>64</v>
      </c>
      <c r="AA104" s="8" t="s">
        <v>65</v>
      </c>
      <c r="AB104" s="8" t="s">
        <v>66</v>
      </c>
    </row>
    <row r="105" spans="2:28" ht="15.75" x14ac:dyDescent="0.25">
      <c r="B105" s="136"/>
      <c r="C105" s="48" t="s">
        <v>322</v>
      </c>
      <c r="D105" s="49" t="s">
        <v>395</v>
      </c>
      <c r="E105" s="48" t="s">
        <v>373</v>
      </c>
      <c r="F105" s="49" t="s">
        <v>396</v>
      </c>
      <c r="G105" s="48" t="s">
        <v>377</v>
      </c>
      <c r="H105" s="49" t="s">
        <v>397</v>
      </c>
      <c r="J105" s="50" t="s">
        <v>72</v>
      </c>
      <c r="K105" s="61">
        <f t="shared" ref="K105:M120" si="44">K37/100*K$69</f>
        <v>3.9473041497185543E-2</v>
      </c>
      <c r="L105" s="61">
        <f t="shared" si="44"/>
        <v>0.71910270592491476</v>
      </c>
      <c r="M105" s="61">
        <f t="shared" si="44"/>
        <v>0</v>
      </c>
      <c r="N105" s="65"/>
      <c r="O105" s="50" t="s">
        <v>73</v>
      </c>
      <c r="P105" s="61">
        <f>K105</f>
        <v>3.9473041497185543E-2</v>
      </c>
      <c r="Q105" s="61">
        <f t="shared" ref="Q105:R107" si="45">L105</f>
        <v>0.71910270592491476</v>
      </c>
      <c r="R105" s="61">
        <f t="shared" si="45"/>
        <v>0</v>
      </c>
      <c r="S105" s="65"/>
      <c r="T105" s="8" t="s">
        <v>74</v>
      </c>
      <c r="U105" s="61">
        <f>K108+K112+K132</f>
        <v>7.8946082994371086E-2</v>
      </c>
      <c r="V105" s="61">
        <f>L108+L112+L132</f>
        <v>0.35955135296245738</v>
      </c>
      <c r="W105" s="61">
        <f>M108+M112+M132</f>
        <v>0.23847627539495458</v>
      </c>
      <c r="X105" s="58"/>
      <c r="Y105" s="50" t="s">
        <v>75</v>
      </c>
      <c r="Z105" s="61">
        <f>SUM(K105)</f>
        <v>3.9473041497185543E-2</v>
      </c>
      <c r="AA105" s="61">
        <f t="shared" ref="AA105:AB106" si="46">SUM(L105)</f>
        <v>0.71910270592491476</v>
      </c>
      <c r="AB105" s="61">
        <f t="shared" si="46"/>
        <v>0</v>
      </c>
    </row>
    <row r="106" spans="2:28" ht="15.75" x14ac:dyDescent="0.25">
      <c r="B106" s="136"/>
      <c r="C106" s="48" t="s">
        <v>322</v>
      </c>
      <c r="D106" s="49" t="s">
        <v>398</v>
      </c>
      <c r="E106" s="48" t="s">
        <v>399</v>
      </c>
      <c r="F106" s="49" t="s">
        <v>400</v>
      </c>
      <c r="G106" s="48" t="s">
        <v>377</v>
      </c>
      <c r="H106" s="49" t="s">
        <v>401</v>
      </c>
      <c r="J106" s="50" t="s">
        <v>80</v>
      </c>
      <c r="K106" s="61">
        <f t="shared" si="44"/>
        <v>3.9473041497185543E-2</v>
      </c>
      <c r="L106" s="61">
        <f t="shared" si="44"/>
        <v>0</v>
      </c>
      <c r="M106" s="61">
        <f t="shared" si="44"/>
        <v>0</v>
      </c>
      <c r="N106" s="65"/>
      <c r="O106" s="50" t="s">
        <v>81</v>
      </c>
      <c r="P106" s="61">
        <f>K106</f>
        <v>3.9473041497185543E-2</v>
      </c>
      <c r="Q106" s="61">
        <f t="shared" si="45"/>
        <v>0</v>
      </c>
      <c r="R106" s="61">
        <f t="shared" si="45"/>
        <v>0</v>
      </c>
      <c r="S106" s="65"/>
      <c r="T106" s="8" t="s">
        <v>82</v>
      </c>
      <c r="U106" s="61">
        <f>K114+K122+K129</f>
        <v>1.184191244915566</v>
      </c>
      <c r="V106" s="74">
        <f>L114+L122+L129</f>
        <v>20.134875765897611</v>
      </c>
      <c r="W106" s="74">
        <f>M114+M122+M129</f>
        <v>12.639242595932595</v>
      </c>
      <c r="X106" s="58"/>
      <c r="Y106" s="50" t="s">
        <v>83</v>
      </c>
      <c r="Z106" s="61">
        <f t="shared" ref="Z106" si="47">SUM(K106)</f>
        <v>3.9473041497185543E-2</v>
      </c>
      <c r="AA106" s="61">
        <f t="shared" si="46"/>
        <v>0</v>
      </c>
      <c r="AB106" s="61">
        <f t="shared" si="46"/>
        <v>0</v>
      </c>
    </row>
    <row r="107" spans="2:28" ht="15.75" x14ac:dyDescent="0.25">
      <c r="B107" s="136"/>
      <c r="C107" s="48" t="s">
        <v>330</v>
      </c>
      <c r="D107" s="49" t="s">
        <v>402</v>
      </c>
      <c r="E107" s="48" t="s">
        <v>330</v>
      </c>
      <c r="F107" s="49" t="s">
        <v>403</v>
      </c>
      <c r="G107" s="48" t="s">
        <v>377</v>
      </c>
      <c r="H107" s="49" t="s">
        <v>404</v>
      </c>
      <c r="J107" s="50" t="s">
        <v>87</v>
      </c>
      <c r="K107" s="61">
        <f t="shared" si="44"/>
        <v>7.8946082994371086E-2</v>
      </c>
      <c r="L107" s="61">
        <f t="shared" si="44"/>
        <v>0.35955135296245738</v>
      </c>
      <c r="M107" s="61">
        <f t="shared" si="44"/>
        <v>0</v>
      </c>
      <c r="N107" s="65"/>
      <c r="O107" s="50" t="s">
        <v>88</v>
      </c>
      <c r="P107" s="61">
        <f>K107</f>
        <v>7.8946082994371086E-2</v>
      </c>
      <c r="Q107" s="61">
        <f t="shared" si="45"/>
        <v>0.35955135296245738</v>
      </c>
      <c r="R107" s="61">
        <f t="shared" si="45"/>
        <v>0</v>
      </c>
      <c r="S107" s="65"/>
      <c r="T107" s="8" t="s">
        <v>89</v>
      </c>
      <c r="U107" s="61">
        <f>K109+K123+K105+K113</f>
        <v>0.31578433197748429</v>
      </c>
      <c r="V107" s="74">
        <f>L109+L123+L105+L113</f>
        <v>9.7078865299863484</v>
      </c>
      <c r="W107" s="61">
        <f>M109+M123+M105+M113</f>
        <v>0.23847627539495458</v>
      </c>
      <c r="X107" s="58"/>
      <c r="Y107" s="50" t="s">
        <v>90</v>
      </c>
      <c r="Z107" s="61">
        <f>SUM(K107:K109)</f>
        <v>0.11841912449155663</v>
      </c>
      <c r="AA107" s="61">
        <f t="shared" ref="AA107:AB107" si="48">SUM(L107:L109)</f>
        <v>0.35955135296245738</v>
      </c>
      <c r="AB107" s="61">
        <f t="shared" si="48"/>
        <v>0.23847627539495458</v>
      </c>
    </row>
    <row r="108" spans="2:28" ht="15.75" x14ac:dyDescent="0.25">
      <c r="B108" s="136"/>
      <c r="C108" s="48" t="s">
        <v>322</v>
      </c>
      <c r="D108" s="49" t="s">
        <v>405</v>
      </c>
      <c r="E108" s="48" t="s">
        <v>155</v>
      </c>
      <c r="F108" s="49" t="s">
        <v>406</v>
      </c>
      <c r="G108" s="48" t="s">
        <v>311</v>
      </c>
      <c r="H108" s="49" t="s">
        <v>407</v>
      </c>
      <c r="J108" s="50" t="s">
        <v>94</v>
      </c>
      <c r="K108" s="61">
        <f t="shared" si="44"/>
        <v>0</v>
      </c>
      <c r="L108" s="61">
        <f t="shared" si="44"/>
        <v>0</v>
      </c>
      <c r="M108" s="61">
        <f t="shared" si="44"/>
        <v>0.23847627539495458</v>
      </c>
      <c r="N108" s="65"/>
      <c r="O108" s="50" t="s">
        <v>95</v>
      </c>
      <c r="P108" s="61">
        <f>K108+K109</f>
        <v>3.9473041497185543E-2</v>
      </c>
      <c r="Q108" s="61">
        <f>L108+L109</f>
        <v>0</v>
      </c>
      <c r="R108" s="61">
        <f>M108+M109</f>
        <v>0.23847627539495458</v>
      </c>
      <c r="S108" s="65"/>
      <c r="T108" s="8" t="s">
        <v>96</v>
      </c>
      <c r="U108" s="61">
        <f>K130+K117+K120+K125+K131+K133+K127+K111</f>
        <v>1.8552329503677201</v>
      </c>
      <c r="V108" s="74">
        <f>L130+L117+L120+L125+L131+L133+L127+L111</f>
        <v>10.426989235911263</v>
      </c>
      <c r="W108" s="61">
        <f>M130+M117+M120+M125+M131+M133+M127+M111</f>
        <v>3.3386678555293643</v>
      </c>
      <c r="X108" s="58"/>
      <c r="Y108" s="50" t="s">
        <v>97</v>
      </c>
      <c r="Z108" s="61">
        <f>SUM(K110:K115)</f>
        <v>0.31578433197748434</v>
      </c>
      <c r="AA108" s="61">
        <f t="shared" ref="AA108:AB108" si="49">SUM(L110:L115)</f>
        <v>4.3146162355494884</v>
      </c>
      <c r="AB108" s="61">
        <f t="shared" si="49"/>
        <v>1.4308576523697274</v>
      </c>
    </row>
    <row r="109" spans="2:28" ht="15.75" x14ac:dyDescent="0.25">
      <c r="B109" s="136"/>
      <c r="C109" s="73"/>
      <c r="D109" s="49" t="s">
        <v>408</v>
      </c>
      <c r="E109" s="48" t="s">
        <v>155</v>
      </c>
      <c r="F109" s="49" t="s">
        <v>409</v>
      </c>
      <c r="G109" s="48" t="s">
        <v>291</v>
      </c>
      <c r="H109" s="49" t="s">
        <v>410</v>
      </c>
      <c r="J109" s="50" t="s">
        <v>101</v>
      </c>
      <c r="K109" s="61">
        <f t="shared" si="44"/>
        <v>3.9473041497185543E-2</v>
      </c>
      <c r="L109" s="61">
        <f t="shared" si="44"/>
        <v>0</v>
      </c>
      <c r="M109" s="61">
        <f t="shared" si="44"/>
        <v>0</v>
      </c>
      <c r="N109" s="65"/>
      <c r="O109" s="50" t="s">
        <v>102</v>
      </c>
      <c r="P109" s="61">
        <f>K110+K111</f>
        <v>7.8946082994371086E-2</v>
      </c>
      <c r="Q109" s="61">
        <f>L110+L111</f>
        <v>1.4382054118498295</v>
      </c>
      <c r="R109" s="61">
        <f>M110+M111</f>
        <v>0</v>
      </c>
      <c r="S109" s="65"/>
      <c r="T109" s="8" t="s">
        <v>103</v>
      </c>
      <c r="U109" s="61">
        <f>K110+K126+K107+K119+K124+K116</f>
        <v>0.15789216598874217</v>
      </c>
      <c r="V109" s="74">
        <f>L110+L126+L107+L119+L124+L116</f>
        <v>3.9550648825870311</v>
      </c>
      <c r="W109" s="61">
        <f>M110+M126+M107+M119+M124+M116</f>
        <v>0.47695255078990917</v>
      </c>
      <c r="X109" s="58"/>
      <c r="Y109" s="53" t="s">
        <v>104</v>
      </c>
      <c r="Z109" s="2">
        <f>K116</f>
        <v>0</v>
      </c>
      <c r="AA109" s="2">
        <f t="shared" ref="AA109:AB109" si="50">L116</f>
        <v>2.8764108236996591</v>
      </c>
      <c r="AB109" s="2">
        <f t="shared" si="50"/>
        <v>0</v>
      </c>
    </row>
    <row r="110" spans="2:28" ht="15.75" x14ac:dyDescent="0.25">
      <c r="B110" s="136"/>
      <c r="C110" s="48" t="s">
        <v>373</v>
      </c>
      <c r="D110" s="49" t="s">
        <v>411</v>
      </c>
      <c r="E110" s="48" t="s">
        <v>373</v>
      </c>
      <c r="F110" s="49" t="s">
        <v>412</v>
      </c>
      <c r="G110" s="48" t="s">
        <v>322</v>
      </c>
      <c r="H110" s="49" t="s">
        <v>413</v>
      </c>
      <c r="J110" s="50" t="s">
        <v>107</v>
      </c>
      <c r="K110" s="61">
        <f t="shared" si="44"/>
        <v>7.8946082994371086E-2</v>
      </c>
      <c r="L110" s="61">
        <f t="shared" si="44"/>
        <v>0.71910270592491476</v>
      </c>
      <c r="M110" s="61">
        <f t="shared" si="44"/>
        <v>0</v>
      </c>
      <c r="N110" s="65"/>
      <c r="O110" s="50" t="s">
        <v>108</v>
      </c>
      <c r="P110" s="61">
        <f>K112+K114+K113</f>
        <v>0.15789216598874217</v>
      </c>
      <c r="Q110" s="74">
        <f>L112+L114+L113</f>
        <v>2.8764108236996591</v>
      </c>
      <c r="R110" s="61">
        <f>M112+M114+M113</f>
        <v>1.4308576523697274</v>
      </c>
      <c r="S110" s="65"/>
      <c r="T110" s="8" t="s">
        <v>109</v>
      </c>
      <c r="U110" s="61">
        <f>K106+K118+K121+K128+K115</f>
        <v>0.31578433197748423</v>
      </c>
      <c r="V110" s="61">
        <f>L106+L118+L121+L128+L115</f>
        <v>1.0786540588873721</v>
      </c>
      <c r="W110" s="61">
        <f>M106+M118+M121+M128+M115</f>
        <v>0.71542882618486381</v>
      </c>
      <c r="X110" s="58"/>
      <c r="Y110" s="50" t="s">
        <v>110</v>
      </c>
      <c r="Z110" s="61">
        <f>SUM(K117:K118)</f>
        <v>0.78946082994371058</v>
      </c>
      <c r="AA110" s="61">
        <f t="shared" ref="AA110:AB110" si="51">SUM(L117:L118)</f>
        <v>5.7528216473993172</v>
      </c>
      <c r="AB110" s="61">
        <f t="shared" si="51"/>
        <v>1.9078102031596367</v>
      </c>
    </row>
    <row r="111" spans="2:28" ht="15.75" x14ac:dyDescent="0.25">
      <c r="B111" s="136"/>
      <c r="C111" s="45"/>
      <c r="D111" s="45"/>
      <c r="E111" s="48" t="s">
        <v>155</v>
      </c>
      <c r="F111" s="49" t="s">
        <v>414</v>
      </c>
      <c r="G111" s="45"/>
      <c r="H111" s="45"/>
      <c r="J111" s="50" t="s">
        <v>114</v>
      </c>
      <c r="K111" s="61">
        <f t="shared" si="44"/>
        <v>0</v>
      </c>
      <c r="L111" s="61">
        <f t="shared" si="44"/>
        <v>0.71910270592491476</v>
      </c>
      <c r="M111" s="61">
        <f t="shared" si="44"/>
        <v>0</v>
      </c>
      <c r="N111" s="65"/>
      <c r="O111" s="50" t="s">
        <v>115</v>
      </c>
      <c r="P111" s="61">
        <f t="shared" ref="P111:R112" si="52">K115</f>
        <v>7.8946082994371086E-2</v>
      </c>
      <c r="Q111" s="61">
        <f t="shared" si="52"/>
        <v>0</v>
      </c>
      <c r="R111" s="61">
        <f t="shared" si="52"/>
        <v>0</v>
      </c>
      <c r="S111" s="65"/>
      <c r="T111" s="23" t="s">
        <v>116</v>
      </c>
      <c r="U111" s="61">
        <f t="shared" ref="U111:W112" si="53">K134</f>
        <v>0</v>
      </c>
      <c r="V111" s="74">
        <f t="shared" si="53"/>
        <v>3.5955135296245735</v>
      </c>
      <c r="W111" s="61">
        <f t="shared" si="53"/>
        <v>0</v>
      </c>
      <c r="X111" s="58"/>
      <c r="Y111" s="50" t="s">
        <v>117</v>
      </c>
      <c r="Z111" s="61">
        <f>SUM(K119:K124)</f>
        <v>2.0525981578536476</v>
      </c>
      <c r="AA111" s="61">
        <f t="shared" ref="AA111:AB111" si="54">SUM(L119:L124)</f>
        <v>24.80904335440956</v>
      </c>
      <c r="AB111" s="61">
        <f t="shared" si="54"/>
        <v>13.116195146722504</v>
      </c>
    </row>
    <row r="112" spans="2:28" ht="15.75" x14ac:dyDescent="0.25">
      <c r="B112" s="136"/>
      <c r="C112" s="45"/>
      <c r="D112" s="45"/>
      <c r="E112" s="45"/>
      <c r="F112" s="45"/>
      <c r="G112" s="45"/>
      <c r="H112" s="45"/>
      <c r="J112" s="50" t="s">
        <v>120</v>
      </c>
      <c r="K112" s="61">
        <f t="shared" si="44"/>
        <v>7.8946082994371086E-2</v>
      </c>
      <c r="L112" s="61">
        <f t="shared" si="44"/>
        <v>0</v>
      </c>
      <c r="M112" s="61">
        <f t="shared" si="44"/>
        <v>0</v>
      </c>
      <c r="N112" s="65"/>
      <c r="O112" s="50" t="s">
        <v>121</v>
      </c>
      <c r="P112" s="61">
        <f t="shared" si="52"/>
        <v>0</v>
      </c>
      <c r="Q112" s="74">
        <f t="shared" si="52"/>
        <v>2.8764108236996591</v>
      </c>
      <c r="R112" s="61">
        <f t="shared" si="52"/>
        <v>0</v>
      </c>
      <c r="S112" s="65"/>
      <c r="T112" s="8" t="s">
        <v>122</v>
      </c>
      <c r="U112" s="61">
        <f t="shared" si="53"/>
        <v>0.94735299593245292</v>
      </c>
      <c r="V112" s="74">
        <f t="shared" si="53"/>
        <v>3.2359621766621163</v>
      </c>
      <c r="W112" s="61">
        <f t="shared" si="53"/>
        <v>1.9078102031596367</v>
      </c>
      <c r="X112" s="58"/>
      <c r="Y112" s="50" t="s">
        <v>123</v>
      </c>
      <c r="Z112" s="61">
        <f>SUM(K125:K126)</f>
        <v>3.9473041497185543E-2</v>
      </c>
      <c r="AA112" s="61">
        <f t="shared" ref="AA112:AB112" si="55">SUM(L125:L126)</f>
        <v>0.35955135296245738</v>
      </c>
      <c r="AB112" s="61">
        <f t="shared" si="55"/>
        <v>0</v>
      </c>
    </row>
    <row r="113" spans="2:28" ht="15.75" x14ac:dyDescent="0.25">
      <c r="B113" s="136"/>
      <c r="C113" s="45"/>
      <c r="D113" s="45"/>
      <c r="E113" s="45"/>
      <c r="F113" s="45"/>
      <c r="G113" s="45"/>
      <c r="H113" s="45"/>
      <c r="J113" s="50" t="s">
        <v>126</v>
      </c>
      <c r="K113" s="61">
        <f t="shared" si="44"/>
        <v>3.9473041497185543E-2</v>
      </c>
      <c r="L113" s="61">
        <f t="shared" si="44"/>
        <v>0.71910270592491476</v>
      </c>
      <c r="M113" s="61">
        <f t="shared" si="44"/>
        <v>0</v>
      </c>
      <c r="N113" s="65"/>
      <c r="O113" s="50" t="s">
        <v>127</v>
      </c>
      <c r="P113" s="61">
        <f>K117+K118</f>
        <v>0.78946082994371058</v>
      </c>
      <c r="Q113" s="61">
        <f>L117+L118</f>
        <v>5.7528216473993172</v>
      </c>
      <c r="R113" s="61">
        <f>M117+M118</f>
        <v>1.9078102031596367</v>
      </c>
      <c r="S113" s="65"/>
      <c r="T113" s="23" t="s">
        <v>128</v>
      </c>
      <c r="U113" s="41">
        <f>SUM(U105:U112)</f>
        <v>4.8551841041538211</v>
      </c>
      <c r="V113" s="41">
        <f>SUM(V105:V112)</f>
        <v>52.494497532518778</v>
      </c>
      <c r="W113" s="41">
        <f>SUM(W105:W112)</f>
        <v>19.55505458238628</v>
      </c>
      <c r="X113" s="58"/>
      <c r="Y113" s="50" t="s">
        <v>129</v>
      </c>
      <c r="Z113" s="61">
        <f>SUM(K127:K128)</f>
        <v>0.19736520748592765</v>
      </c>
      <c r="AA113" s="61">
        <f t="shared" ref="AA113:AB113" si="56">SUM(L127:L128)</f>
        <v>1.4382054118498295</v>
      </c>
      <c r="AB113" s="61">
        <f t="shared" si="56"/>
        <v>0.47695255078990917</v>
      </c>
    </row>
    <row r="114" spans="2:28" ht="15.75" x14ac:dyDescent="0.25">
      <c r="B114" s="136"/>
      <c r="C114" s="45"/>
      <c r="D114" s="45"/>
      <c r="E114" s="45"/>
      <c r="F114" s="45"/>
      <c r="G114" s="45"/>
      <c r="H114" s="45"/>
      <c r="J114" s="50" t="s">
        <v>132</v>
      </c>
      <c r="K114" s="61">
        <f t="shared" si="44"/>
        <v>3.9473041497185543E-2</v>
      </c>
      <c r="L114" s="74">
        <f t="shared" si="44"/>
        <v>2.1573081177747442</v>
      </c>
      <c r="M114" s="74">
        <f t="shared" si="44"/>
        <v>1.4308576523697274</v>
      </c>
      <c r="N114" s="65"/>
      <c r="O114" s="50" t="s">
        <v>133</v>
      </c>
      <c r="P114" s="61">
        <f>K119+K120+K121</f>
        <v>0.94735299593245292</v>
      </c>
      <c r="Q114" s="74">
        <f>L119+L120+L121</f>
        <v>2.1573081177747442</v>
      </c>
      <c r="R114" s="61">
        <f>M119+M120+M121</f>
        <v>1.6693339277646819</v>
      </c>
      <c r="S114" s="65"/>
      <c r="T114" s="5"/>
      <c r="U114" s="5"/>
      <c r="V114" s="5"/>
      <c r="W114" s="5"/>
      <c r="X114" s="58"/>
      <c r="Y114" s="50" t="s">
        <v>134</v>
      </c>
      <c r="Z114" s="61">
        <f>SUM(K129)</f>
        <v>0.23683824898311323</v>
      </c>
      <c r="AA114" s="61">
        <f t="shared" ref="AA114:AB114" si="57">SUM(L129)</f>
        <v>3.5955135296245735</v>
      </c>
      <c r="AB114" s="61">
        <f t="shared" si="57"/>
        <v>0.23847627539495458</v>
      </c>
    </row>
    <row r="115" spans="2:28" ht="15.75" x14ac:dyDescent="0.25">
      <c r="B115" s="136" t="s">
        <v>415</v>
      </c>
      <c r="C115" s="48" t="s">
        <v>291</v>
      </c>
      <c r="D115" s="49" t="s">
        <v>416</v>
      </c>
      <c r="E115" s="48" t="s">
        <v>293</v>
      </c>
      <c r="F115" s="49" t="s">
        <v>417</v>
      </c>
      <c r="G115" s="48" t="s">
        <v>399</v>
      </c>
      <c r="H115" s="49" t="s">
        <v>418</v>
      </c>
      <c r="J115" s="50" t="s">
        <v>138</v>
      </c>
      <c r="K115" s="61">
        <f t="shared" si="44"/>
        <v>7.8946082994371086E-2</v>
      </c>
      <c r="L115" s="61">
        <f t="shared" si="44"/>
        <v>0</v>
      </c>
      <c r="M115" s="61">
        <f t="shared" si="44"/>
        <v>0</v>
      </c>
      <c r="N115" s="65"/>
      <c r="O115" s="50" t="s">
        <v>139</v>
      </c>
      <c r="P115" s="61">
        <f>K122+K123</f>
        <v>1.1052451619211949</v>
      </c>
      <c r="Q115" s="74">
        <f>L122+L123</f>
        <v>22.651735236634813</v>
      </c>
      <c r="R115" s="74">
        <f>M122+M123</f>
        <v>11.208384943562868</v>
      </c>
      <c r="S115" s="65"/>
      <c r="T115" s="71"/>
      <c r="U115" s="75"/>
      <c r="V115" s="75"/>
      <c r="W115" s="75"/>
      <c r="X115" s="58"/>
      <c r="Y115" s="50" t="s">
        <v>140</v>
      </c>
      <c r="Z115" s="61">
        <f>SUM(K130:K130)</f>
        <v>0</v>
      </c>
      <c r="AA115" s="61">
        <f>SUM(L130:L130)</f>
        <v>0.35955135296245738</v>
      </c>
      <c r="AB115" s="61">
        <f>SUM(M130:M130)</f>
        <v>0.23847627539495458</v>
      </c>
    </row>
    <row r="116" spans="2:28" ht="15.75" x14ac:dyDescent="0.25">
      <c r="B116" s="136"/>
      <c r="C116" s="48" t="s">
        <v>291</v>
      </c>
      <c r="D116" s="49" t="s">
        <v>419</v>
      </c>
      <c r="E116" s="48" t="s">
        <v>420</v>
      </c>
      <c r="F116" s="49" t="s">
        <v>421</v>
      </c>
      <c r="G116" s="48" t="s">
        <v>422</v>
      </c>
      <c r="H116" s="49" t="s">
        <v>423</v>
      </c>
      <c r="J116" s="50" t="s">
        <v>143</v>
      </c>
      <c r="K116" s="61">
        <f t="shared" si="44"/>
        <v>0</v>
      </c>
      <c r="L116" s="74">
        <f t="shared" si="44"/>
        <v>2.8764108236996591</v>
      </c>
      <c r="M116" s="74">
        <f t="shared" si="44"/>
        <v>0</v>
      </c>
      <c r="N116" s="65"/>
      <c r="O116" s="50" t="s">
        <v>144</v>
      </c>
      <c r="P116" s="61">
        <f t="shared" ref="P116:R117" si="58">K124</f>
        <v>0</v>
      </c>
      <c r="Q116" s="61">
        <f t="shared" si="58"/>
        <v>0</v>
      </c>
      <c r="R116" s="61">
        <f t="shared" si="58"/>
        <v>0.23847627539495458</v>
      </c>
      <c r="S116" s="65"/>
      <c r="T116" s="75"/>
      <c r="U116" s="76"/>
      <c r="V116" s="76"/>
      <c r="W116" s="76"/>
      <c r="X116" s="58"/>
      <c r="Y116" s="50" t="s">
        <v>145</v>
      </c>
      <c r="Z116" s="61">
        <f>SUM(K131)</f>
        <v>3.9473041497185543E-2</v>
      </c>
      <c r="AA116" s="61">
        <f t="shared" ref="AA116:AB118" si="59">SUM(L131)</f>
        <v>0.35955135296245738</v>
      </c>
      <c r="AB116" s="61">
        <f t="shared" si="59"/>
        <v>0</v>
      </c>
    </row>
    <row r="117" spans="2:28" ht="15.75" x14ac:dyDescent="0.25">
      <c r="B117" s="136"/>
      <c r="C117" s="48" t="s">
        <v>291</v>
      </c>
      <c r="D117" s="49" t="s">
        <v>424</v>
      </c>
      <c r="E117" s="48" t="s">
        <v>293</v>
      </c>
      <c r="F117" s="49" t="s">
        <v>425</v>
      </c>
      <c r="G117" s="48" t="s">
        <v>311</v>
      </c>
      <c r="H117" s="49" t="s">
        <v>426</v>
      </c>
      <c r="J117" s="50" t="s">
        <v>149</v>
      </c>
      <c r="K117" s="61">
        <f t="shared" si="44"/>
        <v>0.78946082994371058</v>
      </c>
      <c r="L117" s="74">
        <f t="shared" si="44"/>
        <v>4.6741675885119456</v>
      </c>
      <c r="M117" s="74">
        <f t="shared" si="44"/>
        <v>1.6693339277646821</v>
      </c>
      <c r="O117" s="50" t="s">
        <v>150</v>
      </c>
      <c r="P117" s="61">
        <f t="shared" si="58"/>
        <v>3.9473041497185543E-2</v>
      </c>
      <c r="Q117" s="61">
        <f t="shared" si="58"/>
        <v>0.35955135296245738</v>
      </c>
      <c r="R117" s="61">
        <f t="shared" si="58"/>
        <v>0</v>
      </c>
      <c r="T117" s="75"/>
      <c r="U117" s="76"/>
      <c r="V117" s="76"/>
      <c r="W117" s="76"/>
      <c r="X117" s="58"/>
      <c r="Y117" s="50" t="s">
        <v>151</v>
      </c>
      <c r="Z117" s="61">
        <f>SUM(K132)</f>
        <v>0</v>
      </c>
      <c r="AA117" s="61">
        <f t="shared" si="59"/>
        <v>0.35955135296245738</v>
      </c>
      <c r="AB117" s="61">
        <f t="shared" si="59"/>
        <v>0</v>
      </c>
    </row>
    <row r="118" spans="2:28" ht="15.75" x14ac:dyDescent="0.25">
      <c r="B118" s="136"/>
      <c r="C118" s="48" t="s">
        <v>427</v>
      </c>
      <c r="D118" s="49" t="s">
        <v>428</v>
      </c>
      <c r="E118" s="48" t="s">
        <v>311</v>
      </c>
      <c r="F118" s="49" t="s">
        <v>429</v>
      </c>
      <c r="G118" s="48" t="s">
        <v>311</v>
      </c>
      <c r="H118" s="49" t="s">
        <v>430</v>
      </c>
      <c r="J118" s="50" t="s">
        <v>155</v>
      </c>
      <c r="K118" s="61">
        <f t="shared" si="44"/>
        <v>0</v>
      </c>
      <c r="L118" s="74">
        <f t="shared" si="44"/>
        <v>1.0786540588873721</v>
      </c>
      <c r="M118" s="74">
        <f t="shared" si="44"/>
        <v>0.23847627539495458</v>
      </c>
      <c r="O118" s="50" t="s">
        <v>156</v>
      </c>
      <c r="P118" s="61">
        <f>K127+K128</f>
        <v>0.19736520748592765</v>
      </c>
      <c r="Q118" s="61">
        <f>L127+L128</f>
        <v>1.4382054118498295</v>
      </c>
      <c r="R118" s="61">
        <f>M127+M128</f>
        <v>0.47695255078990917</v>
      </c>
      <c r="T118" s="75"/>
      <c r="U118" s="76"/>
      <c r="V118" s="76"/>
      <c r="W118" s="76"/>
      <c r="X118" s="58"/>
      <c r="Y118" s="50" t="s">
        <v>157</v>
      </c>
      <c r="Z118" s="61">
        <f>SUM(K133)</f>
        <v>3.9473041497185543E-2</v>
      </c>
      <c r="AA118" s="61">
        <f t="shared" si="59"/>
        <v>0.35955135296245738</v>
      </c>
      <c r="AB118" s="61">
        <f t="shared" si="59"/>
        <v>0</v>
      </c>
    </row>
    <row r="119" spans="2:28" ht="18" customHeight="1" x14ac:dyDescent="0.25">
      <c r="B119" s="136"/>
      <c r="C119" s="48" t="s">
        <v>169</v>
      </c>
      <c r="D119" s="49" t="s">
        <v>431</v>
      </c>
      <c r="E119" s="52" t="s">
        <v>354</v>
      </c>
      <c r="F119" s="49" t="s">
        <v>432</v>
      </c>
      <c r="G119" s="48" t="s">
        <v>422</v>
      </c>
      <c r="H119" s="49" t="s">
        <v>433</v>
      </c>
      <c r="J119" s="50" t="s">
        <v>160</v>
      </c>
      <c r="K119" s="61">
        <f t="shared" si="44"/>
        <v>0</v>
      </c>
      <c r="L119" s="61">
        <f t="shared" si="44"/>
        <v>0</v>
      </c>
      <c r="M119" s="61">
        <f t="shared" si="44"/>
        <v>0.23847627539495458</v>
      </c>
      <c r="O119" s="50" t="s">
        <v>161</v>
      </c>
      <c r="P119" s="61">
        <f t="shared" ref="P119:R125" si="60">K129</f>
        <v>0.23683824898311323</v>
      </c>
      <c r="Q119" s="74">
        <f t="shared" si="60"/>
        <v>3.5955135296245735</v>
      </c>
      <c r="R119" s="61">
        <f t="shared" si="60"/>
        <v>0.23847627539495458</v>
      </c>
      <c r="T119" s="75"/>
      <c r="U119" s="76"/>
      <c r="V119" s="76"/>
      <c r="W119" s="76"/>
      <c r="X119" s="58"/>
      <c r="Y119" s="57" t="s">
        <v>162</v>
      </c>
      <c r="Z119" s="61">
        <f>SUM(K134)</f>
        <v>0</v>
      </c>
      <c r="AA119" s="61">
        <f>SUM(L134)</f>
        <v>3.5955135296245735</v>
      </c>
      <c r="AB119" s="61">
        <f>SUM(M134)</f>
        <v>0</v>
      </c>
    </row>
    <row r="120" spans="2:28" ht="15.75" x14ac:dyDescent="0.25">
      <c r="B120" s="136"/>
      <c r="C120" s="48" t="s">
        <v>291</v>
      </c>
      <c r="D120" s="49" t="s">
        <v>434</v>
      </c>
      <c r="E120" s="48" t="s">
        <v>420</v>
      </c>
      <c r="F120" s="49" t="s">
        <v>435</v>
      </c>
      <c r="G120" s="48" t="s">
        <v>422</v>
      </c>
      <c r="H120" s="49" t="s">
        <v>436</v>
      </c>
      <c r="J120" s="50" t="s">
        <v>84</v>
      </c>
      <c r="K120" s="61">
        <f t="shared" si="44"/>
        <v>0.74998778844652525</v>
      </c>
      <c r="L120" s="74">
        <f t="shared" si="44"/>
        <v>2.1573081177747442</v>
      </c>
      <c r="M120" s="74">
        <f t="shared" si="44"/>
        <v>1.1923813769747729</v>
      </c>
      <c r="O120" s="50" t="s">
        <v>165</v>
      </c>
      <c r="P120" s="61">
        <f t="shared" si="60"/>
        <v>0</v>
      </c>
      <c r="Q120" s="61">
        <f t="shared" si="60"/>
        <v>0.35955135296245738</v>
      </c>
      <c r="R120" s="61">
        <f t="shared" si="60"/>
        <v>0.23847627539495458</v>
      </c>
      <c r="T120" s="75"/>
      <c r="U120" s="76"/>
      <c r="V120" s="76"/>
      <c r="W120" s="76"/>
      <c r="X120" s="58"/>
      <c r="Y120" s="18" t="s">
        <v>166</v>
      </c>
      <c r="Z120" s="61">
        <f>SUM(K135)</f>
        <v>0.94735299593245292</v>
      </c>
      <c r="AA120" s="61">
        <f>SUM(L135)</f>
        <v>3.2359621766621163</v>
      </c>
      <c r="AB120" s="61">
        <f>SUM(M135)</f>
        <v>1.9078102031596367</v>
      </c>
    </row>
    <row r="121" spans="2:28" ht="15.75" x14ac:dyDescent="0.25">
      <c r="B121" s="136"/>
      <c r="C121" s="48" t="s">
        <v>169</v>
      </c>
      <c r="D121" s="49" t="s">
        <v>437</v>
      </c>
      <c r="E121" s="48" t="s">
        <v>422</v>
      </c>
      <c r="F121" s="49" t="s">
        <v>438</v>
      </c>
      <c r="G121" s="48" t="s">
        <v>293</v>
      </c>
      <c r="H121" s="49" t="s">
        <v>439</v>
      </c>
      <c r="J121" s="50" t="s">
        <v>169</v>
      </c>
      <c r="K121" s="61">
        <f t="shared" ref="K121:M135" si="61">K53/100*K$69</f>
        <v>0.19736520748592765</v>
      </c>
      <c r="L121" s="61">
        <f t="shared" si="61"/>
        <v>0</v>
      </c>
      <c r="M121" s="61">
        <f t="shared" si="61"/>
        <v>0.23847627539495458</v>
      </c>
      <c r="O121" s="50" t="s">
        <v>170</v>
      </c>
      <c r="P121" s="61">
        <f t="shared" si="60"/>
        <v>3.9473041497185543E-2</v>
      </c>
      <c r="Q121" s="61">
        <f t="shared" si="60"/>
        <v>0.35955135296245738</v>
      </c>
      <c r="R121" s="61">
        <f t="shared" si="60"/>
        <v>0</v>
      </c>
      <c r="T121" s="75"/>
      <c r="U121" s="76"/>
      <c r="V121" s="76"/>
      <c r="W121" s="76"/>
      <c r="X121" s="58"/>
      <c r="Y121" s="50" t="s">
        <v>128</v>
      </c>
      <c r="Z121" s="41">
        <f>SUM(Z105:Z120)</f>
        <v>4.8551841041538202</v>
      </c>
      <c r="AA121" s="41">
        <f>SUM(AA105:AA120)</f>
        <v>52.494497532518771</v>
      </c>
      <c r="AB121" s="41">
        <f>SUM(AB105:AB120)</f>
        <v>19.55505458238628</v>
      </c>
    </row>
    <row r="122" spans="2:28" ht="15.75" x14ac:dyDescent="0.25">
      <c r="B122" s="136"/>
      <c r="C122" s="48" t="s">
        <v>169</v>
      </c>
      <c r="D122" s="49" t="s">
        <v>440</v>
      </c>
      <c r="E122" s="48" t="s">
        <v>291</v>
      </c>
      <c r="F122" s="49" t="s">
        <v>441</v>
      </c>
      <c r="G122" s="48" t="s">
        <v>293</v>
      </c>
      <c r="H122" s="49" t="s">
        <v>442</v>
      </c>
      <c r="J122" s="50" t="s">
        <v>68</v>
      </c>
      <c r="K122" s="61">
        <f t="shared" si="61"/>
        <v>0.90787995443526726</v>
      </c>
      <c r="L122" s="74">
        <f t="shared" si="61"/>
        <v>14.382054118498294</v>
      </c>
      <c r="M122" s="74">
        <f t="shared" si="61"/>
        <v>10.969908668167912</v>
      </c>
      <c r="O122" s="50" t="s">
        <v>173</v>
      </c>
      <c r="P122" s="61">
        <f t="shared" si="60"/>
        <v>0</v>
      </c>
      <c r="Q122" s="61">
        <f t="shared" si="60"/>
        <v>0.35955135296245738</v>
      </c>
      <c r="R122" s="61">
        <f t="shared" si="60"/>
        <v>0</v>
      </c>
      <c r="T122" s="64"/>
      <c r="U122" s="76"/>
      <c r="V122" s="76"/>
      <c r="W122" s="76"/>
    </row>
    <row r="123" spans="2:28" ht="15.75" x14ac:dyDescent="0.25">
      <c r="B123" s="136"/>
      <c r="C123" s="48" t="s">
        <v>169</v>
      </c>
      <c r="D123" s="49" t="s">
        <v>443</v>
      </c>
      <c r="E123" s="48" t="s">
        <v>293</v>
      </c>
      <c r="F123" s="49" t="s">
        <v>444</v>
      </c>
      <c r="G123" s="48" t="s">
        <v>422</v>
      </c>
      <c r="H123" s="49" t="s">
        <v>445</v>
      </c>
      <c r="J123" s="50" t="s">
        <v>111</v>
      </c>
      <c r="K123" s="61">
        <f t="shared" si="61"/>
        <v>0.19736520748592765</v>
      </c>
      <c r="L123" s="74">
        <f t="shared" si="61"/>
        <v>8.2696811181365195</v>
      </c>
      <c r="M123" s="74">
        <f t="shared" si="61"/>
        <v>0.23847627539495458</v>
      </c>
      <c r="O123" s="50" t="s">
        <v>176</v>
      </c>
      <c r="P123" s="61">
        <f t="shared" si="60"/>
        <v>3.9473041497185543E-2</v>
      </c>
      <c r="Q123" s="61">
        <f t="shared" si="60"/>
        <v>0.35955135296245738</v>
      </c>
      <c r="R123" s="61">
        <f t="shared" si="60"/>
        <v>0</v>
      </c>
      <c r="T123" s="75"/>
      <c r="U123" s="76"/>
      <c r="V123" s="76"/>
      <c r="W123" s="76"/>
    </row>
    <row r="124" spans="2:28" ht="15.75" x14ac:dyDescent="0.25">
      <c r="B124" s="136"/>
      <c r="C124" s="48" t="s">
        <v>427</v>
      </c>
      <c r="D124" s="49" t="s">
        <v>446</v>
      </c>
      <c r="E124" s="48" t="s">
        <v>389</v>
      </c>
      <c r="F124" s="49" t="s">
        <v>447</v>
      </c>
      <c r="G124" s="48" t="s">
        <v>300</v>
      </c>
      <c r="H124" s="49" t="s">
        <v>448</v>
      </c>
      <c r="J124" s="50" t="s">
        <v>179</v>
      </c>
      <c r="K124" s="61">
        <f t="shared" si="61"/>
        <v>0</v>
      </c>
      <c r="L124" s="61">
        <f t="shared" si="61"/>
        <v>0</v>
      </c>
      <c r="M124" s="61">
        <f t="shared" si="61"/>
        <v>0.23847627539495458</v>
      </c>
      <c r="O124" s="57" t="s">
        <v>180</v>
      </c>
      <c r="P124" s="61">
        <f t="shared" si="60"/>
        <v>0</v>
      </c>
      <c r="Q124" s="74">
        <f t="shared" si="60"/>
        <v>3.5955135296245735</v>
      </c>
      <c r="R124" s="61">
        <f t="shared" si="60"/>
        <v>0</v>
      </c>
      <c r="T124" s="77"/>
      <c r="U124" s="77"/>
      <c r="V124" s="77"/>
      <c r="W124" s="77"/>
    </row>
    <row r="125" spans="2:28" ht="15.75" x14ac:dyDescent="0.25">
      <c r="B125" s="136"/>
      <c r="C125" s="48" t="s">
        <v>293</v>
      </c>
      <c r="D125" s="49" t="s">
        <v>449</v>
      </c>
      <c r="E125" s="48" t="s">
        <v>293</v>
      </c>
      <c r="F125" s="49" t="s">
        <v>450</v>
      </c>
      <c r="G125" s="48" t="s">
        <v>293</v>
      </c>
      <c r="H125" s="49" t="s">
        <v>451</v>
      </c>
      <c r="J125" s="50" t="s">
        <v>184</v>
      </c>
      <c r="K125" s="61">
        <f t="shared" si="61"/>
        <v>3.9473041497185543E-2</v>
      </c>
      <c r="L125" s="61">
        <f t="shared" si="61"/>
        <v>0.35955135296245738</v>
      </c>
      <c r="M125" s="61">
        <f t="shared" si="61"/>
        <v>0</v>
      </c>
      <c r="O125" s="18" t="s">
        <v>166</v>
      </c>
      <c r="P125" s="61">
        <f t="shared" si="60"/>
        <v>0.94735299593245292</v>
      </c>
      <c r="Q125" s="74">
        <f t="shared" si="60"/>
        <v>3.2359621766621163</v>
      </c>
      <c r="R125" s="61">
        <f t="shared" si="60"/>
        <v>1.9078102031596367</v>
      </c>
      <c r="T125" s="77"/>
      <c r="U125" s="77"/>
      <c r="V125" s="77"/>
      <c r="W125" s="77"/>
    </row>
    <row r="126" spans="2:28" ht="15.75" x14ac:dyDescent="0.25">
      <c r="B126" s="136"/>
      <c r="C126" s="48" t="s">
        <v>169</v>
      </c>
      <c r="D126" s="49" t="s">
        <v>452</v>
      </c>
      <c r="E126" s="48" t="s">
        <v>293</v>
      </c>
      <c r="F126" s="49" t="s">
        <v>453</v>
      </c>
      <c r="G126" s="48" t="s">
        <v>293</v>
      </c>
      <c r="H126" s="49" t="s">
        <v>454</v>
      </c>
      <c r="J126" s="50" t="s">
        <v>188</v>
      </c>
      <c r="K126" s="61">
        <f t="shared" si="61"/>
        <v>0</v>
      </c>
      <c r="L126" s="61">
        <f t="shared" si="61"/>
        <v>0</v>
      </c>
      <c r="M126" s="61">
        <f t="shared" si="61"/>
        <v>0</v>
      </c>
      <c r="O126" s="50" t="s">
        <v>128</v>
      </c>
      <c r="P126" s="41">
        <f>SUM(P105:P125)</f>
        <v>4.8551841041538202</v>
      </c>
      <c r="Q126" s="41">
        <f>SUM(Q105:Q125)</f>
        <v>52.494497532518764</v>
      </c>
      <c r="R126" s="41">
        <f>SUM(R105:R125)</f>
        <v>19.555054582386283</v>
      </c>
      <c r="T126" s="77"/>
      <c r="U126" s="77"/>
      <c r="V126" s="77"/>
      <c r="W126" s="77"/>
    </row>
    <row r="127" spans="2:28" ht="15.75" x14ac:dyDescent="0.25">
      <c r="B127" s="136"/>
      <c r="C127" s="48" t="s">
        <v>330</v>
      </c>
      <c r="D127" s="49" t="s">
        <v>455</v>
      </c>
      <c r="E127" s="48" t="s">
        <v>293</v>
      </c>
      <c r="F127" s="49" t="s">
        <v>456</v>
      </c>
      <c r="G127" s="48" t="s">
        <v>293</v>
      </c>
      <c r="H127" s="49" t="s">
        <v>457</v>
      </c>
      <c r="J127" s="50" t="s">
        <v>99</v>
      </c>
      <c r="K127" s="61">
        <f t="shared" si="61"/>
        <v>0.19736520748592765</v>
      </c>
      <c r="L127" s="61">
        <f t="shared" si="61"/>
        <v>1.4382054118498295</v>
      </c>
      <c r="M127" s="61">
        <f t="shared" si="61"/>
        <v>0.23847627539495458</v>
      </c>
    </row>
    <row r="128" spans="2:28" ht="15.75" x14ac:dyDescent="0.25">
      <c r="B128" s="136"/>
      <c r="C128" s="48" t="s">
        <v>422</v>
      </c>
      <c r="D128" s="49" t="s">
        <v>458</v>
      </c>
      <c r="E128" s="48" t="s">
        <v>293</v>
      </c>
      <c r="F128" s="49" t="s">
        <v>459</v>
      </c>
      <c r="G128" s="48" t="s">
        <v>193</v>
      </c>
      <c r="H128" s="49" t="s">
        <v>460</v>
      </c>
      <c r="J128" s="50" t="s">
        <v>193</v>
      </c>
      <c r="K128" s="61">
        <f t="shared" si="61"/>
        <v>0</v>
      </c>
      <c r="L128" s="61">
        <f t="shared" si="61"/>
        <v>0</v>
      </c>
      <c r="M128" s="61">
        <f t="shared" si="61"/>
        <v>0.23847627539495458</v>
      </c>
    </row>
    <row r="129" spans="2:28" ht="15.75" x14ac:dyDescent="0.25">
      <c r="B129" s="136"/>
      <c r="C129" s="48" t="s">
        <v>291</v>
      </c>
      <c r="D129" s="49" t="s">
        <v>461</v>
      </c>
      <c r="E129" s="48" t="s">
        <v>293</v>
      </c>
      <c r="F129" s="49" t="s">
        <v>462</v>
      </c>
      <c r="G129" s="48" t="s">
        <v>422</v>
      </c>
      <c r="H129" s="49" t="s">
        <v>463</v>
      </c>
      <c r="J129" s="50" t="s">
        <v>70</v>
      </c>
      <c r="K129" s="61">
        <f t="shared" si="61"/>
        <v>0.23683824898311323</v>
      </c>
      <c r="L129" s="74">
        <f t="shared" si="61"/>
        <v>3.5955135296245735</v>
      </c>
      <c r="M129" s="74">
        <f t="shared" si="61"/>
        <v>0.23847627539495458</v>
      </c>
    </row>
    <row r="130" spans="2:28" ht="15.75" x14ac:dyDescent="0.25">
      <c r="B130" s="136"/>
      <c r="C130" s="48" t="s">
        <v>293</v>
      </c>
      <c r="D130" s="49" t="s">
        <v>464</v>
      </c>
      <c r="E130" s="48" t="s">
        <v>293</v>
      </c>
      <c r="F130" s="49" t="s">
        <v>465</v>
      </c>
      <c r="G130" s="48" t="s">
        <v>293</v>
      </c>
      <c r="H130" s="49" t="s">
        <v>466</v>
      </c>
      <c r="J130" s="50" t="s">
        <v>153</v>
      </c>
      <c r="K130" s="61">
        <f t="shared" si="61"/>
        <v>0</v>
      </c>
      <c r="L130" s="61">
        <f t="shared" si="61"/>
        <v>0.35955135296245738</v>
      </c>
      <c r="M130" s="61">
        <f t="shared" si="61"/>
        <v>0.23847627539495458</v>
      </c>
    </row>
    <row r="131" spans="2:28" ht="15.75" x14ac:dyDescent="0.25">
      <c r="B131" s="136"/>
      <c r="C131" s="48" t="s">
        <v>293</v>
      </c>
      <c r="D131" s="49" t="s">
        <v>467</v>
      </c>
      <c r="E131" s="48" t="s">
        <v>293</v>
      </c>
      <c r="F131" s="49" t="s">
        <v>468</v>
      </c>
      <c r="G131" s="48" t="s">
        <v>155</v>
      </c>
      <c r="H131" s="49" t="s">
        <v>469</v>
      </c>
      <c r="J131" s="50" t="s">
        <v>201</v>
      </c>
      <c r="K131" s="61">
        <f t="shared" si="61"/>
        <v>3.9473041497185543E-2</v>
      </c>
      <c r="L131" s="61">
        <f t="shared" si="61"/>
        <v>0.35955135296245738</v>
      </c>
      <c r="M131" s="61">
        <f t="shared" si="61"/>
        <v>0</v>
      </c>
    </row>
    <row r="132" spans="2:28" ht="15.75" x14ac:dyDescent="0.25">
      <c r="B132" s="136"/>
      <c r="C132" s="48" t="s">
        <v>422</v>
      </c>
      <c r="D132" s="49" t="s">
        <v>470</v>
      </c>
      <c r="E132" s="48" t="s">
        <v>293</v>
      </c>
      <c r="F132" s="49" t="s">
        <v>471</v>
      </c>
      <c r="G132" s="48" t="s">
        <v>94</v>
      </c>
      <c r="H132" s="49" t="s">
        <v>472</v>
      </c>
      <c r="J132" s="50" t="s">
        <v>186</v>
      </c>
      <c r="K132" s="61">
        <f t="shared" si="61"/>
        <v>0</v>
      </c>
      <c r="L132" s="61">
        <f t="shared" si="61"/>
        <v>0.35955135296245738</v>
      </c>
      <c r="M132" s="61">
        <f t="shared" si="61"/>
        <v>0</v>
      </c>
    </row>
    <row r="133" spans="2:28" ht="15.75" x14ac:dyDescent="0.25">
      <c r="B133" s="136"/>
      <c r="C133" s="48" t="s">
        <v>293</v>
      </c>
      <c r="D133" s="49" t="s">
        <v>473</v>
      </c>
      <c r="E133" s="48" t="s">
        <v>330</v>
      </c>
      <c r="F133" s="49" t="s">
        <v>474</v>
      </c>
      <c r="G133" s="48" t="s">
        <v>322</v>
      </c>
      <c r="H133" s="49" t="s">
        <v>475</v>
      </c>
      <c r="J133" s="50" t="s">
        <v>206</v>
      </c>
      <c r="K133" s="61">
        <f t="shared" si="61"/>
        <v>3.9473041497185543E-2</v>
      </c>
      <c r="L133" s="61">
        <f t="shared" si="61"/>
        <v>0.35955135296245738</v>
      </c>
      <c r="M133" s="61">
        <f t="shared" si="61"/>
        <v>0</v>
      </c>
    </row>
    <row r="134" spans="2:28" ht="15.75" x14ac:dyDescent="0.25">
      <c r="B134" s="136"/>
      <c r="C134" s="48" t="s">
        <v>422</v>
      </c>
      <c r="D134" s="49" t="s">
        <v>476</v>
      </c>
      <c r="E134" s="48" t="s">
        <v>330</v>
      </c>
      <c r="F134" s="49" t="s">
        <v>477</v>
      </c>
      <c r="G134" s="48" t="s">
        <v>291</v>
      </c>
      <c r="H134" s="49" t="s">
        <v>478</v>
      </c>
      <c r="J134" s="57" t="s">
        <v>209</v>
      </c>
      <c r="K134" s="61">
        <f t="shared" si="61"/>
        <v>0</v>
      </c>
      <c r="L134" s="74">
        <f t="shared" si="61"/>
        <v>3.5955135296245735</v>
      </c>
      <c r="M134" s="74">
        <f t="shared" si="61"/>
        <v>0</v>
      </c>
    </row>
    <row r="135" spans="2:28" ht="15.75" x14ac:dyDescent="0.25">
      <c r="B135" s="136"/>
      <c r="C135" s="48" t="s">
        <v>293</v>
      </c>
      <c r="D135" s="49" t="s">
        <v>479</v>
      </c>
      <c r="E135" s="48" t="s">
        <v>422</v>
      </c>
      <c r="F135" s="49" t="s">
        <v>480</v>
      </c>
      <c r="G135" s="48" t="s">
        <v>422</v>
      </c>
      <c r="H135" s="49" t="s">
        <v>481</v>
      </c>
      <c r="J135" s="18" t="s">
        <v>166</v>
      </c>
      <c r="K135" s="61">
        <f t="shared" si="61"/>
        <v>0.94735299593245292</v>
      </c>
      <c r="L135" s="78">
        <f t="shared" si="61"/>
        <v>3.2359621766621163</v>
      </c>
      <c r="M135" s="78">
        <f t="shared" si="61"/>
        <v>1.9078102031596367</v>
      </c>
    </row>
    <row r="136" spans="2:28" ht="15.75" x14ac:dyDescent="0.25">
      <c r="B136" s="136"/>
      <c r="C136" s="48" t="s">
        <v>293</v>
      </c>
      <c r="D136" s="49" t="s">
        <v>482</v>
      </c>
      <c r="E136" s="48" t="s">
        <v>420</v>
      </c>
      <c r="F136" s="49" t="s">
        <v>483</v>
      </c>
      <c r="G136" s="48" t="s">
        <v>291</v>
      </c>
      <c r="H136" s="49" t="s">
        <v>484</v>
      </c>
      <c r="J136" s="50" t="s">
        <v>128</v>
      </c>
      <c r="K136" s="41">
        <f>SUM(K105:K135)</f>
        <v>4.8551841041538202</v>
      </c>
      <c r="L136" s="41">
        <f t="shared" ref="L136:M136" si="62">SUM(L105:L135)</f>
        <v>52.494497532518764</v>
      </c>
      <c r="M136" s="41">
        <f t="shared" si="62"/>
        <v>19.555054582386283</v>
      </c>
    </row>
    <row r="137" spans="2:28" ht="15.75" x14ac:dyDescent="0.25">
      <c r="B137" s="136"/>
      <c r="C137" s="69"/>
      <c r="D137" s="49" t="s">
        <v>485</v>
      </c>
      <c r="E137" s="48" t="s">
        <v>422</v>
      </c>
      <c r="F137" s="49" t="s">
        <v>486</v>
      </c>
      <c r="G137" s="48" t="s">
        <v>169</v>
      </c>
      <c r="H137" s="49" t="s">
        <v>487</v>
      </c>
    </row>
    <row r="138" spans="2:28" ht="18" x14ac:dyDescent="0.25">
      <c r="B138" s="136"/>
      <c r="C138" s="48" t="s">
        <v>422</v>
      </c>
      <c r="D138" s="49" t="s">
        <v>488</v>
      </c>
      <c r="E138" s="48" t="s">
        <v>420</v>
      </c>
      <c r="F138" s="49" t="s">
        <v>489</v>
      </c>
      <c r="G138" s="48" t="s">
        <v>293</v>
      </c>
      <c r="H138" s="49" t="s">
        <v>490</v>
      </c>
      <c r="J138" s="50" t="s">
        <v>491</v>
      </c>
      <c r="K138" s="8" t="s">
        <v>64</v>
      </c>
      <c r="L138" s="8" t="s">
        <v>65</v>
      </c>
      <c r="M138" s="8" t="s">
        <v>66</v>
      </c>
      <c r="N138" s="65"/>
      <c r="O138" s="50" t="s">
        <v>491</v>
      </c>
      <c r="P138" s="8" t="s">
        <v>64</v>
      </c>
      <c r="Q138" s="8" t="s">
        <v>65</v>
      </c>
      <c r="R138" s="8" t="s">
        <v>66</v>
      </c>
      <c r="S138" s="65"/>
      <c r="T138" s="50" t="s">
        <v>491</v>
      </c>
      <c r="U138" s="8" t="s">
        <v>64</v>
      </c>
      <c r="V138" s="8" t="s">
        <v>65</v>
      </c>
      <c r="W138" s="8" t="s">
        <v>66</v>
      </c>
      <c r="X138" s="58"/>
      <c r="Y138" s="50" t="s">
        <v>491</v>
      </c>
      <c r="Z138" s="8" t="s">
        <v>64</v>
      </c>
      <c r="AA138" s="8" t="s">
        <v>65</v>
      </c>
      <c r="AB138" s="8" t="s">
        <v>66</v>
      </c>
    </row>
    <row r="139" spans="2:28" ht="15.75" x14ac:dyDescent="0.25">
      <c r="B139" s="136" t="s">
        <v>492</v>
      </c>
      <c r="C139" s="49" t="s">
        <v>317</v>
      </c>
      <c r="D139" s="49" t="s">
        <v>493</v>
      </c>
      <c r="E139" s="48" t="s">
        <v>300</v>
      </c>
      <c r="F139" s="49" t="s">
        <v>494</v>
      </c>
      <c r="G139" s="49" t="s">
        <v>495</v>
      </c>
      <c r="H139" s="49" t="s">
        <v>496</v>
      </c>
      <c r="J139" s="50" t="s">
        <v>72</v>
      </c>
      <c r="K139" s="61">
        <f>K105/K105</f>
        <v>1</v>
      </c>
      <c r="L139" s="61">
        <f>L105/K105</f>
        <v>18.217565169792842</v>
      </c>
      <c r="M139" s="61">
        <f>M105/K105</f>
        <v>0</v>
      </c>
      <c r="N139" s="65"/>
      <c r="O139" s="50" t="s">
        <v>73</v>
      </c>
      <c r="P139" s="61">
        <f>P105/P105</f>
        <v>1</v>
      </c>
      <c r="Q139" s="61">
        <f>Q105/P105</f>
        <v>18.217565169792842</v>
      </c>
      <c r="R139" s="61">
        <f>R105/P105</f>
        <v>0</v>
      </c>
      <c r="S139" s="65"/>
      <c r="T139" s="8" t="s">
        <v>74</v>
      </c>
      <c r="U139" s="61">
        <f>U105/U105</f>
        <v>1</v>
      </c>
      <c r="V139" s="61">
        <f>V105/U105</f>
        <v>4.5543912924482104</v>
      </c>
      <c r="W139" s="61">
        <f>W105/U105</f>
        <v>3.020748672381353</v>
      </c>
      <c r="X139" s="58"/>
      <c r="Y139" s="50" t="s">
        <v>75</v>
      </c>
      <c r="Z139" s="61">
        <f>Z105/Z105</f>
        <v>1</v>
      </c>
      <c r="AA139" s="61">
        <f>AA105/Z105</f>
        <v>18.217565169792842</v>
      </c>
      <c r="AB139" s="61">
        <f>AB105/Z105</f>
        <v>0</v>
      </c>
    </row>
    <row r="140" spans="2:28" ht="15.75" x14ac:dyDescent="0.25">
      <c r="B140" s="136"/>
      <c r="C140" s="49" t="s">
        <v>317</v>
      </c>
      <c r="D140" s="49" t="s">
        <v>497</v>
      </c>
      <c r="E140" s="48" t="s">
        <v>311</v>
      </c>
      <c r="F140" s="49" t="s">
        <v>498</v>
      </c>
      <c r="G140" s="48" t="s">
        <v>293</v>
      </c>
      <c r="H140" s="49" t="s">
        <v>499</v>
      </c>
      <c r="J140" s="50" t="s">
        <v>80</v>
      </c>
      <c r="K140" s="61">
        <f t="shared" ref="K140:K169" si="63">K106/K106</f>
        <v>1</v>
      </c>
      <c r="L140" s="61">
        <f t="shared" ref="L140:L169" si="64">L106/K106</f>
        <v>0</v>
      </c>
      <c r="M140" s="61">
        <f t="shared" ref="M140:M169" si="65">M106/K106</f>
        <v>0</v>
      </c>
      <c r="N140" s="65"/>
      <c r="O140" s="50" t="s">
        <v>81</v>
      </c>
      <c r="P140" s="61">
        <f t="shared" ref="P140:P159" si="66">P106/P106</f>
        <v>1</v>
      </c>
      <c r="Q140" s="61">
        <f t="shared" ref="Q140:Q159" si="67">Q106/P106</f>
        <v>0</v>
      </c>
      <c r="R140" s="61">
        <f t="shared" ref="R140:R159" si="68">R106/P106</f>
        <v>0</v>
      </c>
      <c r="S140" s="65"/>
      <c r="T140" s="8" t="s">
        <v>82</v>
      </c>
      <c r="U140" s="61">
        <f t="shared" ref="U140:U147" si="69">U106/U106</f>
        <v>1</v>
      </c>
      <c r="V140" s="61">
        <f t="shared" ref="V140:V147" si="70">V106/U106</f>
        <v>17.003060825139986</v>
      </c>
      <c r="W140" s="61">
        <f t="shared" ref="W140:W147" si="71">W106/U106</f>
        <v>10.673311975747453</v>
      </c>
      <c r="X140" s="58"/>
      <c r="Y140" s="50" t="s">
        <v>83</v>
      </c>
      <c r="Z140" s="61">
        <f t="shared" ref="Z140:Z154" si="72">Z106/Z106</f>
        <v>1</v>
      </c>
      <c r="AA140" s="61">
        <f t="shared" ref="AA140:AA154" si="73">AA106/Z106</f>
        <v>0</v>
      </c>
      <c r="AB140" s="61">
        <f t="shared" ref="AB140:AB154" si="74">AB106/Z106</f>
        <v>0</v>
      </c>
    </row>
    <row r="141" spans="2:28" ht="15.75" x14ac:dyDescent="0.25">
      <c r="B141" s="136"/>
      <c r="C141" s="49" t="s">
        <v>317</v>
      </c>
      <c r="D141" s="49" t="s">
        <v>500</v>
      </c>
      <c r="E141" s="48" t="s">
        <v>291</v>
      </c>
      <c r="F141" s="49" t="s">
        <v>501</v>
      </c>
      <c r="G141" s="79"/>
      <c r="H141" s="49" t="s">
        <v>502</v>
      </c>
      <c r="J141" s="50" t="s">
        <v>87</v>
      </c>
      <c r="K141" s="61">
        <f t="shared" si="63"/>
        <v>1</v>
      </c>
      <c r="L141" s="61">
        <f t="shared" si="64"/>
        <v>4.5543912924482104</v>
      </c>
      <c r="M141" s="61">
        <f t="shared" si="65"/>
        <v>0</v>
      </c>
      <c r="N141" s="65"/>
      <c r="O141" s="50" t="s">
        <v>88</v>
      </c>
      <c r="P141" s="61">
        <f t="shared" si="66"/>
        <v>1</v>
      </c>
      <c r="Q141" s="61">
        <f t="shared" si="67"/>
        <v>4.5543912924482104</v>
      </c>
      <c r="R141" s="61">
        <f t="shared" si="68"/>
        <v>0</v>
      </c>
      <c r="S141" s="65"/>
      <c r="T141" s="8" t="s">
        <v>89</v>
      </c>
      <c r="U141" s="61">
        <f t="shared" si="69"/>
        <v>1</v>
      </c>
      <c r="V141" s="61">
        <f t="shared" si="70"/>
        <v>30.742141224025421</v>
      </c>
      <c r="W141" s="61">
        <f t="shared" si="71"/>
        <v>0.75518716809533848</v>
      </c>
      <c r="X141" s="58"/>
      <c r="Y141" s="50" t="s">
        <v>90</v>
      </c>
      <c r="Z141" s="61">
        <f t="shared" si="72"/>
        <v>1</v>
      </c>
      <c r="AA141" s="61">
        <f t="shared" si="73"/>
        <v>3.0362608616321398</v>
      </c>
      <c r="AB141" s="61">
        <f t="shared" si="74"/>
        <v>2.0138324482542354</v>
      </c>
    </row>
    <row r="142" spans="2:28" ht="15.75" x14ac:dyDescent="0.25">
      <c r="B142" s="136"/>
      <c r="C142" s="48" t="s">
        <v>291</v>
      </c>
      <c r="D142" s="49" t="s">
        <v>503</v>
      </c>
      <c r="E142" s="48" t="s">
        <v>293</v>
      </c>
      <c r="F142" s="49" t="s">
        <v>504</v>
      </c>
      <c r="G142" s="48" t="s">
        <v>293</v>
      </c>
      <c r="H142" s="49" t="s">
        <v>505</v>
      </c>
      <c r="J142" s="50" t="s">
        <v>94</v>
      </c>
      <c r="K142" s="61" t="e">
        <f t="shared" si="63"/>
        <v>#DIV/0!</v>
      </c>
      <c r="L142" s="61" t="e">
        <f t="shared" si="64"/>
        <v>#DIV/0!</v>
      </c>
      <c r="M142" s="61" t="e">
        <f t="shared" si="65"/>
        <v>#DIV/0!</v>
      </c>
      <c r="N142" s="65"/>
      <c r="O142" s="50" t="s">
        <v>95</v>
      </c>
      <c r="P142" s="61">
        <f t="shared" si="66"/>
        <v>1</v>
      </c>
      <c r="Q142" s="61">
        <f t="shared" si="67"/>
        <v>0</v>
      </c>
      <c r="R142" s="61">
        <f t="shared" si="68"/>
        <v>6.0414973447627061</v>
      </c>
      <c r="S142" s="65"/>
      <c r="T142" s="8" t="s">
        <v>96</v>
      </c>
      <c r="U142" s="61">
        <f t="shared" si="69"/>
        <v>1</v>
      </c>
      <c r="V142" s="61">
        <f t="shared" si="70"/>
        <v>5.6203126587658767</v>
      </c>
      <c r="W142" s="61">
        <f t="shared" si="71"/>
        <v>1.7995949537591045</v>
      </c>
      <c r="X142" s="58"/>
      <c r="Y142" s="50" t="s">
        <v>97</v>
      </c>
      <c r="Z142" s="61">
        <f t="shared" si="72"/>
        <v>1</v>
      </c>
      <c r="AA142" s="61">
        <f t="shared" si="73"/>
        <v>13.663173877344629</v>
      </c>
      <c r="AB142" s="61">
        <f t="shared" si="74"/>
        <v>4.5311230085720293</v>
      </c>
    </row>
    <row r="143" spans="2:28" ht="15.75" x14ac:dyDescent="0.25">
      <c r="B143" s="136"/>
      <c r="C143" s="48" t="s">
        <v>291</v>
      </c>
      <c r="D143" s="49" t="s">
        <v>506</v>
      </c>
      <c r="E143" s="48" t="s">
        <v>375</v>
      </c>
      <c r="F143" s="49" t="s">
        <v>507</v>
      </c>
      <c r="G143" s="48" t="s">
        <v>293</v>
      </c>
      <c r="H143" s="49" t="s">
        <v>508</v>
      </c>
      <c r="J143" s="50" t="s">
        <v>101</v>
      </c>
      <c r="K143" s="61">
        <f t="shared" si="63"/>
        <v>1</v>
      </c>
      <c r="L143" s="61">
        <f t="shared" si="64"/>
        <v>0</v>
      </c>
      <c r="M143" s="61">
        <f t="shared" si="65"/>
        <v>0</v>
      </c>
      <c r="N143" s="65"/>
      <c r="O143" s="50" t="s">
        <v>102</v>
      </c>
      <c r="P143" s="61">
        <f t="shared" si="66"/>
        <v>1</v>
      </c>
      <c r="Q143" s="61">
        <f t="shared" si="67"/>
        <v>18.217565169792842</v>
      </c>
      <c r="R143" s="61">
        <f t="shared" si="68"/>
        <v>0</v>
      </c>
      <c r="S143" s="65"/>
      <c r="T143" s="8" t="s">
        <v>103</v>
      </c>
      <c r="U143" s="61">
        <f t="shared" si="69"/>
        <v>1</v>
      </c>
      <c r="V143" s="61">
        <f t="shared" si="70"/>
        <v>25.049152108465154</v>
      </c>
      <c r="W143" s="61">
        <f t="shared" si="71"/>
        <v>3.020748672381353</v>
      </c>
      <c r="X143" s="58"/>
      <c r="Y143" s="53" t="s">
        <v>104</v>
      </c>
      <c r="Z143" s="61" t="e">
        <f t="shared" si="72"/>
        <v>#DIV/0!</v>
      </c>
      <c r="AA143" s="61" t="e">
        <f t="shared" si="73"/>
        <v>#DIV/0!</v>
      </c>
      <c r="AB143" s="61" t="e">
        <f t="shared" si="74"/>
        <v>#DIV/0!</v>
      </c>
    </row>
    <row r="144" spans="2:28" ht="15.75" x14ac:dyDescent="0.25">
      <c r="B144" s="136"/>
      <c r="C144" s="48" t="s">
        <v>291</v>
      </c>
      <c r="D144" s="49" t="s">
        <v>509</v>
      </c>
      <c r="E144" s="48" t="s">
        <v>510</v>
      </c>
      <c r="F144" s="49" t="s">
        <v>511</v>
      </c>
      <c r="G144" s="49" t="s">
        <v>495</v>
      </c>
      <c r="H144" s="49" t="s">
        <v>512</v>
      </c>
      <c r="J144" s="50" t="s">
        <v>107</v>
      </c>
      <c r="K144" s="61">
        <f t="shared" si="63"/>
        <v>1</v>
      </c>
      <c r="L144" s="61">
        <f t="shared" si="64"/>
        <v>9.1087825848964208</v>
      </c>
      <c r="M144" s="61">
        <f t="shared" si="65"/>
        <v>0</v>
      </c>
      <c r="N144" s="65"/>
      <c r="O144" s="50" t="s">
        <v>108</v>
      </c>
      <c r="P144" s="61">
        <f t="shared" si="66"/>
        <v>1</v>
      </c>
      <c r="Q144" s="61">
        <f t="shared" si="67"/>
        <v>18.217565169792842</v>
      </c>
      <c r="R144" s="61">
        <f t="shared" si="68"/>
        <v>9.0622460171440586</v>
      </c>
      <c r="S144" s="65"/>
      <c r="T144" s="8" t="s">
        <v>109</v>
      </c>
      <c r="U144" s="61">
        <f t="shared" si="69"/>
        <v>1</v>
      </c>
      <c r="V144" s="61">
        <f t="shared" si="70"/>
        <v>3.4157934693361587</v>
      </c>
      <c r="W144" s="61">
        <f t="shared" si="71"/>
        <v>2.265561504286016</v>
      </c>
      <c r="X144" s="58"/>
      <c r="Y144" s="50" t="s">
        <v>110</v>
      </c>
      <c r="Z144" s="61">
        <f t="shared" si="72"/>
        <v>1</v>
      </c>
      <c r="AA144" s="61">
        <f t="shared" si="73"/>
        <v>7.2870260679171377</v>
      </c>
      <c r="AB144" s="61">
        <f t="shared" si="74"/>
        <v>2.4165989379050834</v>
      </c>
    </row>
    <row r="145" spans="2:28" ht="15.75" x14ac:dyDescent="0.25">
      <c r="B145" s="136"/>
      <c r="C145" s="48" t="s">
        <v>291</v>
      </c>
      <c r="D145" s="49" t="s">
        <v>513</v>
      </c>
      <c r="E145" s="48" t="s">
        <v>293</v>
      </c>
      <c r="F145" s="49" t="s">
        <v>514</v>
      </c>
      <c r="G145" s="49" t="s">
        <v>515</v>
      </c>
      <c r="H145" s="49" t="s">
        <v>516</v>
      </c>
      <c r="J145" s="50" t="s">
        <v>114</v>
      </c>
      <c r="K145" s="61" t="e">
        <f t="shared" si="63"/>
        <v>#DIV/0!</v>
      </c>
      <c r="L145" s="61" t="e">
        <f t="shared" si="64"/>
        <v>#DIV/0!</v>
      </c>
      <c r="M145" s="61" t="e">
        <f t="shared" si="65"/>
        <v>#DIV/0!</v>
      </c>
      <c r="N145" s="65"/>
      <c r="O145" s="50" t="s">
        <v>115</v>
      </c>
      <c r="P145" s="61">
        <f t="shared" si="66"/>
        <v>1</v>
      </c>
      <c r="Q145" s="61">
        <f t="shared" si="67"/>
        <v>0</v>
      </c>
      <c r="R145" s="61">
        <f t="shared" si="68"/>
        <v>0</v>
      </c>
      <c r="S145" s="65"/>
      <c r="T145" s="23" t="s">
        <v>116</v>
      </c>
      <c r="U145" s="61" t="e">
        <f t="shared" si="69"/>
        <v>#DIV/0!</v>
      </c>
      <c r="V145" s="61" t="e">
        <f t="shared" si="70"/>
        <v>#DIV/0!</v>
      </c>
      <c r="W145" s="61" t="e">
        <f t="shared" si="71"/>
        <v>#DIV/0!</v>
      </c>
      <c r="X145" s="58"/>
      <c r="Y145" s="50" t="s">
        <v>117</v>
      </c>
      <c r="Z145" s="61">
        <f t="shared" si="72"/>
        <v>1</v>
      </c>
      <c r="AA145" s="61">
        <f t="shared" si="73"/>
        <v>12.086653814574099</v>
      </c>
      <c r="AB145" s="61">
        <f t="shared" si="74"/>
        <v>6.3900452684990192</v>
      </c>
    </row>
    <row r="146" spans="2:28" ht="15.75" x14ac:dyDescent="0.25">
      <c r="B146" s="136"/>
      <c r="C146" s="79"/>
      <c r="D146" s="49" t="s">
        <v>517</v>
      </c>
      <c r="E146" s="48" t="s">
        <v>300</v>
      </c>
      <c r="F146" s="49" t="s">
        <v>518</v>
      </c>
      <c r="G146" s="48" t="s">
        <v>293</v>
      </c>
      <c r="H146" s="49" t="s">
        <v>519</v>
      </c>
      <c r="J146" s="50" t="s">
        <v>120</v>
      </c>
      <c r="K146" s="61">
        <f t="shared" si="63"/>
        <v>1</v>
      </c>
      <c r="L146" s="61">
        <f t="shared" si="64"/>
        <v>0</v>
      </c>
      <c r="M146" s="61">
        <f t="shared" si="65"/>
        <v>0</v>
      </c>
      <c r="N146" s="65"/>
      <c r="O146" s="50" t="s">
        <v>121</v>
      </c>
      <c r="P146" s="61" t="e">
        <f t="shared" si="66"/>
        <v>#DIV/0!</v>
      </c>
      <c r="Q146" s="61" t="e">
        <f t="shared" si="67"/>
        <v>#DIV/0!</v>
      </c>
      <c r="R146" s="61" t="e">
        <f t="shared" si="68"/>
        <v>#DIV/0!</v>
      </c>
      <c r="S146" s="65"/>
      <c r="T146" s="8" t="s">
        <v>122</v>
      </c>
      <c r="U146" s="61">
        <f t="shared" si="69"/>
        <v>1</v>
      </c>
      <c r="V146" s="61">
        <f t="shared" si="70"/>
        <v>3.4157934693361578</v>
      </c>
      <c r="W146" s="61">
        <f t="shared" si="71"/>
        <v>2.0138324482542358</v>
      </c>
      <c r="X146" s="58"/>
      <c r="Y146" s="50" t="s">
        <v>123</v>
      </c>
      <c r="Z146" s="61">
        <f t="shared" si="72"/>
        <v>1</v>
      </c>
      <c r="AA146" s="61">
        <f t="shared" si="73"/>
        <v>9.1087825848964208</v>
      </c>
      <c r="AB146" s="61">
        <f t="shared" si="74"/>
        <v>0</v>
      </c>
    </row>
    <row r="147" spans="2:28" ht="15.75" x14ac:dyDescent="0.25">
      <c r="B147" s="136"/>
      <c r="C147" s="48" t="s">
        <v>291</v>
      </c>
      <c r="D147" s="49" t="s">
        <v>520</v>
      </c>
      <c r="E147" s="79"/>
      <c r="F147" s="49" t="s">
        <v>521</v>
      </c>
      <c r="G147" s="48" t="s">
        <v>293</v>
      </c>
      <c r="H147" s="49" t="s">
        <v>522</v>
      </c>
      <c r="J147" s="50" t="s">
        <v>126</v>
      </c>
      <c r="K147" s="61">
        <f t="shared" si="63"/>
        <v>1</v>
      </c>
      <c r="L147" s="61">
        <f t="shared" si="64"/>
        <v>18.217565169792842</v>
      </c>
      <c r="M147" s="61">
        <f t="shared" si="65"/>
        <v>0</v>
      </c>
      <c r="N147" s="65"/>
      <c r="O147" s="50" t="s">
        <v>127</v>
      </c>
      <c r="P147" s="61">
        <f t="shared" si="66"/>
        <v>1</v>
      </c>
      <c r="Q147" s="61">
        <f t="shared" si="67"/>
        <v>7.2870260679171377</v>
      </c>
      <c r="R147" s="61">
        <f t="shared" si="68"/>
        <v>2.4165989379050834</v>
      </c>
      <c r="S147" s="65"/>
      <c r="T147" s="23" t="s">
        <v>128</v>
      </c>
      <c r="U147" s="61">
        <f t="shared" si="69"/>
        <v>1</v>
      </c>
      <c r="V147" s="61">
        <f t="shared" si="70"/>
        <v>10.812050873129085</v>
      </c>
      <c r="W147" s="61">
        <f t="shared" si="71"/>
        <v>4.0276648965084725</v>
      </c>
      <c r="X147" s="58"/>
      <c r="Y147" s="50" t="s">
        <v>129</v>
      </c>
      <c r="Z147" s="61">
        <f t="shared" si="72"/>
        <v>1</v>
      </c>
      <c r="AA147" s="61">
        <f t="shared" si="73"/>
        <v>7.2870260679171386</v>
      </c>
      <c r="AB147" s="61">
        <f t="shared" si="74"/>
        <v>2.4165989379050834</v>
      </c>
    </row>
    <row r="148" spans="2:28" ht="15.75" x14ac:dyDescent="0.25">
      <c r="B148" s="136"/>
      <c r="C148" s="48" t="s">
        <v>291</v>
      </c>
      <c r="D148" s="49" t="s">
        <v>523</v>
      </c>
      <c r="E148" s="48" t="s">
        <v>311</v>
      </c>
      <c r="F148" s="49" t="s">
        <v>524</v>
      </c>
      <c r="G148" s="48" t="s">
        <v>293</v>
      </c>
      <c r="H148" s="49" t="s">
        <v>525</v>
      </c>
      <c r="J148" s="50" t="s">
        <v>132</v>
      </c>
      <c r="K148" s="61">
        <f t="shared" si="63"/>
        <v>1</v>
      </c>
      <c r="L148" s="61">
        <f t="shared" si="64"/>
        <v>54.652695509378518</v>
      </c>
      <c r="M148" s="61">
        <f t="shared" si="65"/>
        <v>36.248984068576235</v>
      </c>
      <c r="N148" s="65"/>
      <c r="O148" s="50" t="s">
        <v>133</v>
      </c>
      <c r="P148" s="61">
        <f t="shared" si="66"/>
        <v>1</v>
      </c>
      <c r="Q148" s="61">
        <f t="shared" si="67"/>
        <v>2.2771956462241052</v>
      </c>
      <c r="R148" s="61">
        <f t="shared" si="68"/>
        <v>1.762103392222456</v>
      </c>
      <c r="S148" s="65"/>
      <c r="T148" s="5"/>
      <c r="U148" s="5"/>
      <c r="V148" s="5"/>
      <c r="W148" s="5"/>
      <c r="X148" s="58"/>
      <c r="Y148" s="50" t="s">
        <v>134</v>
      </c>
      <c r="Z148" s="61">
        <f t="shared" si="72"/>
        <v>1</v>
      </c>
      <c r="AA148" s="61">
        <f t="shared" si="73"/>
        <v>15.1813043081607</v>
      </c>
      <c r="AB148" s="61">
        <f t="shared" si="74"/>
        <v>1.0069162241271179</v>
      </c>
    </row>
    <row r="149" spans="2:28" ht="15.75" x14ac:dyDescent="0.25">
      <c r="B149" s="136"/>
      <c r="C149" s="79"/>
      <c r="D149" s="49" t="s">
        <v>526</v>
      </c>
      <c r="E149" s="48" t="s">
        <v>330</v>
      </c>
      <c r="F149" s="49" t="s">
        <v>527</v>
      </c>
      <c r="G149" s="48" t="s">
        <v>293</v>
      </c>
      <c r="H149" s="49" t="s">
        <v>528</v>
      </c>
      <c r="J149" s="50" t="s">
        <v>138</v>
      </c>
      <c r="K149" s="61">
        <f t="shared" si="63"/>
        <v>1</v>
      </c>
      <c r="L149" s="61">
        <f t="shared" si="64"/>
        <v>0</v>
      </c>
      <c r="M149" s="61">
        <f t="shared" si="65"/>
        <v>0</v>
      </c>
      <c r="N149" s="65"/>
      <c r="O149" s="50" t="s">
        <v>139</v>
      </c>
      <c r="P149" s="61">
        <f t="shared" si="66"/>
        <v>1</v>
      </c>
      <c r="Q149" s="61">
        <f t="shared" si="67"/>
        <v>20.494760816016949</v>
      </c>
      <c r="R149" s="61">
        <f t="shared" si="68"/>
        <v>10.141084828708832</v>
      </c>
      <c r="S149" s="65"/>
      <c r="T149" s="71"/>
      <c r="U149" s="75"/>
      <c r="V149" s="75"/>
      <c r="W149" s="75"/>
      <c r="X149" s="58"/>
      <c r="Y149" s="50" t="s">
        <v>140</v>
      </c>
      <c r="Z149" s="61" t="e">
        <f t="shared" si="72"/>
        <v>#DIV/0!</v>
      </c>
      <c r="AA149" s="61" t="e">
        <f t="shared" si="73"/>
        <v>#DIV/0!</v>
      </c>
      <c r="AB149" s="61" t="e">
        <f t="shared" si="74"/>
        <v>#DIV/0!</v>
      </c>
    </row>
    <row r="150" spans="2:28" ht="15.75" x14ac:dyDescent="0.25">
      <c r="B150" s="136"/>
      <c r="C150" s="48" t="s">
        <v>87</v>
      </c>
      <c r="D150" s="49" t="s">
        <v>529</v>
      </c>
      <c r="E150" s="48" t="s">
        <v>293</v>
      </c>
      <c r="F150" s="49" t="s">
        <v>530</v>
      </c>
      <c r="G150" s="48" t="s">
        <v>293</v>
      </c>
      <c r="H150" s="49" t="s">
        <v>531</v>
      </c>
      <c r="J150" s="50" t="s">
        <v>143</v>
      </c>
      <c r="K150" s="61" t="e">
        <f t="shared" si="63"/>
        <v>#DIV/0!</v>
      </c>
      <c r="L150" s="61" t="e">
        <f t="shared" si="64"/>
        <v>#DIV/0!</v>
      </c>
      <c r="M150" s="61" t="e">
        <f t="shared" si="65"/>
        <v>#DIV/0!</v>
      </c>
      <c r="N150" s="65"/>
      <c r="O150" s="50" t="s">
        <v>144</v>
      </c>
      <c r="P150" s="61" t="e">
        <f t="shared" si="66"/>
        <v>#DIV/0!</v>
      </c>
      <c r="Q150" s="61" t="e">
        <f t="shared" si="67"/>
        <v>#DIV/0!</v>
      </c>
      <c r="R150" s="61" t="e">
        <f t="shared" si="68"/>
        <v>#DIV/0!</v>
      </c>
      <c r="S150" s="65"/>
      <c r="T150" s="75"/>
      <c r="U150" s="76"/>
      <c r="V150" s="76"/>
      <c r="W150" s="76"/>
      <c r="X150" s="58"/>
      <c r="Y150" s="50" t="s">
        <v>145</v>
      </c>
      <c r="Z150" s="61">
        <f t="shared" si="72"/>
        <v>1</v>
      </c>
      <c r="AA150" s="61">
        <f t="shared" si="73"/>
        <v>9.1087825848964208</v>
      </c>
      <c r="AB150" s="61">
        <f t="shared" si="74"/>
        <v>0</v>
      </c>
    </row>
    <row r="151" spans="2:28" ht="15.75" x14ac:dyDescent="0.25">
      <c r="B151" s="136"/>
      <c r="C151" s="79"/>
      <c r="D151" s="49" t="s">
        <v>532</v>
      </c>
      <c r="E151" s="48" t="s">
        <v>293</v>
      </c>
      <c r="F151" s="49" t="s">
        <v>533</v>
      </c>
      <c r="G151" s="48" t="s">
        <v>179</v>
      </c>
      <c r="H151" s="49" t="s">
        <v>534</v>
      </c>
      <c r="J151" s="50" t="s">
        <v>149</v>
      </c>
      <c r="K151" s="61">
        <f t="shared" si="63"/>
        <v>1</v>
      </c>
      <c r="L151" s="61">
        <f t="shared" si="64"/>
        <v>5.9207086801826749</v>
      </c>
      <c r="M151" s="61">
        <f t="shared" si="65"/>
        <v>2.1145240706669481</v>
      </c>
      <c r="O151" s="50" t="s">
        <v>150</v>
      </c>
      <c r="P151" s="61">
        <f t="shared" si="66"/>
        <v>1</v>
      </c>
      <c r="Q151" s="61">
        <f t="shared" si="67"/>
        <v>9.1087825848964208</v>
      </c>
      <c r="R151" s="61">
        <f t="shared" si="68"/>
        <v>0</v>
      </c>
      <c r="T151" s="75"/>
      <c r="U151" s="76"/>
      <c r="V151" s="76"/>
      <c r="W151" s="76"/>
      <c r="X151" s="58"/>
      <c r="Y151" s="50" t="s">
        <v>151</v>
      </c>
      <c r="Z151" s="61" t="e">
        <f t="shared" si="72"/>
        <v>#DIV/0!</v>
      </c>
      <c r="AA151" s="61" t="e">
        <f t="shared" si="73"/>
        <v>#DIV/0!</v>
      </c>
      <c r="AB151" s="61" t="e">
        <f t="shared" si="74"/>
        <v>#DIV/0!</v>
      </c>
    </row>
    <row r="152" spans="2:28" ht="15.75" x14ac:dyDescent="0.25">
      <c r="B152" s="136"/>
      <c r="C152" s="48" t="s">
        <v>340</v>
      </c>
      <c r="D152" s="49" t="s">
        <v>535</v>
      </c>
      <c r="E152" s="48" t="s">
        <v>293</v>
      </c>
      <c r="F152" s="49" t="s">
        <v>536</v>
      </c>
      <c r="G152" s="48" t="s">
        <v>293</v>
      </c>
      <c r="H152" s="49" t="s">
        <v>537</v>
      </c>
      <c r="J152" s="50" t="s">
        <v>155</v>
      </c>
      <c r="K152" s="61" t="e">
        <f t="shared" si="63"/>
        <v>#DIV/0!</v>
      </c>
      <c r="L152" s="61" t="e">
        <f t="shared" si="64"/>
        <v>#DIV/0!</v>
      </c>
      <c r="M152" s="61" t="e">
        <f t="shared" si="65"/>
        <v>#DIV/0!</v>
      </c>
      <c r="O152" s="50" t="s">
        <v>156</v>
      </c>
      <c r="P152" s="61">
        <f t="shared" si="66"/>
        <v>1</v>
      </c>
      <c r="Q152" s="61">
        <f t="shared" si="67"/>
        <v>7.2870260679171386</v>
      </c>
      <c r="R152" s="61">
        <f t="shared" si="68"/>
        <v>2.4165989379050834</v>
      </c>
      <c r="T152" s="75"/>
      <c r="U152" s="76"/>
      <c r="V152" s="76"/>
      <c r="W152" s="76"/>
      <c r="X152" s="58"/>
      <c r="Y152" s="50" t="s">
        <v>157</v>
      </c>
      <c r="Z152" s="61">
        <f t="shared" si="72"/>
        <v>1</v>
      </c>
      <c r="AA152" s="61">
        <f t="shared" si="73"/>
        <v>9.1087825848964208</v>
      </c>
      <c r="AB152" s="61">
        <f t="shared" si="74"/>
        <v>0</v>
      </c>
    </row>
    <row r="153" spans="2:28" ht="15.75" x14ac:dyDescent="0.25">
      <c r="B153" s="136"/>
      <c r="C153" s="49" t="s">
        <v>495</v>
      </c>
      <c r="D153" s="49" t="s">
        <v>538</v>
      </c>
      <c r="E153" s="48" t="s">
        <v>330</v>
      </c>
      <c r="F153" s="49" t="s">
        <v>539</v>
      </c>
      <c r="G153" s="79"/>
      <c r="H153" s="49" t="s">
        <v>540</v>
      </c>
      <c r="J153" s="50" t="s">
        <v>160</v>
      </c>
      <c r="K153" s="61" t="e">
        <f t="shared" si="63"/>
        <v>#DIV/0!</v>
      </c>
      <c r="L153" s="61" t="e">
        <f t="shared" si="64"/>
        <v>#DIV/0!</v>
      </c>
      <c r="M153" s="61" t="e">
        <f t="shared" si="65"/>
        <v>#DIV/0!</v>
      </c>
      <c r="O153" s="50" t="s">
        <v>161</v>
      </c>
      <c r="P153" s="61">
        <f t="shared" si="66"/>
        <v>1</v>
      </c>
      <c r="Q153" s="61">
        <f t="shared" si="67"/>
        <v>15.1813043081607</v>
      </c>
      <c r="R153" s="61">
        <f t="shared" si="68"/>
        <v>1.0069162241271179</v>
      </c>
      <c r="T153" s="75"/>
      <c r="U153" s="76"/>
      <c r="V153" s="76"/>
      <c r="W153" s="76"/>
      <c r="X153" s="58"/>
      <c r="Y153" s="57" t="s">
        <v>162</v>
      </c>
      <c r="Z153" s="61" t="e">
        <f t="shared" si="72"/>
        <v>#DIV/0!</v>
      </c>
      <c r="AA153" s="61" t="e">
        <f t="shared" si="73"/>
        <v>#DIV/0!</v>
      </c>
      <c r="AB153" s="61" t="e">
        <f t="shared" si="74"/>
        <v>#DIV/0!</v>
      </c>
    </row>
    <row r="154" spans="2:28" ht="18.75" customHeight="1" x14ac:dyDescent="0.25">
      <c r="B154" s="136"/>
      <c r="C154" s="48" t="s">
        <v>322</v>
      </c>
      <c r="D154" s="49" t="s">
        <v>541</v>
      </c>
      <c r="E154" s="80" t="s">
        <v>354</v>
      </c>
      <c r="F154" s="49" t="s">
        <v>542</v>
      </c>
      <c r="G154" s="48" t="s">
        <v>322</v>
      </c>
      <c r="H154" s="49" t="s">
        <v>543</v>
      </c>
      <c r="J154" s="50" t="s">
        <v>84</v>
      </c>
      <c r="K154" s="61">
        <f t="shared" si="63"/>
        <v>1</v>
      </c>
      <c r="L154" s="61">
        <f t="shared" si="64"/>
        <v>2.8764576583883432</v>
      </c>
      <c r="M154" s="61">
        <f t="shared" si="65"/>
        <v>1.5898677223059754</v>
      </c>
      <c r="O154" s="50" t="s">
        <v>165</v>
      </c>
      <c r="P154" s="61" t="e">
        <f t="shared" si="66"/>
        <v>#DIV/0!</v>
      </c>
      <c r="Q154" s="61" t="e">
        <f t="shared" si="67"/>
        <v>#DIV/0!</v>
      </c>
      <c r="R154" s="61" t="e">
        <f t="shared" si="68"/>
        <v>#DIV/0!</v>
      </c>
      <c r="T154" s="75"/>
      <c r="U154" s="76"/>
      <c r="V154" s="76"/>
      <c r="W154" s="76"/>
      <c r="X154" s="58"/>
      <c r="Y154" s="8" t="s">
        <v>166</v>
      </c>
      <c r="Z154" s="61">
        <f t="shared" si="72"/>
        <v>1</v>
      </c>
      <c r="AA154" s="61">
        <f t="shared" si="73"/>
        <v>3.4157934693361578</v>
      </c>
      <c r="AB154" s="61">
        <f t="shared" si="74"/>
        <v>2.0138324482542358</v>
      </c>
    </row>
    <row r="155" spans="2:28" ht="15.75" x14ac:dyDescent="0.25">
      <c r="B155" s="136"/>
      <c r="C155" s="48" t="s">
        <v>291</v>
      </c>
      <c r="D155" s="49" t="s">
        <v>544</v>
      </c>
      <c r="E155" s="48" t="s">
        <v>322</v>
      </c>
      <c r="F155" s="49" t="s">
        <v>545</v>
      </c>
      <c r="G155" s="48" t="s">
        <v>293</v>
      </c>
      <c r="H155" s="49" t="s">
        <v>546</v>
      </c>
      <c r="J155" s="50" t="s">
        <v>169</v>
      </c>
      <c r="K155" s="61">
        <f t="shared" si="63"/>
        <v>1</v>
      </c>
      <c r="L155" s="61">
        <f t="shared" si="64"/>
        <v>0</v>
      </c>
      <c r="M155" s="61">
        <f t="shared" si="65"/>
        <v>1.2082994689525417</v>
      </c>
      <c r="O155" s="50" t="s">
        <v>170</v>
      </c>
      <c r="P155" s="61">
        <f t="shared" si="66"/>
        <v>1</v>
      </c>
      <c r="Q155" s="61">
        <f t="shared" si="67"/>
        <v>9.1087825848964208</v>
      </c>
      <c r="R155" s="61">
        <f t="shared" si="68"/>
        <v>0</v>
      </c>
      <c r="T155" s="75"/>
      <c r="U155" s="76"/>
      <c r="V155" s="76"/>
      <c r="W155" s="76"/>
      <c r="X155" s="58"/>
    </row>
    <row r="156" spans="2:28" ht="15.75" x14ac:dyDescent="0.25">
      <c r="B156" s="136"/>
      <c r="C156" s="48" t="s">
        <v>322</v>
      </c>
      <c r="D156" s="49" t="s">
        <v>547</v>
      </c>
      <c r="E156" s="79"/>
      <c r="F156" s="49" t="s">
        <v>548</v>
      </c>
      <c r="G156" s="79"/>
      <c r="H156" s="49" t="s">
        <v>549</v>
      </c>
      <c r="J156" s="50" t="s">
        <v>68</v>
      </c>
      <c r="K156" s="61">
        <f t="shared" si="63"/>
        <v>1</v>
      </c>
      <c r="L156" s="61">
        <f t="shared" si="64"/>
        <v>15.841361017211169</v>
      </c>
      <c r="M156" s="61">
        <f t="shared" si="65"/>
        <v>12.082994689525417</v>
      </c>
      <c r="O156" s="50" t="s">
        <v>173</v>
      </c>
      <c r="P156" s="61" t="e">
        <f t="shared" si="66"/>
        <v>#DIV/0!</v>
      </c>
      <c r="Q156" s="61" t="e">
        <f t="shared" si="67"/>
        <v>#DIV/0!</v>
      </c>
      <c r="R156" s="61" t="e">
        <f t="shared" si="68"/>
        <v>#DIV/0!</v>
      </c>
      <c r="T156" s="64"/>
      <c r="U156" s="76"/>
      <c r="V156" s="76"/>
      <c r="W156" s="76"/>
    </row>
    <row r="157" spans="2:28" ht="15.75" x14ac:dyDescent="0.25">
      <c r="B157" s="136"/>
      <c r="C157" s="48" t="s">
        <v>291</v>
      </c>
      <c r="D157" s="49" t="s">
        <v>550</v>
      </c>
      <c r="E157" s="48" t="s">
        <v>420</v>
      </c>
      <c r="F157" s="49" t="s">
        <v>551</v>
      </c>
      <c r="G157" s="48" t="s">
        <v>293</v>
      </c>
      <c r="H157" s="49" t="s">
        <v>552</v>
      </c>
      <c r="J157" s="50" t="s">
        <v>111</v>
      </c>
      <c r="K157" s="61">
        <f t="shared" si="63"/>
        <v>1</v>
      </c>
      <c r="L157" s="61">
        <f t="shared" si="64"/>
        <v>41.900399890523545</v>
      </c>
      <c r="M157" s="61">
        <f t="shared" si="65"/>
        <v>1.2082994689525417</v>
      </c>
      <c r="O157" s="50" t="s">
        <v>176</v>
      </c>
      <c r="P157" s="61">
        <f t="shared" si="66"/>
        <v>1</v>
      </c>
      <c r="Q157" s="61">
        <f t="shared" si="67"/>
        <v>9.1087825848964208</v>
      </c>
      <c r="R157" s="61">
        <f t="shared" si="68"/>
        <v>0</v>
      </c>
      <c r="T157" s="75"/>
      <c r="U157" s="76"/>
      <c r="V157" s="76"/>
      <c r="W157" s="76"/>
    </row>
    <row r="158" spans="2:28" ht="15.75" x14ac:dyDescent="0.25">
      <c r="B158" s="136"/>
      <c r="C158" s="48" t="s">
        <v>293</v>
      </c>
      <c r="D158" s="49" t="s">
        <v>553</v>
      </c>
      <c r="E158" s="48" t="s">
        <v>293</v>
      </c>
      <c r="F158" s="49" t="s">
        <v>554</v>
      </c>
      <c r="G158" s="48" t="s">
        <v>311</v>
      </c>
      <c r="H158" s="49" t="s">
        <v>555</v>
      </c>
      <c r="J158" s="50" t="s">
        <v>179</v>
      </c>
      <c r="K158" s="61" t="e">
        <f t="shared" si="63"/>
        <v>#DIV/0!</v>
      </c>
      <c r="L158" s="61" t="e">
        <f t="shared" si="64"/>
        <v>#DIV/0!</v>
      </c>
      <c r="M158" s="61" t="e">
        <f t="shared" si="65"/>
        <v>#DIV/0!</v>
      </c>
      <c r="O158" s="57" t="s">
        <v>180</v>
      </c>
      <c r="P158" s="61" t="e">
        <f t="shared" si="66"/>
        <v>#DIV/0!</v>
      </c>
      <c r="Q158" s="61" t="e">
        <f t="shared" si="67"/>
        <v>#DIV/0!</v>
      </c>
      <c r="R158" s="61" t="e">
        <f t="shared" si="68"/>
        <v>#DIV/0!</v>
      </c>
      <c r="T158" s="77"/>
      <c r="U158" s="77"/>
      <c r="V158" s="77"/>
      <c r="W158" s="77"/>
    </row>
    <row r="159" spans="2:28" ht="15.75" x14ac:dyDescent="0.25">
      <c r="B159" s="136"/>
      <c r="C159" s="48" t="s">
        <v>322</v>
      </c>
      <c r="D159" s="49" t="s">
        <v>556</v>
      </c>
      <c r="E159" s="48" t="s">
        <v>420</v>
      </c>
      <c r="F159" s="49" t="s">
        <v>557</v>
      </c>
      <c r="G159" s="48" t="s">
        <v>293</v>
      </c>
      <c r="H159" s="49" t="s">
        <v>558</v>
      </c>
      <c r="J159" s="50" t="s">
        <v>184</v>
      </c>
      <c r="K159" s="61">
        <f t="shared" si="63"/>
        <v>1</v>
      </c>
      <c r="L159" s="61">
        <f t="shared" si="64"/>
        <v>9.1087825848964208</v>
      </c>
      <c r="M159" s="61">
        <f t="shared" si="65"/>
        <v>0</v>
      </c>
      <c r="O159" s="8" t="s">
        <v>166</v>
      </c>
      <c r="P159" s="61">
        <f t="shared" si="66"/>
        <v>1</v>
      </c>
      <c r="Q159" s="61">
        <f t="shared" si="67"/>
        <v>3.4157934693361578</v>
      </c>
      <c r="R159" s="61">
        <f t="shared" si="68"/>
        <v>2.0138324482542358</v>
      </c>
      <c r="T159" s="77"/>
      <c r="U159" s="77"/>
      <c r="V159" s="77"/>
      <c r="W159" s="77"/>
    </row>
    <row r="160" spans="2:28" ht="16.5" customHeight="1" x14ac:dyDescent="0.25">
      <c r="B160" s="136"/>
      <c r="C160" s="45"/>
      <c r="D160" s="45"/>
      <c r="E160" s="80" t="s">
        <v>354</v>
      </c>
      <c r="F160" s="49" t="s">
        <v>559</v>
      </c>
      <c r="G160" s="48" t="s">
        <v>330</v>
      </c>
      <c r="H160" s="49" t="s">
        <v>560</v>
      </c>
      <c r="J160" s="50" t="s">
        <v>188</v>
      </c>
      <c r="K160" s="61" t="e">
        <f t="shared" si="63"/>
        <v>#DIV/0!</v>
      </c>
      <c r="L160" s="61" t="e">
        <f t="shared" si="64"/>
        <v>#DIV/0!</v>
      </c>
      <c r="M160" s="61" t="e">
        <f t="shared" si="65"/>
        <v>#DIV/0!</v>
      </c>
      <c r="P160" s="77"/>
      <c r="Q160" s="77"/>
      <c r="R160" s="77"/>
      <c r="S160" s="77"/>
    </row>
    <row r="161" spans="2:13" ht="15.75" x14ac:dyDescent="0.25">
      <c r="B161" s="136"/>
      <c r="C161" s="45"/>
      <c r="D161" s="45"/>
      <c r="E161" s="48" t="s">
        <v>399</v>
      </c>
      <c r="F161" s="49" t="s">
        <v>561</v>
      </c>
      <c r="G161" s="48" t="s">
        <v>293</v>
      </c>
      <c r="H161" s="49" t="s">
        <v>562</v>
      </c>
      <c r="J161" s="50" t="s">
        <v>99</v>
      </c>
      <c r="K161" s="61">
        <f t="shared" si="63"/>
        <v>1</v>
      </c>
      <c r="L161" s="61">
        <f t="shared" si="64"/>
        <v>7.2870260679171386</v>
      </c>
      <c r="M161" s="61">
        <f t="shared" si="65"/>
        <v>1.2082994689525417</v>
      </c>
    </row>
    <row r="162" spans="2:13" ht="15.75" x14ac:dyDescent="0.25">
      <c r="B162" s="136"/>
      <c r="C162" s="45"/>
      <c r="D162" s="45"/>
      <c r="E162" s="48" t="s">
        <v>389</v>
      </c>
      <c r="F162" s="49" t="s">
        <v>563</v>
      </c>
      <c r="G162" s="48" t="s">
        <v>293</v>
      </c>
      <c r="H162" s="49" t="s">
        <v>564</v>
      </c>
      <c r="J162" s="50" t="s">
        <v>193</v>
      </c>
      <c r="K162" s="61" t="e">
        <f t="shared" si="63"/>
        <v>#DIV/0!</v>
      </c>
      <c r="L162" s="61" t="e">
        <f t="shared" si="64"/>
        <v>#DIV/0!</v>
      </c>
      <c r="M162" s="61" t="e">
        <f t="shared" si="65"/>
        <v>#DIV/0!</v>
      </c>
    </row>
    <row r="163" spans="2:13" ht="15.75" x14ac:dyDescent="0.25">
      <c r="B163" s="136"/>
      <c r="C163" s="45"/>
      <c r="D163" s="45"/>
      <c r="E163" s="45"/>
      <c r="F163" s="45"/>
      <c r="G163" s="48" t="s">
        <v>291</v>
      </c>
      <c r="H163" s="49" t="s">
        <v>565</v>
      </c>
      <c r="J163" s="50" t="s">
        <v>70</v>
      </c>
      <c r="K163" s="61">
        <f t="shared" si="63"/>
        <v>1</v>
      </c>
      <c r="L163" s="61">
        <f t="shared" si="64"/>
        <v>15.1813043081607</v>
      </c>
      <c r="M163" s="61">
        <f t="shared" si="65"/>
        <v>1.0069162241271179</v>
      </c>
    </row>
    <row r="164" spans="2:13" ht="15.75" x14ac:dyDescent="0.25">
      <c r="B164" s="136"/>
      <c r="C164" s="45"/>
      <c r="D164" s="45"/>
      <c r="E164" s="45"/>
      <c r="F164" s="45"/>
      <c r="G164" s="48" t="s">
        <v>291</v>
      </c>
      <c r="H164" s="49" t="s">
        <v>566</v>
      </c>
      <c r="J164" s="50" t="s">
        <v>153</v>
      </c>
      <c r="K164" s="61" t="e">
        <f t="shared" si="63"/>
        <v>#DIV/0!</v>
      </c>
      <c r="L164" s="61" t="e">
        <f t="shared" si="64"/>
        <v>#DIV/0!</v>
      </c>
      <c r="M164" s="61" t="e">
        <f t="shared" si="65"/>
        <v>#DIV/0!</v>
      </c>
    </row>
    <row r="165" spans="2:13" ht="15.75" x14ac:dyDescent="0.25">
      <c r="B165" s="136"/>
      <c r="C165" s="45"/>
      <c r="D165" s="45"/>
      <c r="E165" s="45"/>
      <c r="F165" s="45"/>
      <c r="G165" s="48" t="s">
        <v>293</v>
      </c>
      <c r="H165" s="49" t="s">
        <v>567</v>
      </c>
      <c r="J165" s="50" t="s">
        <v>201</v>
      </c>
      <c r="K165" s="61">
        <f t="shared" si="63"/>
        <v>1</v>
      </c>
      <c r="L165" s="61">
        <f t="shared" si="64"/>
        <v>9.1087825848964208</v>
      </c>
      <c r="M165" s="61">
        <f t="shared" si="65"/>
        <v>0</v>
      </c>
    </row>
    <row r="166" spans="2:13" ht="15.75" x14ac:dyDescent="0.25">
      <c r="J166" s="50" t="s">
        <v>186</v>
      </c>
      <c r="K166" s="61" t="e">
        <f t="shared" si="63"/>
        <v>#DIV/0!</v>
      </c>
      <c r="L166" s="61" t="e">
        <f t="shared" si="64"/>
        <v>#DIV/0!</v>
      </c>
      <c r="M166" s="61" t="e">
        <f t="shared" si="65"/>
        <v>#DIV/0!</v>
      </c>
    </row>
    <row r="167" spans="2:13" ht="15.75" x14ac:dyDescent="0.25">
      <c r="J167" s="50" t="s">
        <v>206</v>
      </c>
      <c r="K167" s="61">
        <f t="shared" si="63"/>
        <v>1</v>
      </c>
      <c r="L167" s="61">
        <f t="shared" si="64"/>
        <v>9.1087825848964208</v>
      </c>
      <c r="M167" s="61">
        <f t="shared" si="65"/>
        <v>0</v>
      </c>
    </row>
    <row r="168" spans="2:13" ht="15.75" x14ac:dyDescent="0.25">
      <c r="J168" s="57" t="s">
        <v>209</v>
      </c>
      <c r="K168" s="61" t="e">
        <f t="shared" si="63"/>
        <v>#DIV/0!</v>
      </c>
      <c r="L168" s="61" t="e">
        <f t="shared" si="64"/>
        <v>#DIV/0!</v>
      </c>
      <c r="M168" s="61" t="e">
        <f t="shared" si="65"/>
        <v>#DIV/0!</v>
      </c>
    </row>
    <row r="169" spans="2:13" x14ac:dyDescent="0.25">
      <c r="J169" s="8" t="s">
        <v>166</v>
      </c>
      <c r="K169" s="61">
        <f t="shared" si="63"/>
        <v>1</v>
      </c>
      <c r="L169" s="61">
        <f t="shared" si="64"/>
        <v>3.4157934693361578</v>
      </c>
      <c r="M169" s="61">
        <f t="shared" si="65"/>
        <v>2.0138324482542358</v>
      </c>
    </row>
    <row r="171" spans="2:13" ht="18" x14ac:dyDescent="0.25">
      <c r="J171" s="50" t="s">
        <v>568</v>
      </c>
      <c r="K171" s="8" t="s">
        <v>64</v>
      </c>
      <c r="L171" s="8" t="s">
        <v>65</v>
      </c>
      <c r="M171" s="8" t="s">
        <v>66</v>
      </c>
    </row>
    <row r="172" spans="2:13" ht="15.75" x14ac:dyDescent="0.25">
      <c r="J172" s="50" t="s">
        <v>68</v>
      </c>
      <c r="K172" s="2">
        <f t="shared" ref="K172:M173" si="75">K122</f>
        <v>0.90787995443526726</v>
      </c>
      <c r="L172" s="2">
        <f t="shared" si="75"/>
        <v>14.382054118498294</v>
      </c>
      <c r="M172" s="2">
        <f t="shared" si="75"/>
        <v>10.969908668167912</v>
      </c>
    </row>
    <row r="173" spans="2:13" ht="15.75" x14ac:dyDescent="0.25">
      <c r="J173" s="50" t="s">
        <v>111</v>
      </c>
      <c r="K173" s="2">
        <f t="shared" si="75"/>
        <v>0.19736520748592765</v>
      </c>
      <c r="L173" s="2">
        <f t="shared" si="75"/>
        <v>8.2696811181365195</v>
      </c>
      <c r="M173" s="2">
        <f t="shared" si="75"/>
        <v>0.23847627539495458</v>
      </c>
    </row>
    <row r="174" spans="2:13" ht="15.75" x14ac:dyDescent="0.25">
      <c r="J174" s="50" t="s">
        <v>149</v>
      </c>
      <c r="K174" s="2">
        <f>K117</f>
        <v>0.78946082994371058</v>
      </c>
      <c r="L174" s="2">
        <f>L117</f>
        <v>4.6741675885119456</v>
      </c>
      <c r="M174" s="2">
        <f>M117</f>
        <v>1.6693339277646821</v>
      </c>
    </row>
    <row r="175" spans="2:13" ht="15.75" x14ac:dyDescent="0.25">
      <c r="J175" s="57" t="s">
        <v>209</v>
      </c>
      <c r="K175" s="2">
        <f>K134</f>
        <v>0</v>
      </c>
      <c r="L175" s="2">
        <f>L134</f>
        <v>3.5955135296245735</v>
      </c>
      <c r="M175" s="2">
        <f>M134</f>
        <v>0</v>
      </c>
    </row>
    <row r="176" spans="2:13" ht="15.75" x14ac:dyDescent="0.25">
      <c r="J176" s="50" t="s">
        <v>70</v>
      </c>
      <c r="K176" s="2">
        <f>K129</f>
        <v>0.23683824898311323</v>
      </c>
      <c r="L176" s="2">
        <f>L129</f>
        <v>3.5955135296245735</v>
      </c>
      <c r="M176" s="2">
        <f>M129</f>
        <v>0.23847627539495458</v>
      </c>
    </row>
    <row r="177" spans="10:13" ht="15.75" x14ac:dyDescent="0.25">
      <c r="J177" s="50" t="s">
        <v>143</v>
      </c>
      <c r="K177" s="2">
        <f>K116</f>
        <v>0</v>
      </c>
      <c r="L177" s="2">
        <f>L116</f>
        <v>2.8764108236996591</v>
      </c>
      <c r="M177" s="2">
        <f>M116</f>
        <v>0</v>
      </c>
    </row>
    <row r="178" spans="10:13" ht="15.75" x14ac:dyDescent="0.25">
      <c r="J178" s="50" t="s">
        <v>132</v>
      </c>
      <c r="K178" s="2">
        <f>K114</f>
        <v>3.9473041497185543E-2</v>
      </c>
      <c r="L178" s="2">
        <f>L114</f>
        <v>2.1573081177747442</v>
      </c>
      <c r="M178" s="2">
        <f>M114</f>
        <v>1.4308576523697274</v>
      </c>
    </row>
    <row r="179" spans="10:13" ht="15.75" x14ac:dyDescent="0.25">
      <c r="J179" s="50" t="s">
        <v>84</v>
      </c>
      <c r="K179" s="2">
        <f>K120</f>
        <v>0.74998778844652525</v>
      </c>
      <c r="L179" s="2">
        <f>L120</f>
        <v>2.1573081177747442</v>
      </c>
      <c r="M179" s="2">
        <f>M120</f>
        <v>1.1923813769747729</v>
      </c>
    </row>
    <row r="180" spans="10:13" ht="15.75" x14ac:dyDescent="0.25">
      <c r="J180" s="50" t="s">
        <v>155</v>
      </c>
      <c r="K180" s="2">
        <f>K118</f>
        <v>0</v>
      </c>
      <c r="L180" s="2">
        <f>L118</f>
        <v>1.0786540588873721</v>
      </c>
      <c r="M180" s="2">
        <f>M118</f>
        <v>0.23847627539495458</v>
      </c>
    </row>
    <row r="181" spans="10:13" ht="15.75" x14ac:dyDescent="0.25">
      <c r="J181" s="50" t="s">
        <v>569</v>
      </c>
      <c r="K181" s="2">
        <f>SUM(K105:K113,K115,K119,K121,K124:K128,K130:K133,K135)</f>
        <v>1.9341790333620916</v>
      </c>
      <c r="L181" s="2">
        <f>SUM(L105:L113,L115,L119,L121,L124:L128,L130:L133,L135)</f>
        <v>9.7078865299863484</v>
      </c>
      <c r="M181" s="2">
        <f>SUM(M105:M113,M115,M119,M121,M124:M128,M130:M133,M135)</f>
        <v>3.5771441309243186</v>
      </c>
    </row>
    <row r="182" spans="10:13" ht="15.75" x14ac:dyDescent="0.25">
      <c r="J182" s="50" t="s">
        <v>128</v>
      </c>
      <c r="K182" s="41">
        <f>SUM(K172:K181)</f>
        <v>4.8551841041538211</v>
      </c>
      <c r="L182" s="41">
        <f t="shared" ref="L182:M182" si="76">SUM(L172:L181)</f>
        <v>52.494497532518778</v>
      </c>
      <c r="M182" s="41">
        <f t="shared" si="76"/>
        <v>19.55505458238628</v>
      </c>
    </row>
    <row r="184" spans="10:13" ht="18" x14ac:dyDescent="0.25">
      <c r="J184" s="50" t="s">
        <v>570</v>
      </c>
      <c r="K184" s="8" t="s">
        <v>64</v>
      </c>
      <c r="L184" s="8" t="s">
        <v>65</v>
      </c>
      <c r="M184" s="8" t="s">
        <v>66</v>
      </c>
    </row>
    <row r="185" spans="10:13" ht="15.75" x14ac:dyDescent="0.25">
      <c r="J185" s="50" t="s">
        <v>68</v>
      </c>
      <c r="K185" s="2">
        <f>K172/K172</f>
        <v>1</v>
      </c>
      <c r="L185" s="2">
        <f>L172/K172</f>
        <v>15.841361017211169</v>
      </c>
      <c r="M185" s="2">
        <f>M172/K172</f>
        <v>12.082994689525417</v>
      </c>
    </row>
    <row r="186" spans="10:13" ht="15.75" x14ac:dyDescent="0.25">
      <c r="J186" s="50" t="s">
        <v>111</v>
      </c>
      <c r="K186" s="2">
        <f t="shared" ref="K186:K194" si="77">K173/K173</f>
        <v>1</v>
      </c>
      <c r="L186" s="2">
        <f t="shared" ref="L186:L194" si="78">L173/K173</f>
        <v>41.900399890523545</v>
      </c>
      <c r="M186" s="2">
        <f t="shared" ref="M186:M194" si="79">M173/K173</f>
        <v>1.2082994689525417</v>
      </c>
    </row>
    <row r="187" spans="10:13" ht="15.75" x14ac:dyDescent="0.25">
      <c r="J187" s="50" t="s">
        <v>149</v>
      </c>
      <c r="K187" s="2">
        <f t="shared" si="77"/>
        <v>1</v>
      </c>
      <c r="L187" s="2">
        <f t="shared" si="78"/>
        <v>5.9207086801826749</v>
      </c>
      <c r="M187" s="2">
        <f t="shared" si="79"/>
        <v>2.1145240706669481</v>
      </c>
    </row>
    <row r="188" spans="10:13" ht="15.75" x14ac:dyDescent="0.25">
      <c r="J188" s="57" t="s">
        <v>209</v>
      </c>
      <c r="K188" s="2" t="e">
        <f t="shared" si="77"/>
        <v>#DIV/0!</v>
      </c>
      <c r="L188" s="2" t="e">
        <f t="shared" si="78"/>
        <v>#DIV/0!</v>
      </c>
      <c r="M188" s="2" t="e">
        <f t="shared" si="79"/>
        <v>#DIV/0!</v>
      </c>
    </row>
    <row r="189" spans="10:13" ht="15.75" x14ac:dyDescent="0.25">
      <c r="J189" s="50" t="s">
        <v>70</v>
      </c>
      <c r="K189" s="2">
        <f t="shared" si="77"/>
        <v>1</v>
      </c>
      <c r="L189" s="2">
        <f t="shared" si="78"/>
        <v>15.1813043081607</v>
      </c>
      <c r="M189" s="2">
        <f t="shared" si="79"/>
        <v>1.0069162241271179</v>
      </c>
    </row>
    <row r="190" spans="10:13" ht="15.75" x14ac:dyDescent="0.25">
      <c r="J190" s="50" t="s">
        <v>143</v>
      </c>
      <c r="K190" s="2" t="e">
        <f t="shared" si="77"/>
        <v>#DIV/0!</v>
      </c>
      <c r="L190" s="2" t="e">
        <f t="shared" si="78"/>
        <v>#DIV/0!</v>
      </c>
      <c r="M190" s="2" t="e">
        <f t="shared" si="79"/>
        <v>#DIV/0!</v>
      </c>
    </row>
    <row r="191" spans="10:13" ht="15.75" x14ac:dyDescent="0.25">
      <c r="J191" s="50" t="s">
        <v>132</v>
      </c>
      <c r="K191" s="2">
        <f t="shared" si="77"/>
        <v>1</v>
      </c>
      <c r="L191" s="2">
        <f t="shared" si="78"/>
        <v>54.652695509378518</v>
      </c>
      <c r="M191" s="2">
        <f t="shared" si="79"/>
        <v>36.248984068576235</v>
      </c>
    </row>
    <row r="192" spans="10:13" ht="15.75" x14ac:dyDescent="0.25">
      <c r="J192" s="50" t="s">
        <v>84</v>
      </c>
      <c r="K192" s="2">
        <f t="shared" si="77"/>
        <v>1</v>
      </c>
      <c r="L192" s="2">
        <f t="shared" si="78"/>
        <v>2.8764576583883432</v>
      </c>
      <c r="M192" s="2">
        <f t="shared" si="79"/>
        <v>1.5898677223059754</v>
      </c>
    </row>
    <row r="193" spans="10:13" ht="15.75" x14ac:dyDescent="0.25">
      <c r="J193" s="50" t="s">
        <v>155</v>
      </c>
      <c r="K193" s="2" t="e">
        <f t="shared" si="77"/>
        <v>#DIV/0!</v>
      </c>
      <c r="L193" s="2" t="e">
        <f t="shared" si="78"/>
        <v>#DIV/0!</v>
      </c>
      <c r="M193" s="2" t="e">
        <f t="shared" si="79"/>
        <v>#DIV/0!</v>
      </c>
    </row>
    <row r="194" spans="10:13" ht="15.75" x14ac:dyDescent="0.25">
      <c r="J194" s="50" t="s">
        <v>569</v>
      </c>
      <c r="K194" s="2">
        <f t="shared" si="77"/>
        <v>1</v>
      </c>
      <c r="L194" s="2">
        <f t="shared" si="78"/>
        <v>5.0191250978000674</v>
      </c>
      <c r="M194" s="2">
        <f t="shared" si="79"/>
        <v>1.8494379626824611</v>
      </c>
    </row>
  </sheetData>
  <mergeCells count="9">
    <mergeCell ref="B115:B138"/>
    <mergeCell ref="B139:B165"/>
    <mergeCell ref="C2:D2"/>
    <mergeCell ref="E2:F2"/>
    <mergeCell ref="G2:H2"/>
    <mergeCell ref="B3:B50"/>
    <mergeCell ref="B51:B74"/>
    <mergeCell ref="B75:B98"/>
    <mergeCell ref="B99:B1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6"/>
  <sheetViews>
    <sheetView workbookViewId="0">
      <selection activeCell="C18" sqref="C18"/>
    </sheetView>
  </sheetViews>
  <sheetFormatPr baseColWidth="10" defaultRowHeight="15" x14ac:dyDescent="0.25"/>
  <cols>
    <col min="2" max="2" width="18.85546875" customWidth="1"/>
    <col min="3" max="5" width="18" customWidth="1"/>
  </cols>
  <sheetData>
    <row r="2" spans="2:10" x14ac:dyDescent="0.25">
      <c r="B2" s="137" t="s">
        <v>580</v>
      </c>
      <c r="C2" s="13" t="s">
        <v>575</v>
      </c>
      <c r="D2" s="13" t="s">
        <v>576</v>
      </c>
      <c r="E2" s="13" t="s">
        <v>577</v>
      </c>
      <c r="F2" s="62"/>
      <c r="J2" s="62"/>
    </row>
    <row r="3" spans="2:10" x14ac:dyDescent="0.25">
      <c r="B3" s="130"/>
      <c r="C3" s="83">
        <v>4.166666666666667</v>
      </c>
      <c r="D3" s="84">
        <v>504.76190476190476</v>
      </c>
      <c r="E3" s="84">
        <v>16.666666666666668</v>
      </c>
      <c r="F3" s="85"/>
      <c r="J3" s="87"/>
    </row>
    <row r="4" spans="2:10" x14ac:dyDescent="0.25">
      <c r="B4" s="130"/>
      <c r="C4" s="83">
        <v>6.666666666666667</v>
      </c>
      <c r="D4" s="84">
        <v>680</v>
      </c>
      <c r="E4" s="84">
        <v>5.882352941176471</v>
      </c>
      <c r="F4" s="85"/>
      <c r="J4" s="87"/>
    </row>
    <row r="5" spans="2:10" x14ac:dyDescent="0.25">
      <c r="B5" s="130"/>
      <c r="C5" s="83">
        <v>11.111111111111111</v>
      </c>
      <c r="D5" s="84">
        <v>790.90909090909088</v>
      </c>
      <c r="E5" s="84">
        <v>12.5</v>
      </c>
      <c r="F5" s="88"/>
      <c r="J5" s="87"/>
    </row>
    <row r="6" spans="2:10" x14ac:dyDescent="0.25">
      <c r="B6" s="130"/>
      <c r="C6" s="84">
        <v>0.44642857142857145</v>
      </c>
      <c r="D6" s="84">
        <v>9.615384615384615</v>
      </c>
      <c r="E6" s="84">
        <v>6.25</v>
      </c>
      <c r="F6" s="85"/>
      <c r="J6" s="90"/>
    </row>
    <row r="7" spans="2:10" x14ac:dyDescent="0.25">
      <c r="B7" s="130"/>
      <c r="C7" s="84">
        <v>0.70422535211267612</v>
      </c>
      <c r="D7" s="84">
        <v>6.9767441860465116</v>
      </c>
      <c r="E7" s="84">
        <v>3.125</v>
      </c>
      <c r="F7" s="85"/>
      <c r="J7" s="90"/>
    </row>
    <row r="8" spans="2:10" x14ac:dyDescent="0.25">
      <c r="B8" s="130"/>
      <c r="C8" s="84">
        <v>0.64102564102564108</v>
      </c>
      <c r="D8" s="84">
        <v>39.583333333333336</v>
      </c>
      <c r="E8" s="84">
        <v>3.9473684210526319</v>
      </c>
      <c r="F8" s="85"/>
      <c r="J8" s="90"/>
    </row>
    <row r="9" spans="2:10" x14ac:dyDescent="0.25">
      <c r="B9" s="130"/>
      <c r="C9" s="84">
        <v>6</v>
      </c>
      <c r="D9" s="84">
        <v>2533.3333333333335</v>
      </c>
      <c r="E9" s="84">
        <v>27.27272727272727</v>
      </c>
      <c r="F9" s="85"/>
    </row>
    <row r="10" spans="2:10" x14ac:dyDescent="0.25">
      <c r="B10" s="130"/>
      <c r="C10" s="2">
        <v>6.25</v>
      </c>
      <c r="D10" s="2">
        <v>402.77777777777777</v>
      </c>
      <c r="E10" s="2">
        <v>3.9473684210526319</v>
      </c>
      <c r="F10" s="85"/>
    </row>
    <row r="11" spans="2:10" x14ac:dyDescent="0.25">
      <c r="B11" s="130"/>
      <c r="C11" s="2">
        <v>0.41666666666666669</v>
      </c>
      <c r="D11" s="2">
        <v>565</v>
      </c>
      <c r="E11" s="2">
        <v>10</v>
      </c>
      <c r="F11" s="85"/>
    </row>
    <row r="12" spans="2:10" x14ac:dyDescent="0.25">
      <c r="B12" s="130"/>
      <c r="C12" s="91">
        <v>34.328358208955223</v>
      </c>
      <c r="D12" s="91">
        <v>563.63636363636363</v>
      </c>
      <c r="E12" s="91">
        <v>11.864406779661016</v>
      </c>
      <c r="F12" s="92"/>
    </row>
    <row r="13" spans="2:10" x14ac:dyDescent="0.25">
      <c r="B13" s="130"/>
      <c r="C13" s="91">
        <v>6.0714285714285712</v>
      </c>
      <c r="D13" s="91">
        <v>216.12903225806451</v>
      </c>
      <c r="E13" s="91">
        <v>2.2727272727272725</v>
      </c>
      <c r="F13" s="92"/>
    </row>
    <row r="14" spans="2:10" x14ac:dyDescent="0.25">
      <c r="B14" s="130"/>
      <c r="C14" s="93">
        <v>2.3648648648648649</v>
      </c>
      <c r="D14" s="91">
        <v>2000</v>
      </c>
      <c r="E14" s="91">
        <v>5.5555555555555554</v>
      </c>
    </row>
    <row r="15" spans="2:10" x14ac:dyDescent="0.25">
      <c r="B15" s="6" t="s">
        <v>0</v>
      </c>
      <c r="C15" s="42">
        <f>AVERAGE(C3:C14)</f>
        <v>6.5972868600772223</v>
      </c>
      <c r="D15" s="42">
        <f t="shared" ref="D15:E15" si="0">AVERAGE(D3:D14)</f>
        <v>692.72691373427494</v>
      </c>
      <c r="E15" s="42">
        <f t="shared" si="0"/>
        <v>9.1070144442182919</v>
      </c>
    </row>
    <row r="16" spans="2:10" x14ac:dyDescent="0.25">
      <c r="B16" s="6" t="s">
        <v>1</v>
      </c>
      <c r="C16" s="42">
        <f>STDEV(C3:C14)/SQRT(C17)</f>
        <v>2.6970877722458204</v>
      </c>
      <c r="D16" s="42">
        <f t="shared" ref="D16:E16" si="1">STDEV(D3:D14)/SQRT(D17)</f>
        <v>227.79598199202221</v>
      </c>
      <c r="E16" s="42">
        <f t="shared" si="1"/>
        <v>2.0852369908766417</v>
      </c>
    </row>
    <row r="17" spans="2:5" x14ac:dyDescent="0.25">
      <c r="B17" s="6" t="s">
        <v>52</v>
      </c>
      <c r="C17" s="13">
        <f>COUNT(C3:C14)</f>
        <v>12</v>
      </c>
      <c r="D17" s="13">
        <f t="shared" ref="D17:E17" si="2">COUNT(D3:D14)</f>
        <v>12</v>
      </c>
      <c r="E17" s="13">
        <f t="shared" si="2"/>
        <v>12</v>
      </c>
    </row>
    <row r="19" spans="2:5" ht="15.75" customHeight="1" x14ac:dyDescent="0.25">
      <c r="B19" s="94" t="s">
        <v>708</v>
      </c>
      <c r="C19" s="95" t="s">
        <v>581</v>
      </c>
      <c r="D19" s="95" t="s">
        <v>582</v>
      </c>
      <c r="E19" s="95" t="s">
        <v>583</v>
      </c>
    </row>
    <row r="20" spans="2:5" x14ac:dyDescent="0.25">
      <c r="B20" s="6" t="str">
        <f>"-1 in run"</f>
        <v>-1 in run</v>
      </c>
      <c r="C20" s="36">
        <v>19</v>
      </c>
      <c r="D20" s="36">
        <v>30</v>
      </c>
      <c r="E20" s="36">
        <v>13</v>
      </c>
    </row>
    <row r="21" spans="2:5" x14ac:dyDescent="0.25">
      <c r="B21" s="6" t="str">
        <f>"-1 "</f>
        <v xml:space="preserve">-1 </v>
      </c>
      <c r="C21" s="36">
        <v>0</v>
      </c>
      <c r="D21" s="36">
        <v>0</v>
      </c>
      <c r="E21" s="36">
        <v>0</v>
      </c>
    </row>
    <row r="22" spans="2:5" x14ac:dyDescent="0.25">
      <c r="B22" s="6" t="str">
        <f>"+2"</f>
        <v>+2</v>
      </c>
      <c r="C22" s="36">
        <v>0</v>
      </c>
      <c r="D22" s="36">
        <v>0</v>
      </c>
      <c r="E22" s="36">
        <v>0</v>
      </c>
    </row>
    <row r="23" spans="2:5" x14ac:dyDescent="0.25">
      <c r="B23" s="96" t="s">
        <v>584</v>
      </c>
      <c r="C23" s="36">
        <v>0</v>
      </c>
      <c r="D23" s="36">
        <v>0</v>
      </c>
      <c r="E23" s="36">
        <v>0</v>
      </c>
    </row>
    <row r="24" spans="2:5" x14ac:dyDescent="0.25">
      <c r="B24" s="6" t="s">
        <v>585</v>
      </c>
      <c r="C24" s="36">
        <v>0</v>
      </c>
      <c r="D24" s="36">
        <v>0</v>
      </c>
      <c r="E24" s="36">
        <v>0</v>
      </c>
    </row>
    <row r="25" spans="2:5" x14ac:dyDescent="0.25">
      <c r="B25" s="6" t="s">
        <v>586</v>
      </c>
      <c r="C25" s="36">
        <v>1</v>
      </c>
      <c r="D25" s="36">
        <v>0</v>
      </c>
      <c r="E25" s="36">
        <v>0</v>
      </c>
    </row>
    <row r="26" spans="2:5" x14ac:dyDescent="0.25">
      <c r="B26" s="6" t="s">
        <v>128</v>
      </c>
      <c r="C26" s="6">
        <f>SUM(C20:C25)</f>
        <v>20</v>
      </c>
      <c r="D26" s="6">
        <f t="shared" ref="D26:E26" si="3">SUM(D20:D25)</f>
        <v>30</v>
      </c>
      <c r="E26" s="6">
        <f t="shared" si="3"/>
        <v>13</v>
      </c>
    </row>
  </sheetData>
  <mergeCells count="1">
    <mergeCell ref="B2:B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workbookViewId="0">
      <selection activeCell="C15" sqref="C15"/>
    </sheetView>
  </sheetViews>
  <sheetFormatPr baseColWidth="10" defaultRowHeight="15" x14ac:dyDescent="0.25"/>
  <cols>
    <col min="3" max="5" width="18.5703125" customWidth="1"/>
  </cols>
  <sheetData>
    <row r="2" spans="2:5" ht="17.25" x14ac:dyDescent="0.25">
      <c r="C2" s="15" t="s">
        <v>587</v>
      </c>
      <c r="D2" s="15" t="s">
        <v>588</v>
      </c>
      <c r="E2" s="15" t="s">
        <v>589</v>
      </c>
    </row>
    <row r="3" spans="2:5" x14ac:dyDescent="0.25">
      <c r="B3" s="132" t="s">
        <v>590</v>
      </c>
      <c r="C3" s="40">
        <v>3.0487804878048781</v>
      </c>
      <c r="D3" s="40">
        <v>1.2048192771084336</v>
      </c>
      <c r="E3" s="40">
        <v>1.3888888888888888</v>
      </c>
    </row>
    <row r="4" spans="2:5" x14ac:dyDescent="0.25">
      <c r="B4" s="133"/>
      <c r="C4" s="40">
        <v>3.4375</v>
      </c>
      <c r="D4" s="40">
        <v>60.9375</v>
      </c>
      <c r="E4" s="40">
        <v>0.45454545454545453</v>
      </c>
    </row>
    <row r="5" spans="2:5" x14ac:dyDescent="0.25">
      <c r="B5" s="133"/>
      <c r="C5" s="40">
        <v>2.2887323943661975</v>
      </c>
      <c r="D5" s="40">
        <v>32.5</v>
      </c>
      <c r="E5" s="40">
        <v>3</v>
      </c>
    </row>
    <row r="6" spans="2:5" x14ac:dyDescent="0.25">
      <c r="B6" s="133"/>
      <c r="C6" s="40">
        <v>1.7210144927536231</v>
      </c>
      <c r="D6" s="40">
        <v>284.21052631578948</v>
      </c>
      <c r="E6" s="40">
        <v>2.0270270270270268</v>
      </c>
    </row>
    <row r="7" spans="2:5" x14ac:dyDescent="0.25">
      <c r="B7" s="133"/>
      <c r="C7" s="40">
        <v>2.6923076923076925</v>
      </c>
      <c r="D7" s="40">
        <v>736.84210526315792</v>
      </c>
      <c r="E7" s="40">
        <v>0.29069767441860467</v>
      </c>
    </row>
    <row r="8" spans="2:5" x14ac:dyDescent="0.25">
      <c r="B8" s="133"/>
      <c r="C8" s="40">
        <v>2.8985507246376812</v>
      </c>
      <c r="D8" s="40">
        <v>159.52380952380952</v>
      </c>
      <c r="E8" s="40">
        <v>11.111111111111111</v>
      </c>
    </row>
    <row r="9" spans="2:5" x14ac:dyDescent="0.25">
      <c r="B9" s="133"/>
      <c r="C9" s="91">
        <v>0.47619047619047616</v>
      </c>
      <c r="D9" s="91">
        <v>375</v>
      </c>
      <c r="E9" s="91">
        <v>0.81967213114754101</v>
      </c>
    </row>
    <row r="10" spans="2:5" x14ac:dyDescent="0.25">
      <c r="B10" s="133"/>
      <c r="C10" s="91">
        <v>2.9411764705882355</v>
      </c>
      <c r="D10" s="91">
        <v>350</v>
      </c>
      <c r="E10" s="91">
        <v>12.5</v>
      </c>
    </row>
    <row r="11" spans="2:5" x14ac:dyDescent="0.25">
      <c r="B11" s="134"/>
      <c r="C11" s="91">
        <v>4.166666666666667</v>
      </c>
      <c r="D11" s="91">
        <v>37.837837837837839</v>
      </c>
      <c r="E11" s="91">
        <v>50</v>
      </c>
    </row>
    <row r="12" spans="2:5" x14ac:dyDescent="0.25">
      <c r="B12" s="6" t="s">
        <v>0</v>
      </c>
      <c r="C12" s="42">
        <f>AVERAGE(C3:C11)</f>
        <v>2.6301021561461608</v>
      </c>
      <c r="D12" s="42">
        <f t="shared" ref="D12:E12" si="0">AVERAGE(D3:D11)</f>
        <v>226.45073313530034</v>
      </c>
      <c r="E12" s="42">
        <f t="shared" si="0"/>
        <v>9.0657713652376266</v>
      </c>
    </row>
    <row r="13" spans="2:5" x14ac:dyDescent="0.25">
      <c r="B13" s="6" t="s">
        <v>1</v>
      </c>
      <c r="C13" s="42">
        <f>STDEV(C3:C11)/SQRT(C14)</f>
        <v>0.35243643890012094</v>
      </c>
      <c r="D13" s="42">
        <f t="shared" ref="D13:E13" si="1">STDEV(D3:D11)/SQRT(D14)</f>
        <v>79.666677893363683</v>
      </c>
      <c r="E13" s="42">
        <f t="shared" si="1"/>
        <v>5.3437576850202193</v>
      </c>
    </row>
    <row r="14" spans="2:5" x14ac:dyDescent="0.25">
      <c r="B14" s="6" t="s">
        <v>52</v>
      </c>
      <c r="C14" s="13">
        <f>COUNT(C3:C11)</f>
        <v>9</v>
      </c>
      <c r="D14" s="13">
        <f t="shared" ref="D14:E14" si="2">COUNT(D3:D11)</f>
        <v>9</v>
      </c>
      <c r="E14" s="13">
        <f t="shared" si="2"/>
        <v>9</v>
      </c>
    </row>
  </sheetData>
  <mergeCells count="1">
    <mergeCell ref="B3:B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C14" sqref="C14"/>
    </sheetView>
  </sheetViews>
  <sheetFormatPr baseColWidth="10" defaultRowHeight="15" x14ac:dyDescent="0.25"/>
  <sheetData>
    <row r="2" spans="2:4" ht="15" customHeight="1" x14ac:dyDescent="0.25">
      <c r="C2" s="13" t="s">
        <v>578</v>
      </c>
      <c r="D2" s="13" t="s">
        <v>579</v>
      </c>
    </row>
    <row r="3" spans="2:4" ht="15" customHeight="1" x14ac:dyDescent="0.25">
      <c r="B3" s="132" t="s">
        <v>580</v>
      </c>
      <c r="C3" s="86">
        <v>9165.0485436893214</v>
      </c>
      <c r="D3" s="86">
        <v>18000.000000000004</v>
      </c>
    </row>
    <row r="4" spans="2:4" x14ac:dyDescent="0.25">
      <c r="B4" s="144"/>
      <c r="C4" s="86">
        <v>690.47619047619048</v>
      </c>
      <c r="D4" s="86">
        <v>338461.5384615385</v>
      </c>
    </row>
    <row r="5" spans="2:4" x14ac:dyDescent="0.25">
      <c r="B5" s="144"/>
      <c r="C5" s="86">
        <v>11111.111111111111</v>
      </c>
      <c r="D5" s="86">
        <v>3652.1739130434789</v>
      </c>
    </row>
    <row r="6" spans="2:4" x14ac:dyDescent="0.25">
      <c r="B6" s="144"/>
      <c r="C6" s="89">
        <v>375</v>
      </c>
      <c r="D6" s="89">
        <v>1375.0000000000002</v>
      </c>
    </row>
    <row r="7" spans="2:4" x14ac:dyDescent="0.25">
      <c r="B7" s="144"/>
      <c r="C7" s="89">
        <v>695.65217391304361</v>
      </c>
      <c r="D7" s="89">
        <v>39000.000000000007</v>
      </c>
    </row>
    <row r="8" spans="2:4" x14ac:dyDescent="0.25">
      <c r="B8" s="145"/>
      <c r="C8" s="89">
        <v>740.00000000000011</v>
      </c>
      <c r="D8" s="89">
        <v>34000.000000000007</v>
      </c>
    </row>
    <row r="9" spans="2:4" x14ac:dyDescent="0.25">
      <c r="B9" s="6" t="s">
        <v>0</v>
      </c>
      <c r="C9" s="42">
        <f>AVERAGE(C3:C8)</f>
        <v>3796.2146698649444</v>
      </c>
      <c r="D9" s="42">
        <f>AVERAGE(D3:D8)</f>
        <v>72414.785395763654</v>
      </c>
    </row>
    <row r="10" spans="2:4" x14ac:dyDescent="0.25">
      <c r="B10" s="6" t="s">
        <v>1</v>
      </c>
      <c r="C10" s="42">
        <f>STDEV(C3:C8)/SQRT(C11)</f>
        <v>2021.8501785092465</v>
      </c>
      <c r="D10" s="42">
        <f>STDEV(D3:D8)/SQRT(D11)</f>
        <v>53575.191756868095</v>
      </c>
    </row>
    <row r="11" spans="2:4" x14ac:dyDescent="0.25">
      <c r="B11" s="6" t="s">
        <v>52</v>
      </c>
      <c r="C11" s="13">
        <f>COUNT(C3:C8)</f>
        <v>6</v>
      </c>
      <c r="D11" s="13">
        <f>COUNT(D3:D8)</f>
        <v>6</v>
      </c>
    </row>
    <row r="13" spans="2:4" x14ac:dyDescent="0.25">
      <c r="B13" s="94" t="s">
        <v>708</v>
      </c>
      <c r="C13" s="16" t="s">
        <v>578</v>
      </c>
      <c r="D13" s="16" t="s">
        <v>591</v>
      </c>
    </row>
    <row r="14" spans="2:4" x14ac:dyDescent="0.25">
      <c r="B14" s="16" t="s">
        <v>592</v>
      </c>
      <c r="C14" s="29">
        <v>13</v>
      </c>
      <c r="D14" s="29">
        <v>14</v>
      </c>
    </row>
    <row r="15" spans="2:4" x14ac:dyDescent="0.25">
      <c r="B15" s="16" t="s">
        <v>593</v>
      </c>
      <c r="C15" s="29">
        <v>0</v>
      </c>
      <c r="D15" s="29">
        <v>0</v>
      </c>
    </row>
    <row r="16" spans="2:4" x14ac:dyDescent="0.25">
      <c r="B16" s="7" t="s">
        <v>594</v>
      </c>
      <c r="C16" s="16">
        <f>SUM(C14:C15)</f>
        <v>13</v>
      </c>
      <c r="D16" s="16">
        <f>SUM(D14:D15)</f>
        <v>14</v>
      </c>
    </row>
  </sheetData>
  <mergeCells count="1">
    <mergeCell ref="B3:B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workbookViewId="0">
      <selection activeCell="C10" sqref="C10"/>
    </sheetView>
  </sheetViews>
  <sheetFormatPr baseColWidth="10" defaultRowHeight="15" x14ac:dyDescent="0.25"/>
  <sheetData>
    <row r="2" spans="2:5" ht="15" customHeight="1" x14ac:dyDescent="0.25">
      <c r="C2" s="16" t="s">
        <v>595</v>
      </c>
      <c r="D2" s="16" t="s">
        <v>596</v>
      </c>
      <c r="E2" s="16" t="s">
        <v>597</v>
      </c>
    </row>
    <row r="3" spans="2:5" ht="15" customHeight="1" x14ac:dyDescent="0.25">
      <c r="B3" s="132" t="s">
        <v>580</v>
      </c>
      <c r="C3" s="91">
        <v>21.938775510204081</v>
      </c>
      <c r="D3" s="91">
        <v>2600</v>
      </c>
      <c r="E3" s="91">
        <v>31.395348837209305</v>
      </c>
    </row>
    <row r="4" spans="2:5" x14ac:dyDescent="0.25">
      <c r="B4" s="144"/>
      <c r="C4" s="91">
        <v>16.071428571428573</v>
      </c>
      <c r="D4" s="91">
        <v>1250</v>
      </c>
      <c r="E4" s="91">
        <v>56.09756097560976</v>
      </c>
    </row>
    <row r="5" spans="2:5" x14ac:dyDescent="0.25">
      <c r="B5" s="144"/>
      <c r="C5" s="91">
        <v>15.384615384615385</v>
      </c>
      <c r="D5" s="91">
        <v>324.52830188679246</v>
      </c>
      <c r="E5" s="91">
        <v>10.141509433962264</v>
      </c>
    </row>
    <row r="6" spans="2:5" x14ac:dyDescent="0.25">
      <c r="B6" s="144"/>
      <c r="C6" s="91">
        <v>11.372950819672132</v>
      </c>
      <c r="D6" s="91">
        <v>1485.7142857142856</v>
      </c>
      <c r="E6" s="91">
        <v>18.918918918918919</v>
      </c>
    </row>
    <row r="7" spans="2:5" x14ac:dyDescent="0.25">
      <c r="B7" s="144"/>
      <c r="C7" s="91">
        <v>35.964912280701753</v>
      </c>
      <c r="D7" s="91">
        <v>2509.433962264151</v>
      </c>
      <c r="E7" s="91">
        <v>25.490196078431374</v>
      </c>
    </row>
    <row r="8" spans="2:5" x14ac:dyDescent="0.25">
      <c r="B8" s="145"/>
      <c r="C8" s="93">
        <v>41.5</v>
      </c>
      <c r="D8" s="93">
        <v>1583.1395348837209</v>
      </c>
      <c r="E8" s="99"/>
    </row>
    <row r="9" spans="2:5" x14ac:dyDescent="0.25">
      <c r="B9" s="16" t="s">
        <v>0</v>
      </c>
      <c r="C9" s="42">
        <f>AVERAGE(C3:C8)</f>
        <v>23.705447094436987</v>
      </c>
      <c r="D9" s="42">
        <f t="shared" ref="D9:E9" si="0">AVERAGE(D3:D8)</f>
        <v>1625.4693474581582</v>
      </c>
      <c r="E9" s="42">
        <f t="shared" si="0"/>
        <v>28.408706848826323</v>
      </c>
    </row>
    <row r="10" spans="2:5" x14ac:dyDescent="0.25">
      <c r="B10" s="16" t="s">
        <v>1</v>
      </c>
      <c r="C10" s="42">
        <f>STDEV(C3:C8)/SQRT(C11)</f>
        <v>4.9988887824147206</v>
      </c>
      <c r="D10" s="42">
        <f t="shared" ref="D10:E10" si="1">STDEV(D3:D8)/SQRT(D11)</f>
        <v>345.72877414823967</v>
      </c>
      <c r="E10" s="42">
        <f t="shared" si="1"/>
        <v>7.7712835319727205</v>
      </c>
    </row>
    <row r="11" spans="2:5" x14ac:dyDescent="0.25">
      <c r="B11" s="16" t="s">
        <v>52</v>
      </c>
      <c r="C11" s="16">
        <f>COUNT(C3:C8)</f>
        <v>6</v>
      </c>
      <c r="D11" s="16">
        <f t="shared" ref="D11:E11" si="2">COUNT(D3:D8)</f>
        <v>6</v>
      </c>
      <c r="E11" s="16">
        <f t="shared" si="2"/>
        <v>5</v>
      </c>
    </row>
    <row r="13" spans="2:5" x14ac:dyDescent="0.25">
      <c r="B13" s="94" t="s">
        <v>708</v>
      </c>
      <c r="C13" s="16" t="s">
        <v>595</v>
      </c>
      <c r="D13" s="16" t="s">
        <v>596</v>
      </c>
    </row>
    <row r="14" spans="2:5" x14ac:dyDescent="0.25">
      <c r="B14" s="7" t="s">
        <v>600</v>
      </c>
      <c r="C14" s="29">
        <v>5</v>
      </c>
      <c r="D14" s="29">
        <v>16</v>
      </c>
    </row>
    <row r="15" spans="2:5" x14ac:dyDescent="0.25">
      <c r="B15" s="7" t="s">
        <v>604</v>
      </c>
      <c r="C15" s="29">
        <v>6</v>
      </c>
      <c r="D15" s="29">
        <v>0</v>
      </c>
    </row>
    <row r="16" spans="2:5" x14ac:dyDescent="0.25">
      <c r="B16" s="7" t="s">
        <v>594</v>
      </c>
      <c r="C16" s="29">
        <f>SUM(C14:C15)</f>
        <v>11</v>
      </c>
      <c r="D16" s="29">
        <f>SUM(D14:D15)</f>
        <v>16</v>
      </c>
    </row>
  </sheetData>
  <mergeCells count="1">
    <mergeCell ref="B3:B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workbookViewId="0">
      <selection activeCell="B3" sqref="B3:B5"/>
    </sheetView>
  </sheetViews>
  <sheetFormatPr baseColWidth="10" defaultRowHeight="15" x14ac:dyDescent="0.25"/>
  <cols>
    <col min="3" max="5" width="20" customWidth="1"/>
  </cols>
  <sheetData>
    <row r="2" spans="2:5" ht="17.25" x14ac:dyDescent="0.25">
      <c r="C2" s="15" t="s">
        <v>607</v>
      </c>
      <c r="D2" s="15" t="s">
        <v>608</v>
      </c>
      <c r="E2" s="15" t="s">
        <v>609</v>
      </c>
    </row>
    <row r="3" spans="2:5" x14ac:dyDescent="0.25">
      <c r="B3" s="132" t="s">
        <v>580</v>
      </c>
      <c r="C3" s="91">
        <v>6.7567567567567561</v>
      </c>
      <c r="D3" s="91">
        <v>3600</v>
      </c>
      <c r="E3" s="91">
        <v>2.8846153846153846</v>
      </c>
    </row>
    <row r="4" spans="2:5" x14ac:dyDescent="0.25">
      <c r="B4" s="144"/>
      <c r="C4" s="91">
        <v>1.7441860465116279</v>
      </c>
      <c r="D4" s="91">
        <v>3400</v>
      </c>
      <c r="E4" s="91">
        <v>2.4193548387096775</v>
      </c>
    </row>
    <row r="5" spans="2:5" x14ac:dyDescent="0.25">
      <c r="B5" s="144"/>
      <c r="C5" s="91">
        <v>31.25</v>
      </c>
      <c r="D5" s="91">
        <v>6200</v>
      </c>
      <c r="E5" s="91">
        <v>5.7692307692307692</v>
      </c>
    </row>
    <row r="6" spans="2:5" x14ac:dyDescent="0.25">
      <c r="B6" s="7" t="s">
        <v>0</v>
      </c>
      <c r="C6" s="42">
        <f>AVERAGE(C3:C5)</f>
        <v>13.25031426775613</v>
      </c>
      <c r="D6" s="42">
        <f t="shared" ref="D6:E6" si="0">AVERAGE(D3:D5)</f>
        <v>4400</v>
      </c>
      <c r="E6" s="42">
        <f t="shared" si="0"/>
        <v>3.6910669975186106</v>
      </c>
    </row>
    <row r="7" spans="2:5" x14ac:dyDescent="0.25">
      <c r="B7" s="7" t="s">
        <v>1</v>
      </c>
      <c r="C7" s="42">
        <f>STDEV(C3:C5)/SQRT(C8)</f>
        <v>9.1154261397179432</v>
      </c>
      <c r="D7" s="42">
        <f t="shared" ref="D7:E7" si="1">STDEV(D3:D5)/SQRT(D8)</f>
        <v>901.84995056457899</v>
      </c>
      <c r="E7" s="42">
        <f t="shared" si="1"/>
        <v>1.0477261634028863</v>
      </c>
    </row>
    <row r="8" spans="2:5" x14ac:dyDescent="0.25">
      <c r="B8" s="7" t="s">
        <v>52</v>
      </c>
      <c r="C8" s="16">
        <f>COUNT(C3:C5)</f>
        <v>3</v>
      </c>
      <c r="D8" s="16">
        <f t="shared" ref="D8:E8" si="2">COUNT(D3:D5)</f>
        <v>3</v>
      </c>
      <c r="E8" s="16">
        <f t="shared" si="2"/>
        <v>3</v>
      </c>
    </row>
    <row r="13" spans="2:5" ht="15" customHeight="1" x14ac:dyDescent="0.25"/>
  </sheetData>
  <mergeCells count="1">
    <mergeCell ref="B3:B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8"/>
  <sheetViews>
    <sheetView workbookViewId="0">
      <selection activeCell="C11" sqref="C11"/>
    </sheetView>
  </sheetViews>
  <sheetFormatPr baseColWidth="10" defaultRowHeight="15" x14ac:dyDescent="0.25"/>
  <sheetData>
    <row r="2" spans="2:4" x14ac:dyDescent="0.25">
      <c r="C2" s="16" t="s">
        <v>598</v>
      </c>
      <c r="D2" s="16" t="s">
        <v>599</v>
      </c>
    </row>
    <row r="3" spans="2:4" ht="15" customHeight="1" x14ac:dyDescent="0.25">
      <c r="B3" s="137" t="s">
        <v>580</v>
      </c>
      <c r="C3" s="89">
        <v>78.94736842105263</v>
      </c>
      <c r="D3" s="89">
        <v>189.32038834951459</v>
      </c>
    </row>
    <row r="4" spans="2:4" x14ac:dyDescent="0.25">
      <c r="B4" s="137"/>
      <c r="C4" s="89">
        <v>15.625000000000002</v>
      </c>
      <c r="D4" s="89">
        <v>284.61538461538464</v>
      </c>
    </row>
    <row r="5" spans="2:4" x14ac:dyDescent="0.25">
      <c r="B5" s="137"/>
      <c r="C5" s="89">
        <v>10.869565217391306</v>
      </c>
      <c r="D5" s="89">
        <v>42.338709677419359</v>
      </c>
    </row>
    <row r="6" spans="2:4" x14ac:dyDescent="0.25">
      <c r="B6" s="137"/>
      <c r="C6" s="89">
        <v>98.360655737704931</v>
      </c>
      <c r="D6" s="89">
        <v>500.00000000000006</v>
      </c>
    </row>
    <row r="7" spans="2:4" x14ac:dyDescent="0.25">
      <c r="B7" s="137"/>
      <c r="C7" s="89">
        <v>142.85714285714286</v>
      </c>
      <c r="D7" s="89">
        <v>166.66666666666669</v>
      </c>
    </row>
    <row r="8" spans="2:4" x14ac:dyDescent="0.25">
      <c r="B8" s="137"/>
      <c r="C8" s="89">
        <v>125.00000000000001</v>
      </c>
      <c r="D8" s="89">
        <v>2500.0000000000005</v>
      </c>
    </row>
    <row r="9" spans="2:4" x14ac:dyDescent="0.25">
      <c r="B9" s="7" t="s">
        <v>0</v>
      </c>
      <c r="C9" s="42">
        <f>AVERAGE(C3:C8)</f>
        <v>78.609955372215282</v>
      </c>
      <c r="D9" s="42">
        <f t="shared" ref="D9" si="0">AVERAGE(D3:D8)</f>
        <v>613.82352488483093</v>
      </c>
    </row>
    <row r="10" spans="2:4" x14ac:dyDescent="0.25">
      <c r="B10" s="7" t="s">
        <v>1</v>
      </c>
      <c r="C10" s="42">
        <f>STDEV(C3:C8)/SQRT(C11)</f>
        <v>22.528357252103337</v>
      </c>
      <c r="D10" s="42">
        <f t="shared" ref="D10" si="1">STDEV(D3:D8)/SQRT(D11)</f>
        <v>382.34986389027142</v>
      </c>
    </row>
    <row r="11" spans="2:4" x14ac:dyDescent="0.25">
      <c r="B11" s="7" t="s">
        <v>52</v>
      </c>
      <c r="C11" s="16">
        <f>COUNT(C3:C8)</f>
        <v>6</v>
      </c>
      <c r="D11" s="16">
        <f t="shared" ref="D11" si="2">COUNT(D3:D8)</f>
        <v>6</v>
      </c>
    </row>
    <row r="13" spans="2:4" x14ac:dyDescent="0.25">
      <c r="B13" s="94" t="s">
        <v>708</v>
      </c>
      <c r="C13" s="16" t="s">
        <v>598</v>
      </c>
      <c r="D13" s="16" t="s">
        <v>599</v>
      </c>
    </row>
    <row r="14" spans="2:4" x14ac:dyDescent="0.25">
      <c r="B14" s="16" t="s">
        <v>605</v>
      </c>
      <c r="C14" s="29">
        <v>0</v>
      </c>
      <c r="D14" s="29">
        <v>0</v>
      </c>
    </row>
    <row r="15" spans="2:4" x14ac:dyDescent="0.25">
      <c r="B15" s="7" t="s">
        <v>601</v>
      </c>
      <c r="C15" s="29">
        <v>0</v>
      </c>
      <c r="D15" s="29">
        <v>1</v>
      </c>
    </row>
    <row r="16" spans="2:4" x14ac:dyDescent="0.25">
      <c r="B16" s="16" t="s">
        <v>606</v>
      </c>
      <c r="C16" s="29">
        <v>0</v>
      </c>
      <c r="D16" s="29">
        <v>9</v>
      </c>
    </row>
    <row r="17" spans="2:4" x14ac:dyDescent="0.25">
      <c r="B17" s="16" t="s">
        <v>604</v>
      </c>
      <c r="C17" s="29">
        <v>11</v>
      </c>
      <c r="D17" s="29">
        <v>1</v>
      </c>
    </row>
    <row r="18" spans="2:4" x14ac:dyDescent="0.25">
      <c r="B18" s="7" t="s">
        <v>594</v>
      </c>
      <c r="C18" s="16">
        <f>SUM(C14:C17)</f>
        <v>11</v>
      </c>
      <c r="D18" s="16">
        <f>SUM(D14:D17)</f>
        <v>11</v>
      </c>
    </row>
  </sheetData>
  <mergeCells count="1">
    <mergeCell ref="B3:B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5"/>
  <sheetViews>
    <sheetView topLeftCell="A2" workbookViewId="0">
      <selection activeCell="C17" sqref="C17"/>
    </sheetView>
  </sheetViews>
  <sheetFormatPr baseColWidth="10" defaultRowHeight="15" x14ac:dyDescent="0.25"/>
  <cols>
    <col min="2" max="2" width="13.28515625" customWidth="1"/>
    <col min="3" max="5" width="14.85546875" customWidth="1"/>
  </cols>
  <sheetData>
    <row r="2" spans="2:5" x14ac:dyDescent="0.25">
      <c r="C2" s="16" t="s">
        <v>610</v>
      </c>
      <c r="D2" s="16" t="s">
        <v>611</v>
      </c>
      <c r="E2" s="16" t="s">
        <v>612</v>
      </c>
    </row>
    <row r="3" spans="2:5" ht="15" customHeight="1" x14ac:dyDescent="0.25">
      <c r="B3" s="137" t="s">
        <v>580</v>
      </c>
      <c r="C3" s="84">
        <v>21.739130434782609</v>
      </c>
      <c r="D3" s="84">
        <v>1850</v>
      </c>
      <c r="E3" s="84">
        <v>42.857142857142861</v>
      </c>
    </row>
    <row r="4" spans="2:5" x14ac:dyDescent="0.25">
      <c r="B4" s="137"/>
      <c r="C4" s="84">
        <v>14.285714285714286</v>
      </c>
      <c r="D4" s="84">
        <v>766.66666666666674</v>
      </c>
      <c r="E4" s="84">
        <v>6.25</v>
      </c>
    </row>
    <row r="5" spans="2:5" x14ac:dyDescent="0.25">
      <c r="B5" s="137"/>
      <c r="C5" s="84">
        <v>3.0303030303030303</v>
      </c>
      <c r="D5" s="84">
        <v>412.5</v>
      </c>
      <c r="E5" s="84">
        <v>8.3333333333333339</v>
      </c>
    </row>
    <row r="6" spans="2:5" x14ac:dyDescent="0.25">
      <c r="B6" s="137"/>
      <c r="C6" s="84">
        <v>2.4509803921568629</v>
      </c>
      <c r="D6" s="84">
        <v>14.285714285714286</v>
      </c>
      <c r="E6" s="84">
        <v>9.8484848484848495</v>
      </c>
    </row>
    <row r="7" spans="2:5" x14ac:dyDescent="0.25">
      <c r="B7" s="137"/>
      <c r="C7" s="84">
        <v>2.5</v>
      </c>
      <c r="D7" s="84">
        <v>36.36363636363636</v>
      </c>
      <c r="E7" s="84">
        <v>7.6923076923076916</v>
      </c>
    </row>
    <row r="8" spans="2:5" x14ac:dyDescent="0.25">
      <c r="B8" s="137"/>
      <c r="C8" s="84">
        <v>1.5306122448979591</v>
      </c>
      <c r="D8" s="84">
        <v>47.5</v>
      </c>
      <c r="E8" s="84">
        <v>3.8461538461538458</v>
      </c>
    </row>
    <row r="9" spans="2:5" x14ac:dyDescent="0.25">
      <c r="B9" s="137"/>
      <c r="C9" s="84">
        <v>9.3220338983050848</v>
      </c>
      <c r="D9" s="84">
        <v>4600</v>
      </c>
      <c r="E9" s="84">
        <v>13.043478260869566</v>
      </c>
    </row>
    <row r="10" spans="2:5" x14ac:dyDescent="0.25">
      <c r="B10" s="137"/>
      <c r="C10" s="84">
        <v>7.1428571428571423</v>
      </c>
      <c r="D10" s="84">
        <v>225</v>
      </c>
      <c r="E10" s="84">
        <v>16.666666666666668</v>
      </c>
    </row>
    <row r="11" spans="2:5" x14ac:dyDescent="0.25">
      <c r="B11" s="137"/>
      <c r="C11" s="84">
        <v>4.8076923076923075</v>
      </c>
      <c r="D11" s="84">
        <v>553.84615384615381</v>
      </c>
      <c r="E11" s="84">
        <v>8.108108108108107</v>
      </c>
    </row>
    <row r="12" spans="2:5" x14ac:dyDescent="0.25">
      <c r="B12" s="137"/>
      <c r="C12" s="101">
        <v>2.1428571428571428</v>
      </c>
      <c r="D12" s="101">
        <v>446.15384615384613</v>
      </c>
      <c r="E12" s="101">
        <v>55.555555555555557</v>
      </c>
    </row>
    <row r="13" spans="2:5" x14ac:dyDescent="0.25">
      <c r="B13" s="137"/>
      <c r="C13" s="91">
        <v>4.6195652173913047</v>
      </c>
      <c r="D13" s="91">
        <v>216</v>
      </c>
      <c r="E13" s="91">
        <v>5.4545454545454541</v>
      </c>
    </row>
    <row r="14" spans="2:5" x14ac:dyDescent="0.25">
      <c r="B14" s="137"/>
      <c r="C14" s="91">
        <v>3.225806451612903</v>
      </c>
      <c r="D14" s="91">
        <v>100</v>
      </c>
      <c r="E14" s="91">
        <v>7.8125</v>
      </c>
    </row>
    <row r="15" spans="2:5" x14ac:dyDescent="0.25">
      <c r="B15" s="7" t="s">
        <v>0</v>
      </c>
      <c r="C15" s="42">
        <f>AVERAGE(C3:C14)</f>
        <v>6.3997960457142185</v>
      </c>
      <c r="D15" s="42">
        <f t="shared" ref="D15:E15" si="0">AVERAGE(D3:D14)</f>
        <v>772.35966810966818</v>
      </c>
      <c r="E15" s="42">
        <f t="shared" si="0"/>
        <v>15.455689718597329</v>
      </c>
    </row>
    <row r="16" spans="2:5" x14ac:dyDescent="0.25">
      <c r="B16" s="7" t="s">
        <v>1</v>
      </c>
      <c r="C16" s="42">
        <f>STDEV(C3:C14)/SQRT(C17)</f>
        <v>1.7545141843789271</v>
      </c>
      <c r="D16" s="42">
        <f t="shared" ref="D16:E16" si="1">STDEV(D3:D14)/SQRT(D17)</f>
        <v>377.37955139393887</v>
      </c>
      <c r="E16" s="42">
        <f t="shared" si="1"/>
        <v>4.7198140921496909</v>
      </c>
    </row>
    <row r="17" spans="2:5" x14ac:dyDescent="0.25">
      <c r="B17" s="7" t="s">
        <v>52</v>
      </c>
      <c r="C17" s="16">
        <f>COUNT(C3:C14)</f>
        <v>12</v>
      </c>
      <c r="D17" s="16">
        <f t="shared" ref="D17:E17" si="2">COUNT(D3:D14)</f>
        <v>12</v>
      </c>
      <c r="E17" s="16">
        <f t="shared" si="2"/>
        <v>12</v>
      </c>
    </row>
    <row r="19" spans="2:5" x14ac:dyDescent="0.25">
      <c r="B19" s="94" t="s">
        <v>708</v>
      </c>
      <c r="C19" s="95" t="s">
        <v>613</v>
      </c>
      <c r="D19" s="95" t="s">
        <v>611</v>
      </c>
    </row>
    <row r="20" spans="2:5" x14ac:dyDescent="0.25">
      <c r="B20" s="7" t="str">
        <f>"-1 in run"</f>
        <v>-1 in run</v>
      </c>
      <c r="C20" s="36">
        <v>6</v>
      </c>
      <c r="D20" s="36">
        <v>25</v>
      </c>
    </row>
    <row r="21" spans="2:5" x14ac:dyDescent="0.25">
      <c r="B21" s="7" t="str">
        <f>"-1 "</f>
        <v xml:space="preserve">-1 </v>
      </c>
      <c r="C21" s="36">
        <v>3</v>
      </c>
      <c r="D21" s="36">
        <v>3</v>
      </c>
    </row>
    <row r="22" spans="2:5" x14ac:dyDescent="0.25">
      <c r="B22" s="7" t="str">
        <f>"+2"</f>
        <v>+2</v>
      </c>
      <c r="C22" s="36">
        <v>1</v>
      </c>
      <c r="D22" s="36">
        <v>0</v>
      </c>
    </row>
    <row r="23" spans="2:5" x14ac:dyDescent="0.25">
      <c r="B23" s="7" t="s">
        <v>585</v>
      </c>
      <c r="C23" s="36">
        <v>2</v>
      </c>
      <c r="D23" s="36">
        <v>0</v>
      </c>
    </row>
    <row r="24" spans="2:5" x14ac:dyDescent="0.25">
      <c r="B24" s="7" t="s">
        <v>586</v>
      </c>
      <c r="C24" s="36">
        <v>5</v>
      </c>
      <c r="D24" s="36">
        <v>0</v>
      </c>
    </row>
    <row r="25" spans="2:5" x14ac:dyDescent="0.25">
      <c r="B25" s="7" t="s">
        <v>128</v>
      </c>
      <c r="C25" s="7">
        <f>SUM(C20:C24)</f>
        <v>17</v>
      </c>
      <c r="D25" s="7">
        <f>SUM(D20:D24)</f>
        <v>28</v>
      </c>
    </row>
  </sheetData>
  <mergeCells count="1">
    <mergeCell ref="B3:B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6"/>
  <sheetViews>
    <sheetView topLeftCell="A10" workbookViewId="0">
      <selection activeCell="G26" sqref="G26"/>
    </sheetView>
  </sheetViews>
  <sheetFormatPr baseColWidth="10" defaultRowHeight="15" x14ac:dyDescent="0.25"/>
  <sheetData>
    <row r="2" spans="2:18" ht="17.25" x14ac:dyDescent="0.25">
      <c r="B2" s="130"/>
      <c r="C2" s="130" t="s">
        <v>15</v>
      </c>
      <c r="D2" s="130"/>
      <c r="E2" s="130"/>
      <c r="F2" s="131" t="s">
        <v>16</v>
      </c>
      <c r="G2" s="129"/>
      <c r="H2" s="129"/>
      <c r="I2" s="129" t="s">
        <v>17</v>
      </c>
      <c r="J2" s="129"/>
      <c r="K2" s="129"/>
      <c r="L2" s="131" t="s">
        <v>18</v>
      </c>
      <c r="M2" s="129"/>
      <c r="N2" s="129"/>
      <c r="O2" s="129" t="s">
        <v>19</v>
      </c>
      <c r="P2" s="129"/>
      <c r="Q2" s="129"/>
      <c r="R2" s="150" t="s">
        <v>24</v>
      </c>
    </row>
    <row r="3" spans="2:18" x14ac:dyDescent="0.25">
      <c r="B3" s="130"/>
      <c r="C3" s="146" t="s">
        <v>731</v>
      </c>
      <c r="D3" s="147"/>
      <c r="E3" s="148"/>
      <c r="F3" s="146" t="s">
        <v>731</v>
      </c>
      <c r="G3" s="147"/>
      <c r="H3" s="148"/>
      <c r="I3" s="146" t="s">
        <v>731</v>
      </c>
      <c r="J3" s="147"/>
      <c r="K3" s="148"/>
      <c r="L3" s="146" t="s">
        <v>731</v>
      </c>
      <c r="M3" s="147"/>
      <c r="N3" s="148"/>
      <c r="O3" s="146" t="s">
        <v>731</v>
      </c>
      <c r="P3" s="147"/>
      <c r="Q3" s="148"/>
    </row>
    <row r="4" spans="2:18" x14ac:dyDescent="0.25">
      <c r="B4" s="130"/>
      <c r="C4" s="13">
        <v>1</v>
      </c>
      <c r="D4" s="13">
        <v>2</v>
      </c>
      <c r="E4" s="13">
        <v>3</v>
      </c>
      <c r="F4" s="13">
        <v>1</v>
      </c>
      <c r="G4" s="13">
        <v>2</v>
      </c>
      <c r="H4" s="13">
        <v>3</v>
      </c>
      <c r="I4" s="13">
        <v>1</v>
      </c>
      <c r="J4" s="13">
        <v>2</v>
      </c>
      <c r="K4" s="13">
        <v>3</v>
      </c>
      <c r="L4" s="13">
        <v>1</v>
      </c>
      <c r="M4" s="13">
        <v>2</v>
      </c>
      <c r="N4" s="13">
        <v>3</v>
      </c>
      <c r="O4" s="13">
        <v>1</v>
      </c>
      <c r="P4" s="13">
        <v>2</v>
      </c>
      <c r="Q4" s="13">
        <v>3</v>
      </c>
    </row>
    <row r="5" spans="2:18" x14ac:dyDescent="0.25">
      <c r="B5" s="13">
        <v>0</v>
      </c>
      <c r="C5" s="9">
        <v>1E-3</v>
      </c>
      <c r="D5" s="9">
        <v>1E-3</v>
      </c>
      <c r="E5" s="9">
        <v>1E-3</v>
      </c>
      <c r="F5" s="9">
        <v>1E-3</v>
      </c>
      <c r="G5" s="9">
        <v>1E-3</v>
      </c>
      <c r="H5" s="9">
        <v>1E-3</v>
      </c>
      <c r="I5" s="9">
        <v>1E-3</v>
      </c>
      <c r="J5" s="9">
        <v>1E-3</v>
      </c>
      <c r="K5" s="9">
        <v>1E-3</v>
      </c>
      <c r="L5" s="9">
        <v>1E-3</v>
      </c>
      <c r="M5" s="9">
        <v>1E-3</v>
      </c>
      <c r="N5" s="9">
        <v>1E-3</v>
      </c>
      <c r="O5" s="9">
        <v>1E-3</v>
      </c>
      <c r="P5" s="9">
        <v>1E-3</v>
      </c>
      <c r="Q5" s="9">
        <v>1E-3</v>
      </c>
    </row>
    <row r="6" spans="2:18" x14ac:dyDescent="0.25">
      <c r="B6" s="13">
        <f>B5+865</f>
        <v>865</v>
      </c>
      <c r="C6" s="9">
        <v>4.2999999999999997E-2</v>
      </c>
      <c r="D6" s="9">
        <v>4.2000000000000003E-2</v>
      </c>
      <c r="E6" s="9">
        <v>3.6999999999999998E-2</v>
      </c>
      <c r="F6" s="9">
        <v>2.5000000000000001E-2</v>
      </c>
      <c r="G6" s="9">
        <v>2.3E-2</v>
      </c>
      <c r="H6" s="9">
        <v>2.5999999999999999E-2</v>
      </c>
      <c r="I6" s="9">
        <v>2.4E-2</v>
      </c>
      <c r="J6" s="9">
        <v>2.5999999999999999E-2</v>
      </c>
      <c r="K6" s="9">
        <v>2.5999999999999999E-2</v>
      </c>
      <c r="L6" s="9">
        <v>3.6999999999999998E-2</v>
      </c>
      <c r="M6" s="9">
        <v>3.5000000000000003E-2</v>
      </c>
      <c r="N6" s="9">
        <v>4.1000000000000002E-2</v>
      </c>
      <c r="O6" s="9">
        <v>3.9E-2</v>
      </c>
      <c r="P6" s="9">
        <v>3.5999999999999997E-2</v>
      </c>
      <c r="Q6" s="9">
        <v>3.5000000000000003E-2</v>
      </c>
    </row>
    <row r="7" spans="2:18" x14ac:dyDescent="0.25">
      <c r="B7" s="13">
        <f>B6+530</f>
        <v>1395</v>
      </c>
      <c r="C7" s="9">
        <v>0.32900000000000001</v>
      </c>
      <c r="D7" s="9">
        <v>0.314</v>
      </c>
      <c r="E7" s="9">
        <v>0.27900000000000003</v>
      </c>
      <c r="F7" s="9">
        <v>7.2999999999999995E-2</v>
      </c>
      <c r="G7" s="9">
        <v>7.0999999999999994E-2</v>
      </c>
      <c r="H7" s="9">
        <v>8.3000000000000004E-2</v>
      </c>
      <c r="I7" s="9">
        <v>7.0999999999999994E-2</v>
      </c>
      <c r="J7" s="9">
        <v>7.2999999999999995E-2</v>
      </c>
      <c r="K7" s="9">
        <v>7.2999999999999995E-2</v>
      </c>
      <c r="L7" s="9">
        <v>0.29099999999999998</v>
      </c>
      <c r="M7" s="9">
        <v>0.27700000000000002</v>
      </c>
      <c r="N7" s="9">
        <v>0.32500000000000001</v>
      </c>
      <c r="O7" s="9">
        <v>0.30399999999999999</v>
      </c>
      <c r="P7" s="9">
        <v>0.309</v>
      </c>
      <c r="Q7" s="9">
        <v>0.33900000000000002</v>
      </c>
    </row>
    <row r="8" spans="2:18" x14ac:dyDescent="0.25">
      <c r="B8" s="13">
        <f>B7+895</f>
        <v>2290</v>
      </c>
      <c r="C8" s="10">
        <v>8.4</v>
      </c>
      <c r="D8" s="10">
        <v>9.3000000000000007</v>
      </c>
      <c r="E8" s="10">
        <v>7.8</v>
      </c>
      <c r="F8" s="10">
        <v>0.126</v>
      </c>
      <c r="G8" s="10">
        <v>0.13</v>
      </c>
      <c r="H8" s="10">
        <v>0.159</v>
      </c>
      <c r="I8" s="10">
        <v>0.111</v>
      </c>
      <c r="J8" s="10">
        <v>0.115</v>
      </c>
      <c r="K8" s="10">
        <v>0.10299999999999999</v>
      </c>
      <c r="L8" s="10">
        <v>8.7000000000000011</v>
      </c>
      <c r="M8" s="10">
        <v>7.2</v>
      </c>
      <c r="N8" s="10">
        <v>9.6</v>
      </c>
      <c r="O8" s="10">
        <v>11.1</v>
      </c>
      <c r="P8" s="10">
        <v>9.9</v>
      </c>
      <c r="Q8" s="10">
        <v>11.7</v>
      </c>
    </row>
    <row r="9" spans="2:18" x14ac:dyDescent="0.25">
      <c r="B9" s="13">
        <f>B8+495</f>
        <v>2785</v>
      </c>
      <c r="C9" s="10">
        <v>60.300000000000004</v>
      </c>
      <c r="D9" s="10">
        <v>60.300000000000004</v>
      </c>
      <c r="E9" s="10">
        <v>54.3</v>
      </c>
      <c r="F9" s="10">
        <v>0.16700000000000001</v>
      </c>
      <c r="G9" s="10">
        <v>0.218</v>
      </c>
      <c r="H9" s="10">
        <v>0.46800000000000003</v>
      </c>
      <c r="I9" s="10">
        <v>0.17599999999999999</v>
      </c>
      <c r="J9" s="10">
        <v>0.252</v>
      </c>
      <c r="K9" s="10">
        <v>0.22500000000000001</v>
      </c>
      <c r="L9" s="10">
        <v>71.099999999999994</v>
      </c>
      <c r="M9" s="10">
        <v>58.5</v>
      </c>
      <c r="N9" s="10">
        <v>72.599999999999994</v>
      </c>
      <c r="O9" s="10">
        <v>83.100000000000009</v>
      </c>
      <c r="P9" s="10">
        <v>75</v>
      </c>
      <c r="Q9" s="10">
        <v>88.5</v>
      </c>
    </row>
    <row r="10" spans="2:18" x14ac:dyDescent="0.25">
      <c r="B10" s="20" t="s">
        <v>732</v>
      </c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</row>
    <row r="12" spans="2:18" ht="30" x14ac:dyDescent="0.25">
      <c r="B12" s="19" t="s">
        <v>21</v>
      </c>
      <c r="C12" s="21" t="s">
        <v>15</v>
      </c>
      <c r="D12" s="13" t="s">
        <v>16</v>
      </c>
      <c r="E12" s="13" t="s">
        <v>17</v>
      </c>
      <c r="F12" s="13" t="s">
        <v>18</v>
      </c>
      <c r="G12" s="13" t="s">
        <v>19</v>
      </c>
      <c r="H12" s="20" t="s">
        <v>24</v>
      </c>
    </row>
    <row r="13" spans="2:18" x14ac:dyDescent="0.25">
      <c r="B13" s="13">
        <v>0</v>
      </c>
      <c r="C13" s="22">
        <f>AVERAGE(C5:E5)</f>
        <v>1E-3</v>
      </c>
      <c r="D13" s="11">
        <f>AVERAGE(F5:H5)</f>
        <v>1E-3</v>
      </c>
      <c r="E13" s="11">
        <f>AVERAGE(I5:K5)</f>
        <v>1E-3</v>
      </c>
      <c r="F13" s="11">
        <f>AVERAGE(L5:N5)</f>
        <v>1E-3</v>
      </c>
      <c r="G13" s="11">
        <f>AVERAGE(O5:Q5)</f>
        <v>1E-3</v>
      </c>
    </row>
    <row r="14" spans="2:18" x14ac:dyDescent="0.25">
      <c r="B14" s="13">
        <f>B13+865</f>
        <v>865</v>
      </c>
      <c r="C14" s="22">
        <f t="shared" ref="C14:C17" si="0">AVERAGE(C6:E6)</f>
        <v>4.0666666666666663E-2</v>
      </c>
      <c r="D14" s="11">
        <f t="shared" ref="D14:D17" si="1">AVERAGE(F6:H6)</f>
        <v>2.4666666666666667E-2</v>
      </c>
      <c r="E14" s="11">
        <f t="shared" ref="E14:E17" si="2">AVERAGE(I6:K6)</f>
        <v>2.5333333333333333E-2</v>
      </c>
      <c r="F14" s="11">
        <f t="shared" ref="F14:F17" si="3">AVERAGE(L6:N6)</f>
        <v>3.7666666666666675E-2</v>
      </c>
      <c r="G14" s="11">
        <f t="shared" ref="G14:G16" si="4">AVERAGE(O6:Q6)</f>
        <v>3.6666666666666667E-2</v>
      </c>
    </row>
    <row r="15" spans="2:18" x14ac:dyDescent="0.25">
      <c r="B15" s="13">
        <f>B14+530</f>
        <v>1395</v>
      </c>
      <c r="C15" s="22">
        <f t="shared" si="0"/>
        <v>0.30733333333333335</v>
      </c>
      <c r="D15" s="11">
        <f t="shared" si="1"/>
        <v>7.566666666666666E-2</v>
      </c>
      <c r="E15" s="11">
        <f t="shared" si="2"/>
        <v>7.2333333333333319E-2</v>
      </c>
      <c r="F15" s="11">
        <f t="shared" si="3"/>
        <v>0.29766666666666669</v>
      </c>
      <c r="G15" s="11">
        <f t="shared" si="4"/>
        <v>0.3173333333333333</v>
      </c>
    </row>
    <row r="16" spans="2:18" x14ac:dyDescent="0.25">
      <c r="B16" s="13">
        <f>B15+895</f>
        <v>2290</v>
      </c>
      <c r="C16" s="22">
        <f t="shared" si="0"/>
        <v>8.5000000000000018</v>
      </c>
      <c r="D16" s="11">
        <f t="shared" si="1"/>
        <v>0.13833333333333334</v>
      </c>
      <c r="E16" s="11">
        <f t="shared" si="2"/>
        <v>0.10966666666666668</v>
      </c>
      <c r="F16" s="11">
        <f t="shared" si="3"/>
        <v>8.5</v>
      </c>
      <c r="G16" s="11">
        <f t="shared" si="4"/>
        <v>10.9</v>
      </c>
    </row>
    <row r="17" spans="2:8" x14ac:dyDescent="0.25">
      <c r="B17" s="13">
        <f>B16+495</f>
        <v>2785</v>
      </c>
      <c r="C17" s="22">
        <f t="shared" si="0"/>
        <v>58.300000000000004</v>
      </c>
      <c r="D17" s="11">
        <f t="shared" si="1"/>
        <v>0.28433333333333333</v>
      </c>
      <c r="E17" s="11">
        <f t="shared" si="2"/>
        <v>0.21766666666666667</v>
      </c>
      <c r="F17" s="11">
        <f t="shared" si="3"/>
        <v>67.399999999999991</v>
      </c>
      <c r="G17" s="11">
        <f>AVERAGE(O9:Q9)</f>
        <v>82.2</v>
      </c>
    </row>
    <row r="18" spans="2:8" x14ac:dyDescent="0.25">
      <c r="B18" s="20" t="s">
        <v>23</v>
      </c>
      <c r="C18" s="17"/>
      <c r="D18" s="17"/>
      <c r="E18" s="17"/>
      <c r="F18" s="17"/>
      <c r="G18" s="17"/>
    </row>
    <row r="20" spans="2:8" ht="30" x14ac:dyDescent="0.25">
      <c r="B20" s="19" t="s">
        <v>22</v>
      </c>
      <c r="C20" s="13" t="s">
        <v>15</v>
      </c>
      <c r="D20" s="13" t="s">
        <v>16</v>
      </c>
      <c r="E20" s="13" t="s">
        <v>17</v>
      </c>
      <c r="F20" s="13" t="s">
        <v>18</v>
      </c>
      <c r="G20" s="13" t="s">
        <v>19</v>
      </c>
      <c r="H20" s="20" t="s">
        <v>24</v>
      </c>
    </row>
    <row r="21" spans="2:8" x14ac:dyDescent="0.25">
      <c r="B21" s="13">
        <v>0</v>
      </c>
      <c r="C21" s="11">
        <f>STDEV(C5:E5)/SQRT(3)</f>
        <v>0</v>
      </c>
      <c r="D21" s="11">
        <f>STDEV(F5:H5)/SQRT(3)</f>
        <v>0</v>
      </c>
      <c r="E21" s="11">
        <f>STDEV(I5:K5)/SQRT(3)</f>
        <v>0</v>
      </c>
      <c r="F21" s="11">
        <f>STDEV(L5:N5)/SQRT(3)</f>
        <v>0</v>
      </c>
      <c r="G21" s="11">
        <f>STDEV(O5:Q5)/SQRT(3)</f>
        <v>0</v>
      </c>
    </row>
    <row r="22" spans="2:8" x14ac:dyDescent="0.25">
      <c r="B22" s="13">
        <f>B21+865</f>
        <v>865</v>
      </c>
      <c r="C22" s="11">
        <f t="shared" ref="C22:C25" si="5">STDEV(C6:E6)/SQRT(3)</f>
        <v>1.8559214542766744E-3</v>
      </c>
      <c r="D22" s="11">
        <f t="shared" ref="D22:D25" si="6">STDEV(F6:H6)/SQRT(3)</f>
        <v>8.8191710368819677E-4</v>
      </c>
      <c r="E22" s="11">
        <f t="shared" ref="E22:E25" si="7">STDEV(I6:K6)/SQRT(3)</f>
        <v>6.666666666666661E-4</v>
      </c>
      <c r="F22" s="11">
        <f t="shared" ref="F22:F25" si="8">STDEV(L6:N6)/SQRT(3)</f>
        <v>1.7638342073763935E-3</v>
      </c>
      <c r="G22" s="11">
        <f t="shared" ref="G22:G24" si="9">STDEV(O6:Q6)/SQRT(3)</f>
        <v>1.2018504251546625E-3</v>
      </c>
    </row>
    <row r="23" spans="2:8" x14ac:dyDescent="0.25">
      <c r="B23" s="13">
        <f>B22+530</f>
        <v>1395</v>
      </c>
      <c r="C23" s="11">
        <f t="shared" si="5"/>
        <v>1.4813657362192645E-2</v>
      </c>
      <c r="D23" s="11">
        <f t="shared" si="6"/>
        <v>3.7118429085533518E-3</v>
      </c>
      <c r="E23" s="11">
        <f t="shared" si="7"/>
        <v>6.666666666666674E-4</v>
      </c>
      <c r="F23" s="11">
        <f t="shared" si="8"/>
        <v>1.4251705550954633E-2</v>
      </c>
      <c r="G23" s="11">
        <f t="shared" si="9"/>
        <v>1.0929064207170013E-2</v>
      </c>
    </row>
    <row r="24" spans="2:8" x14ac:dyDescent="0.25">
      <c r="B24" s="13">
        <f>B23+895</f>
        <v>2290</v>
      </c>
      <c r="C24" s="11">
        <f t="shared" si="5"/>
        <v>0.43588989435406761</v>
      </c>
      <c r="D24" s="11">
        <f t="shared" si="6"/>
        <v>1.0397649306988084E-2</v>
      </c>
      <c r="E24" s="11">
        <f t="shared" si="7"/>
        <v>3.527668414752791E-3</v>
      </c>
      <c r="F24" s="11">
        <f t="shared" si="8"/>
        <v>0.69999999999999984</v>
      </c>
      <c r="G24" s="11">
        <f t="shared" si="9"/>
        <v>0.52915026221291783</v>
      </c>
    </row>
    <row r="25" spans="2:8" x14ac:dyDescent="0.25">
      <c r="B25" s="13">
        <f>B24+495</f>
        <v>2785</v>
      </c>
      <c r="C25" s="11">
        <f t="shared" si="5"/>
        <v>2.0000000000000027</v>
      </c>
      <c r="D25" s="11">
        <f t="shared" si="6"/>
        <v>9.3005973523807184E-2</v>
      </c>
      <c r="E25" s="11">
        <f t="shared" si="7"/>
        <v>2.2243600827603859E-2</v>
      </c>
      <c r="F25" s="11">
        <f t="shared" si="8"/>
        <v>4.4710177812216303</v>
      </c>
      <c r="G25" s="11">
        <f>STDEV(O9:Q9)/SQRT(3)</f>
        <v>3.9230090491866068</v>
      </c>
    </row>
    <row r="26" spans="2:8" x14ac:dyDescent="0.25">
      <c r="B26" s="20" t="s">
        <v>23</v>
      </c>
    </row>
  </sheetData>
  <mergeCells count="11">
    <mergeCell ref="O2:Q2"/>
    <mergeCell ref="B2:B4"/>
    <mergeCell ref="C2:E2"/>
    <mergeCell ref="F2:H2"/>
    <mergeCell ref="I2:K2"/>
    <mergeCell ref="L2:N2"/>
    <mergeCell ref="C3:E3"/>
    <mergeCell ref="F3:H3"/>
    <mergeCell ref="I3:K3"/>
    <mergeCell ref="L3:N3"/>
    <mergeCell ref="O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workbookViewId="0">
      <selection activeCell="C10" sqref="C10"/>
    </sheetView>
  </sheetViews>
  <sheetFormatPr baseColWidth="10" defaultRowHeight="15" x14ac:dyDescent="0.25"/>
  <sheetData>
    <row r="2" spans="2:5" x14ac:dyDescent="0.25">
      <c r="C2" s="16" t="s">
        <v>614</v>
      </c>
      <c r="D2" s="16" t="s">
        <v>615</v>
      </c>
      <c r="E2" s="16" t="s">
        <v>616</v>
      </c>
    </row>
    <row r="3" spans="2:5" x14ac:dyDescent="0.25">
      <c r="B3" s="137" t="s">
        <v>580</v>
      </c>
      <c r="C3" s="91">
        <v>90</v>
      </c>
      <c r="D3" s="91">
        <v>261.36363636363632</v>
      </c>
      <c r="E3" s="91">
        <v>135.71428571428572</v>
      </c>
    </row>
    <row r="4" spans="2:5" x14ac:dyDescent="0.25">
      <c r="B4" s="137"/>
      <c r="C4" s="91">
        <v>147.05882352941177</v>
      </c>
      <c r="D4" s="91">
        <v>236.36363636363637</v>
      </c>
      <c r="E4" s="91">
        <v>93.617021276595736</v>
      </c>
    </row>
    <row r="5" spans="2:5" x14ac:dyDescent="0.25">
      <c r="B5" s="137"/>
      <c r="C5" s="91">
        <v>30.319148936170212</v>
      </c>
      <c r="D5" s="91">
        <v>276.1904761904762</v>
      </c>
      <c r="E5" s="91">
        <v>116.66666666666667</v>
      </c>
    </row>
    <row r="6" spans="2:5" x14ac:dyDescent="0.25">
      <c r="B6" s="137"/>
      <c r="C6" s="91">
        <v>92.753623188405797</v>
      </c>
      <c r="D6" s="91">
        <v>49.333333333333336</v>
      </c>
      <c r="E6" s="91">
        <v>119.23076923076923</v>
      </c>
    </row>
    <row r="7" spans="2:5" x14ac:dyDescent="0.25">
      <c r="B7" s="137"/>
      <c r="C7" s="91">
        <v>37.5</v>
      </c>
      <c r="D7" s="91">
        <v>79.166666666666671</v>
      </c>
      <c r="E7" s="91">
        <v>63.41463414634147</v>
      </c>
    </row>
    <row r="8" spans="2:5" x14ac:dyDescent="0.25">
      <c r="B8" s="137"/>
      <c r="C8" s="99"/>
      <c r="D8" s="91">
        <v>251.51515151515153</v>
      </c>
      <c r="E8" s="91">
        <v>44.117647058823529</v>
      </c>
    </row>
    <row r="9" spans="2:5" x14ac:dyDescent="0.25">
      <c r="B9" s="7" t="s">
        <v>0</v>
      </c>
      <c r="C9" s="42">
        <f>AVERAGE(C3:C8)</f>
        <v>79.52631913079756</v>
      </c>
      <c r="D9" s="42">
        <f t="shared" ref="D9:E9" si="0">AVERAGE(D3:D8)</f>
        <v>192.32215007215007</v>
      </c>
      <c r="E9" s="42">
        <f t="shared" si="0"/>
        <v>95.460170682247053</v>
      </c>
    </row>
    <row r="10" spans="2:5" x14ac:dyDescent="0.25">
      <c r="B10" s="7" t="s">
        <v>1</v>
      </c>
      <c r="C10" s="42">
        <f>STDEV(C3:C8)/SQRT(C11)</f>
        <v>21.251889106827441</v>
      </c>
      <c r="D10" s="42">
        <f t="shared" ref="D10:E10" si="1">STDEV(D3:D8)/SQRT(D11)</f>
        <v>41.026029146919775</v>
      </c>
      <c r="E10" s="42">
        <f t="shared" si="1"/>
        <v>14.493123596993877</v>
      </c>
    </row>
    <row r="11" spans="2:5" x14ac:dyDescent="0.25">
      <c r="B11" s="7" t="s">
        <v>52</v>
      </c>
      <c r="C11" s="16">
        <f>COUNT(C3:C8)</f>
        <v>5</v>
      </c>
      <c r="D11" s="16">
        <f t="shared" ref="D11:E11" si="2">COUNT(D3:D8)</f>
        <v>6</v>
      </c>
      <c r="E11" s="16">
        <f t="shared" si="2"/>
        <v>6</v>
      </c>
    </row>
    <row r="13" spans="2:5" x14ac:dyDescent="0.25">
      <c r="B13" s="94" t="s">
        <v>708</v>
      </c>
      <c r="C13" s="16" t="s">
        <v>614</v>
      </c>
      <c r="D13" s="16" t="s">
        <v>615</v>
      </c>
    </row>
    <row r="14" spans="2:5" x14ac:dyDescent="0.25">
      <c r="B14" s="7" t="s">
        <v>600</v>
      </c>
      <c r="C14" s="29">
        <v>6</v>
      </c>
      <c r="D14" s="29">
        <v>7</v>
      </c>
    </row>
    <row r="15" spans="2:5" x14ac:dyDescent="0.25">
      <c r="B15" s="7" t="s">
        <v>601</v>
      </c>
      <c r="C15" s="29">
        <v>0</v>
      </c>
      <c r="D15" s="29">
        <v>2</v>
      </c>
    </row>
    <row r="16" spans="2:5" x14ac:dyDescent="0.25">
      <c r="B16" s="7" t="s">
        <v>603</v>
      </c>
      <c r="C16" s="29">
        <v>0</v>
      </c>
      <c r="D16" s="29">
        <v>1</v>
      </c>
    </row>
    <row r="17" spans="2:4" x14ac:dyDescent="0.25">
      <c r="B17" s="7" t="s">
        <v>604</v>
      </c>
      <c r="C17" s="29">
        <v>5</v>
      </c>
      <c r="D17" s="29">
        <v>6</v>
      </c>
    </row>
    <row r="18" spans="2:4" x14ac:dyDescent="0.25">
      <c r="B18" s="7" t="s">
        <v>594</v>
      </c>
      <c r="C18" s="16">
        <f>SUM(C14:C17)</f>
        <v>11</v>
      </c>
      <c r="D18" s="16">
        <f>SUM(D14:D17)</f>
        <v>16</v>
      </c>
    </row>
  </sheetData>
  <mergeCells count="1">
    <mergeCell ref="B3:B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0"/>
  <sheetViews>
    <sheetView workbookViewId="0">
      <selection activeCell="L2" sqref="L2"/>
    </sheetView>
  </sheetViews>
  <sheetFormatPr baseColWidth="10" defaultRowHeight="15" x14ac:dyDescent="0.25"/>
  <cols>
    <col min="1" max="1" width="3.5703125" customWidth="1"/>
    <col min="2" max="2" width="16.140625" customWidth="1"/>
  </cols>
  <sheetData>
    <row r="2" spans="2:12" ht="17.25" x14ac:dyDescent="0.25">
      <c r="B2" s="16"/>
      <c r="C2" s="138" t="s">
        <v>15</v>
      </c>
      <c r="D2" s="139"/>
      <c r="E2" s="131"/>
      <c r="F2" s="138" t="s">
        <v>16</v>
      </c>
      <c r="G2" s="139"/>
      <c r="H2" s="131"/>
      <c r="I2" s="138" t="s">
        <v>617</v>
      </c>
      <c r="J2" s="139"/>
      <c r="K2" s="131"/>
      <c r="L2" s="153" t="s">
        <v>27</v>
      </c>
    </row>
    <row r="3" spans="2:12" x14ac:dyDescent="0.25">
      <c r="B3" s="98"/>
      <c r="C3" s="146" t="s">
        <v>731</v>
      </c>
      <c r="D3" s="147"/>
      <c r="E3" s="148"/>
      <c r="F3" s="146" t="s">
        <v>731</v>
      </c>
      <c r="G3" s="147"/>
      <c r="H3" s="148"/>
      <c r="I3" s="146" t="s">
        <v>731</v>
      </c>
      <c r="J3" s="147"/>
      <c r="K3" s="148"/>
    </row>
    <row r="4" spans="2:12" x14ac:dyDescent="0.25">
      <c r="B4" s="98"/>
      <c r="C4" s="98">
        <v>1</v>
      </c>
      <c r="D4" s="98">
        <v>2</v>
      </c>
      <c r="E4" s="98">
        <v>3</v>
      </c>
      <c r="F4" s="98">
        <v>1</v>
      </c>
      <c r="G4" s="98">
        <v>2</v>
      </c>
      <c r="H4" s="98">
        <v>3</v>
      </c>
      <c r="I4" s="98">
        <v>1</v>
      </c>
      <c r="J4" s="98">
        <v>2</v>
      </c>
      <c r="K4" s="98">
        <v>3</v>
      </c>
    </row>
    <row r="5" spans="2:12" x14ac:dyDescent="0.25">
      <c r="B5" s="16">
        <v>0</v>
      </c>
      <c r="C5" s="9">
        <v>1E-3</v>
      </c>
      <c r="D5" s="9">
        <v>1E-3</v>
      </c>
      <c r="E5" s="9">
        <v>1E-3</v>
      </c>
      <c r="F5" s="9">
        <v>1E-3</v>
      </c>
      <c r="G5" s="9">
        <v>1E-3</v>
      </c>
      <c r="H5" s="9">
        <v>1E-3</v>
      </c>
      <c r="I5" s="9">
        <v>1E-3</v>
      </c>
      <c r="J5" s="9">
        <v>1E-3</v>
      </c>
      <c r="K5" s="9">
        <v>1E-3</v>
      </c>
    </row>
    <row r="6" spans="2:12" x14ac:dyDescent="0.25">
      <c r="B6" s="16">
        <f>B5+930</f>
        <v>930</v>
      </c>
      <c r="C6" s="9">
        <v>5.7000000000000002E-2</v>
      </c>
      <c r="D6" s="9">
        <v>5.5E-2</v>
      </c>
      <c r="E6" s="9">
        <v>6.0999999999999999E-2</v>
      </c>
      <c r="F6" s="9">
        <v>0.03</v>
      </c>
      <c r="G6" s="9">
        <v>3.1E-2</v>
      </c>
      <c r="H6" s="9">
        <v>3.2000000000000001E-2</v>
      </c>
      <c r="I6" s="9">
        <v>2.1999999999999999E-2</v>
      </c>
      <c r="J6" s="9">
        <v>1.7999999999999999E-2</v>
      </c>
      <c r="K6" s="9">
        <v>1.7999999999999999E-2</v>
      </c>
    </row>
    <row r="7" spans="2:12" x14ac:dyDescent="0.25">
      <c r="B7" s="16">
        <f>B6+410</f>
        <v>1340</v>
      </c>
      <c r="C7" s="9">
        <v>0.52</v>
      </c>
      <c r="D7" s="9">
        <v>0.45100000000000001</v>
      </c>
      <c r="E7" s="9">
        <v>0.52900000000000003</v>
      </c>
      <c r="F7" s="9">
        <v>9.5000000000000001E-2</v>
      </c>
      <c r="G7" s="9">
        <v>8.5000000000000006E-2</v>
      </c>
      <c r="H7" s="9">
        <v>9.0999999999999998E-2</v>
      </c>
      <c r="I7" s="9">
        <v>3.7999999999999999E-2</v>
      </c>
      <c r="J7" s="9">
        <v>3.5000000000000003E-2</v>
      </c>
      <c r="K7" s="9">
        <v>3.3000000000000002E-2</v>
      </c>
    </row>
    <row r="8" spans="2:12" x14ac:dyDescent="0.25">
      <c r="B8" s="20" t="s">
        <v>47</v>
      </c>
      <c r="C8" s="14"/>
      <c r="D8" s="14"/>
      <c r="E8" s="14"/>
      <c r="F8" s="14"/>
      <c r="G8" s="14"/>
      <c r="H8" s="14"/>
      <c r="I8" s="14"/>
      <c r="J8" s="14"/>
      <c r="K8" s="14"/>
    </row>
    <row r="10" spans="2:12" ht="17.25" x14ac:dyDescent="0.25">
      <c r="B10" s="16" t="s">
        <v>734</v>
      </c>
      <c r="C10" s="7" t="s">
        <v>15</v>
      </c>
      <c r="D10" s="7" t="s">
        <v>16</v>
      </c>
      <c r="E10" s="7" t="s">
        <v>617</v>
      </c>
      <c r="F10" s="153" t="s">
        <v>27</v>
      </c>
    </row>
    <row r="11" spans="2:12" x14ac:dyDescent="0.25">
      <c r="B11" s="16">
        <v>0</v>
      </c>
      <c r="C11" s="11">
        <f>AVERAGE(C5:E5)</f>
        <v>1E-3</v>
      </c>
      <c r="D11" s="11">
        <f>AVERAGE(F5:H5)</f>
        <v>1E-3</v>
      </c>
      <c r="E11" s="11">
        <f>AVERAGE(I5:K5)</f>
        <v>1E-3</v>
      </c>
    </row>
    <row r="12" spans="2:12" x14ac:dyDescent="0.25">
      <c r="B12" s="16">
        <f>B11+930</f>
        <v>930</v>
      </c>
      <c r="C12" s="11">
        <f t="shared" ref="C12" si="0">AVERAGE(C6:E6)</f>
        <v>5.7666666666666665E-2</v>
      </c>
      <c r="D12" s="11">
        <f t="shared" ref="D12:D13" si="1">AVERAGE(F6:H6)</f>
        <v>3.1E-2</v>
      </c>
      <c r="E12" s="11">
        <f t="shared" ref="E12" si="2">AVERAGE(I6:K6)</f>
        <v>1.9333333333333331E-2</v>
      </c>
    </row>
    <row r="13" spans="2:12" x14ac:dyDescent="0.25">
      <c r="B13" s="16">
        <f>B12+410</f>
        <v>1340</v>
      </c>
      <c r="C13" s="11">
        <f>AVERAGE(C7:E7)</f>
        <v>0.5</v>
      </c>
      <c r="D13" s="11">
        <f t="shared" si="1"/>
        <v>9.0333333333333335E-2</v>
      </c>
      <c r="E13" s="11">
        <f>AVERAGE(I7:K7)</f>
        <v>3.5333333333333335E-2</v>
      </c>
    </row>
    <row r="14" spans="2:12" x14ac:dyDescent="0.25">
      <c r="B14" s="20" t="s">
        <v>47</v>
      </c>
      <c r="C14" s="17"/>
      <c r="D14" s="17"/>
      <c r="E14" s="17"/>
    </row>
    <row r="16" spans="2:12" ht="17.25" x14ac:dyDescent="0.25">
      <c r="B16" s="16" t="s">
        <v>735</v>
      </c>
      <c r="C16" s="7" t="s">
        <v>15</v>
      </c>
      <c r="D16" s="7" t="s">
        <v>16</v>
      </c>
      <c r="E16" s="7" t="s">
        <v>617</v>
      </c>
      <c r="F16" s="153" t="s">
        <v>27</v>
      </c>
    </row>
    <row r="17" spans="2:5" x14ac:dyDescent="0.25">
      <c r="B17" s="16">
        <v>0</v>
      </c>
      <c r="C17" s="11">
        <f>STDEV(C5:E5)/SQRT(3)</f>
        <v>0</v>
      </c>
      <c r="D17" s="11">
        <f>STDEV(F5:H5)/SQRT(3)</f>
        <v>0</v>
      </c>
      <c r="E17" s="11">
        <f>STDEV(I5:K5)/SQRT(3)</f>
        <v>0</v>
      </c>
    </row>
    <row r="18" spans="2:5" x14ac:dyDescent="0.25">
      <c r="B18" s="16">
        <f>B17+930</f>
        <v>930</v>
      </c>
      <c r="C18" s="11">
        <f t="shared" ref="C18:C19" si="3">STDEV(C6:E6)/SQRT(3)</f>
        <v>1.7638342073763933E-3</v>
      </c>
      <c r="D18" s="11">
        <f t="shared" ref="D18:D19" si="4">STDEV(F6:H6)/SQRT(3)</f>
        <v>5.7735026918962634E-4</v>
      </c>
      <c r="E18" s="11">
        <f t="shared" ref="E18:E19" si="5">STDEV(I6:K6)/SQRT(3)</f>
        <v>1.3333333333333335E-3</v>
      </c>
    </row>
    <row r="19" spans="2:5" x14ac:dyDescent="0.25">
      <c r="B19" s="16">
        <f>B18+410</f>
        <v>1340</v>
      </c>
      <c r="C19" s="11">
        <f t="shared" si="3"/>
        <v>2.4637369989509841E-2</v>
      </c>
      <c r="D19" s="11">
        <f t="shared" si="4"/>
        <v>2.9059326290271142E-3</v>
      </c>
      <c r="E19" s="11">
        <f t="shared" si="5"/>
        <v>1.4529663145135571E-3</v>
      </c>
    </row>
    <row r="20" spans="2:5" x14ac:dyDescent="0.25">
      <c r="B20" s="20" t="s">
        <v>47</v>
      </c>
    </row>
  </sheetData>
  <mergeCells count="6">
    <mergeCell ref="C2:E2"/>
    <mergeCell ref="F2:H2"/>
    <mergeCell ref="I2:K2"/>
    <mergeCell ref="C3:E3"/>
    <mergeCell ref="F3:H3"/>
    <mergeCell ref="I3:K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"/>
  <sheetViews>
    <sheetView workbookViewId="0">
      <selection activeCell="G10" sqref="G10"/>
    </sheetView>
  </sheetViews>
  <sheetFormatPr baseColWidth="10" defaultRowHeight="15" x14ac:dyDescent="0.25"/>
  <sheetData>
    <row r="2" spans="2:6" ht="17.25" x14ac:dyDescent="0.25">
      <c r="C2" s="7" t="s">
        <v>15</v>
      </c>
      <c r="D2" s="7" t="s">
        <v>16</v>
      </c>
      <c r="E2" s="7" t="s">
        <v>617</v>
      </c>
      <c r="F2" s="153" t="s">
        <v>27</v>
      </c>
    </row>
    <row r="3" spans="2:6" x14ac:dyDescent="0.25">
      <c r="B3" s="137" t="s">
        <v>638</v>
      </c>
      <c r="C3" s="102">
        <v>59713375.796178341</v>
      </c>
      <c r="D3" s="102">
        <v>23131672.597864769</v>
      </c>
      <c r="E3" s="102">
        <v>5015432.0987654319</v>
      </c>
    </row>
    <row r="4" spans="2:6" x14ac:dyDescent="0.25">
      <c r="B4" s="130"/>
      <c r="C4" s="102">
        <v>66445182.724252492</v>
      </c>
      <c r="D4" s="102">
        <v>24752475.247524753</v>
      </c>
      <c r="E4" s="102">
        <v>6386861.3138686121</v>
      </c>
    </row>
    <row r="5" spans="2:6" x14ac:dyDescent="0.25">
      <c r="B5" s="130"/>
      <c r="C5" s="102">
        <v>58962264.150943391</v>
      </c>
      <c r="D5" s="102">
        <v>17791970.802919708</v>
      </c>
      <c r="E5" s="102">
        <v>3690036.9003690034</v>
      </c>
    </row>
    <row r="6" spans="2:6" x14ac:dyDescent="0.25">
      <c r="B6" s="16" t="s">
        <v>0</v>
      </c>
      <c r="C6" s="104">
        <f>AVERAGE(C3:C5)</f>
        <v>61706940.890458077</v>
      </c>
      <c r="D6" s="104">
        <f t="shared" ref="D6:E6" si="0">AVERAGE(D3:D5)</f>
        <v>21892039.549436409</v>
      </c>
      <c r="E6" s="104">
        <f t="shared" si="0"/>
        <v>5030776.7710010158</v>
      </c>
    </row>
    <row r="7" spans="2:6" x14ac:dyDescent="0.25">
      <c r="B7" s="7" t="s">
        <v>1</v>
      </c>
      <c r="C7" s="105">
        <f>STDEV(C3:C5)/SQRT(C8)</f>
        <v>2379022.4836083064</v>
      </c>
      <c r="D7" s="105">
        <f t="shared" ref="D7:E7" si="1">STDEV(D3:D5)/SQRT(D8)</f>
        <v>2102750.0328465602</v>
      </c>
      <c r="E7" s="105">
        <f t="shared" si="1"/>
        <v>778543.95584243943</v>
      </c>
    </row>
    <row r="8" spans="2:6" x14ac:dyDescent="0.25">
      <c r="B8" s="7" t="s">
        <v>52</v>
      </c>
      <c r="C8" s="7">
        <f>COUNT(C3:C5)</f>
        <v>3</v>
      </c>
      <c r="D8" s="7">
        <f t="shared" ref="D8:E8" si="2">COUNT(D3:D5)</f>
        <v>3</v>
      </c>
      <c r="E8" s="7">
        <f t="shared" si="2"/>
        <v>3</v>
      </c>
    </row>
  </sheetData>
  <mergeCells count="1">
    <mergeCell ref="B3:B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"/>
  <sheetViews>
    <sheetView workbookViewId="0">
      <selection activeCell="C11" sqref="C11"/>
    </sheetView>
  </sheetViews>
  <sheetFormatPr baseColWidth="10" defaultRowHeight="15" x14ac:dyDescent="0.25"/>
  <sheetData>
    <row r="2" spans="2:9" ht="17.25" x14ac:dyDescent="0.25">
      <c r="C2" s="16" t="s">
        <v>50</v>
      </c>
      <c r="D2" s="16" t="s">
        <v>51</v>
      </c>
      <c r="E2" s="16" t="s">
        <v>571</v>
      </c>
      <c r="F2" s="16" t="s">
        <v>572</v>
      </c>
      <c r="G2" s="16" t="s">
        <v>618</v>
      </c>
      <c r="H2" s="16" t="s">
        <v>619</v>
      </c>
      <c r="I2" s="154" t="s">
        <v>27</v>
      </c>
    </row>
    <row r="3" spans="2:9" x14ac:dyDescent="0.25">
      <c r="B3" s="137" t="s">
        <v>55</v>
      </c>
      <c r="C3" s="59">
        <v>6.8965517241379315</v>
      </c>
      <c r="D3" s="59">
        <v>1.9841269841269842</v>
      </c>
      <c r="E3" s="59">
        <v>0.55555555555555558</v>
      </c>
      <c r="F3" s="59">
        <v>17.326732673267326</v>
      </c>
      <c r="G3" s="59">
        <v>2.5641025641025643</v>
      </c>
      <c r="H3" s="59">
        <v>78.571428571428569</v>
      </c>
    </row>
    <row r="4" spans="2:9" x14ac:dyDescent="0.25">
      <c r="B4" s="130"/>
      <c r="C4" s="59">
        <v>8.0357142857142865</v>
      </c>
      <c r="D4" s="59">
        <v>3.0737704918032787</v>
      </c>
      <c r="E4" s="59">
        <v>2.3076923076923075</v>
      </c>
      <c r="F4" s="59">
        <v>25.806451612903224</v>
      </c>
      <c r="G4" s="59">
        <v>2.358490566037736</v>
      </c>
      <c r="H4" s="59">
        <v>216.66666666666666</v>
      </c>
    </row>
    <row r="5" spans="2:9" x14ac:dyDescent="0.25">
      <c r="B5" s="130"/>
      <c r="C5" s="59">
        <v>12.356321839080461</v>
      </c>
      <c r="D5" s="59">
        <v>7.2289156626506017</v>
      </c>
      <c r="E5" s="59">
        <v>9.2741935483870961</v>
      </c>
      <c r="F5" s="59">
        <v>90</v>
      </c>
      <c r="G5" s="59">
        <v>4.8076923076923075</v>
      </c>
      <c r="H5" s="59">
        <v>81.25</v>
      </c>
    </row>
    <row r="6" spans="2:9" x14ac:dyDescent="0.25">
      <c r="B6" s="130"/>
      <c r="C6" s="61">
        <v>2.4509803921568629</v>
      </c>
      <c r="D6" s="61">
        <v>5.2238805970149249</v>
      </c>
      <c r="E6" s="61">
        <v>0.92592592592592582</v>
      </c>
      <c r="F6" s="61">
        <v>19.512195121951219</v>
      </c>
      <c r="G6" s="61">
        <v>4</v>
      </c>
      <c r="H6" s="61">
        <v>52.173913043478258</v>
      </c>
    </row>
    <row r="7" spans="2:9" x14ac:dyDescent="0.25">
      <c r="B7" s="130"/>
      <c r="C7" s="61">
        <v>3.125</v>
      </c>
      <c r="D7" s="61">
        <v>1.7857142857142858</v>
      </c>
      <c r="E7" s="61">
        <v>17.741935483870968</v>
      </c>
      <c r="F7" s="61">
        <v>104.83870967741935</v>
      </c>
      <c r="G7" s="61">
        <v>12.5</v>
      </c>
      <c r="H7" s="61">
        <v>128.57142857142858</v>
      </c>
    </row>
    <row r="8" spans="2:9" x14ac:dyDescent="0.25">
      <c r="B8" s="130"/>
      <c r="C8" s="61">
        <v>3.3112582781456954</v>
      </c>
      <c r="D8" s="61">
        <v>2.1739130434782608</v>
      </c>
      <c r="E8" s="61">
        <v>2.9702970297029703</v>
      </c>
      <c r="F8" s="61">
        <v>43.103448275862071</v>
      </c>
      <c r="G8" s="61">
        <v>4.8913043478260869</v>
      </c>
      <c r="H8" s="61">
        <v>112.5</v>
      </c>
    </row>
    <row r="9" spans="2:9" x14ac:dyDescent="0.25">
      <c r="B9" s="16" t="s">
        <v>0</v>
      </c>
      <c r="C9" s="82">
        <f>AVERAGE(C3:C8)</f>
        <v>6.0293044198725392</v>
      </c>
      <c r="D9" s="82">
        <f t="shared" ref="D9:H9" si="0">AVERAGE(D3:D8)</f>
        <v>3.5783868441313893</v>
      </c>
      <c r="E9" s="82">
        <f t="shared" si="0"/>
        <v>5.6292666418558035</v>
      </c>
      <c r="F9" s="82">
        <f t="shared" si="0"/>
        <v>50.097922893567194</v>
      </c>
      <c r="G9" s="82">
        <f t="shared" si="0"/>
        <v>5.186931630943115</v>
      </c>
      <c r="H9" s="82">
        <f t="shared" si="0"/>
        <v>111.62223947550035</v>
      </c>
    </row>
    <row r="10" spans="2:9" x14ac:dyDescent="0.25">
      <c r="B10" s="7" t="s">
        <v>1</v>
      </c>
      <c r="C10" s="82">
        <f>STDEV(C3:C8)/SQRT(C11)</f>
        <v>1.5645671360756397</v>
      </c>
      <c r="D10" s="82">
        <f t="shared" ref="D10:H10" si="1">STDEV(D3:D8)/SQRT(D11)</f>
        <v>0.89473523212734007</v>
      </c>
      <c r="E10" s="82">
        <f t="shared" si="1"/>
        <v>2.744504643606787</v>
      </c>
      <c r="F10" s="82">
        <f t="shared" si="1"/>
        <v>15.531865523340928</v>
      </c>
      <c r="G10" s="82">
        <f t="shared" si="1"/>
        <v>1.5275285572165613</v>
      </c>
      <c r="H10" s="82">
        <f t="shared" si="1"/>
        <v>23.714489035334662</v>
      </c>
    </row>
    <row r="11" spans="2:9" x14ac:dyDescent="0.25">
      <c r="B11" s="7" t="s">
        <v>52</v>
      </c>
      <c r="C11" s="16">
        <f>COUNT(C3:C8)</f>
        <v>6</v>
      </c>
      <c r="D11" s="16">
        <f t="shared" ref="D11:H11" si="2">COUNT(D3:D8)</f>
        <v>6</v>
      </c>
      <c r="E11" s="16">
        <f t="shared" si="2"/>
        <v>6</v>
      </c>
      <c r="F11" s="16">
        <f t="shared" si="2"/>
        <v>6</v>
      </c>
      <c r="G11" s="16">
        <f t="shared" si="2"/>
        <v>6</v>
      </c>
      <c r="H11" s="16">
        <f t="shared" si="2"/>
        <v>6</v>
      </c>
    </row>
    <row r="12" spans="2:9" x14ac:dyDescent="0.25">
      <c r="B12" s="7" t="s">
        <v>53</v>
      </c>
      <c r="C12" s="16"/>
      <c r="D12" s="82">
        <f>D9/C9</f>
        <v>0.59349911613967521</v>
      </c>
      <c r="E12" s="16"/>
      <c r="F12" s="82">
        <f>F9/E9</f>
        <v>8.8995469713709259</v>
      </c>
      <c r="G12" s="16"/>
      <c r="H12" s="82">
        <f>H9/G9</f>
        <v>21.519897970046042</v>
      </c>
    </row>
    <row r="13" spans="2:9" x14ac:dyDescent="0.25">
      <c r="B13" s="7" t="s">
        <v>54</v>
      </c>
      <c r="C13" s="16"/>
      <c r="D13" s="82"/>
      <c r="E13" s="82">
        <f>E9/C9</f>
        <v>0.933651089718042</v>
      </c>
      <c r="F13" s="82">
        <f>F9/D9</f>
        <v>14.00014170511737</v>
      </c>
      <c r="G13" s="82">
        <f>G9/C9</f>
        <v>0.86028690371762118</v>
      </c>
      <c r="H13" s="82">
        <f>H9/D9</f>
        <v>31.193452339721901</v>
      </c>
    </row>
  </sheetData>
  <mergeCells count="1">
    <mergeCell ref="B3:B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"/>
  <sheetViews>
    <sheetView workbookViewId="0">
      <selection activeCell="F2" sqref="F2"/>
    </sheetView>
  </sheetViews>
  <sheetFormatPr baseColWidth="10" defaultRowHeight="15" x14ac:dyDescent="0.25"/>
  <cols>
    <col min="3" max="5" width="17.42578125" customWidth="1"/>
  </cols>
  <sheetData>
    <row r="2" spans="2:6" ht="17.25" x14ac:dyDescent="0.25">
      <c r="C2" s="15" t="s">
        <v>587</v>
      </c>
      <c r="D2" s="15" t="s">
        <v>588</v>
      </c>
      <c r="E2" s="98" t="s">
        <v>620</v>
      </c>
      <c r="F2" s="155" t="s">
        <v>27</v>
      </c>
    </row>
    <row r="3" spans="2:6" x14ac:dyDescent="0.25">
      <c r="B3" s="132" t="s">
        <v>736</v>
      </c>
      <c r="C3" s="40">
        <v>0.47619047619047616</v>
      </c>
      <c r="D3" s="40">
        <v>375</v>
      </c>
      <c r="E3" s="40">
        <v>450</v>
      </c>
    </row>
    <row r="4" spans="2:6" x14ac:dyDescent="0.25">
      <c r="B4" s="144"/>
      <c r="C4" s="40">
        <v>2.9411764705882355</v>
      </c>
      <c r="D4" s="40">
        <v>350</v>
      </c>
      <c r="E4" s="40">
        <v>650</v>
      </c>
    </row>
    <row r="5" spans="2:6" x14ac:dyDescent="0.25">
      <c r="B5" s="144"/>
      <c r="C5" s="40">
        <v>4.166666666666667</v>
      </c>
      <c r="D5" s="40">
        <v>37.837837837837839</v>
      </c>
      <c r="E5" s="40">
        <v>1150</v>
      </c>
    </row>
    <row r="6" spans="2:6" x14ac:dyDescent="0.25">
      <c r="B6" s="7" t="s">
        <v>0</v>
      </c>
      <c r="C6" s="42">
        <f>AVERAGE(C3:C5)</f>
        <v>2.5280112044817931</v>
      </c>
      <c r="D6" s="42">
        <f t="shared" ref="D6:E6" si="0">AVERAGE(D3:D5)</f>
        <v>254.27927927927928</v>
      </c>
      <c r="E6" s="42">
        <f t="shared" si="0"/>
        <v>750</v>
      </c>
    </row>
    <row r="7" spans="2:6" x14ac:dyDescent="0.25">
      <c r="B7" s="7" t="s">
        <v>1</v>
      </c>
      <c r="C7" s="42">
        <f>STDEV(C3:C5)/SQRT(C8)</f>
        <v>1.0851931903207404</v>
      </c>
      <c r="D7" s="42">
        <f t="shared" ref="D7:E7" si="1">STDEV(D3:D5)/SQRT(D8)</f>
        <v>108.46108853706737</v>
      </c>
      <c r="E7" s="42">
        <f t="shared" si="1"/>
        <v>208.16659994661327</v>
      </c>
    </row>
    <row r="8" spans="2:6" x14ac:dyDescent="0.25">
      <c r="B8" s="7" t="s">
        <v>52</v>
      </c>
      <c r="C8" s="16">
        <f>COUNT(C3:C5)</f>
        <v>3</v>
      </c>
      <c r="D8" s="16">
        <f t="shared" ref="D8:E8" si="2">COUNT(D3:D5)</f>
        <v>3</v>
      </c>
      <c r="E8" s="16">
        <f t="shared" si="2"/>
        <v>3</v>
      </c>
    </row>
    <row r="12" spans="2:6" ht="15" customHeight="1" x14ac:dyDescent="0.25"/>
  </sheetData>
  <mergeCells count="1">
    <mergeCell ref="B3:B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"/>
  <sheetViews>
    <sheetView workbookViewId="0">
      <selection activeCell="F2" sqref="F2"/>
    </sheetView>
  </sheetViews>
  <sheetFormatPr baseColWidth="10" defaultRowHeight="15" x14ac:dyDescent="0.25"/>
  <cols>
    <col min="3" max="5" width="20.28515625" customWidth="1"/>
  </cols>
  <sheetData>
    <row r="2" spans="2:6" ht="17.25" x14ac:dyDescent="0.25">
      <c r="C2" s="15" t="s">
        <v>607</v>
      </c>
      <c r="D2" s="15" t="s">
        <v>608</v>
      </c>
      <c r="E2" s="15" t="s">
        <v>621</v>
      </c>
      <c r="F2" s="155" t="s">
        <v>27</v>
      </c>
    </row>
    <row r="3" spans="2:6" x14ac:dyDescent="0.25">
      <c r="B3" s="132" t="s">
        <v>736</v>
      </c>
      <c r="C3" s="40">
        <v>6.7567567567567561</v>
      </c>
      <c r="D3" s="40">
        <v>3600</v>
      </c>
      <c r="E3" s="40">
        <v>1133.3333333333335</v>
      </c>
    </row>
    <row r="4" spans="2:6" x14ac:dyDescent="0.25">
      <c r="B4" s="144"/>
      <c r="C4" s="40">
        <v>1.7441860465116279</v>
      </c>
      <c r="D4" s="40">
        <v>3400</v>
      </c>
      <c r="E4" s="40">
        <v>471.42857142857144</v>
      </c>
    </row>
    <row r="5" spans="2:6" x14ac:dyDescent="0.25">
      <c r="B5" s="144"/>
      <c r="C5" s="40">
        <v>31.25</v>
      </c>
      <c r="D5" s="40">
        <v>6200</v>
      </c>
      <c r="E5" s="40">
        <v>438.88888888888886</v>
      </c>
    </row>
    <row r="6" spans="2:6" x14ac:dyDescent="0.25">
      <c r="B6" s="7" t="s">
        <v>0</v>
      </c>
      <c r="C6" s="42">
        <f>AVERAGE(C3:C5)</f>
        <v>13.25031426775613</v>
      </c>
      <c r="D6" s="42">
        <f t="shared" ref="D6:E6" si="0">AVERAGE(D3:D5)</f>
        <v>4400</v>
      </c>
      <c r="E6" s="42">
        <f t="shared" si="0"/>
        <v>681.21693121693136</v>
      </c>
    </row>
    <row r="7" spans="2:6" x14ac:dyDescent="0.25">
      <c r="B7" s="7" t="s">
        <v>1</v>
      </c>
      <c r="C7" s="42">
        <f>STDEV(C3:C5)/SQRT(C8)</f>
        <v>9.1154261397179432</v>
      </c>
      <c r="D7" s="42">
        <f t="shared" ref="D7:E7" si="1">STDEV(D3:D5)/SQRT(D8)</f>
        <v>901.84995056457899</v>
      </c>
      <c r="E7" s="42">
        <f t="shared" si="1"/>
        <v>226.25327882114468</v>
      </c>
    </row>
    <row r="8" spans="2:6" x14ac:dyDescent="0.25">
      <c r="B8" s="7" t="s">
        <v>52</v>
      </c>
      <c r="C8" s="16">
        <f>COUNT(C3:C5)</f>
        <v>3</v>
      </c>
      <c r="D8" s="16">
        <f t="shared" ref="D8:E8" si="2">COUNT(D3:D5)</f>
        <v>3</v>
      </c>
      <c r="E8" s="16">
        <f t="shared" si="2"/>
        <v>3</v>
      </c>
    </row>
  </sheetData>
  <mergeCells count="1">
    <mergeCell ref="B3:B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workbookViewId="0">
      <selection activeCell="G9" sqref="G9"/>
    </sheetView>
  </sheetViews>
  <sheetFormatPr baseColWidth="10" defaultRowHeight="15" x14ac:dyDescent="0.25"/>
  <cols>
    <col min="2" max="2" width="20.85546875" customWidth="1"/>
  </cols>
  <sheetData>
    <row r="2" spans="2:7" x14ac:dyDescent="0.25">
      <c r="C2" s="129" t="s">
        <v>43</v>
      </c>
      <c r="D2" s="129"/>
      <c r="E2" s="129"/>
    </row>
    <row r="3" spans="2:7" x14ac:dyDescent="0.25">
      <c r="B3" s="98" t="s">
        <v>27</v>
      </c>
      <c r="C3" s="16">
        <v>1</v>
      </c>
      <c r="D3" s="16">
        <v>2</v>
      </c>
      <c r="E3" s="16">
        <v>3</v>
      </c>
      <c r="F3" s="16" t="s">
        <v>0</v>
      </c>
      <c r="G3" s="16" t="s">
        <v>1</v>
      </c>
    </row>
    <row r="4" spans="2:7" x14ac:dyDescent="0.25">
      <c r="B4" s="16" t="s">
        <v>622</v>
      </c>
      <c r="C4" s="32" t="s">
        <v>14</v>
      </c>
      <c r="D4" s="32" t="s">
        <v>14</v>
      </c>
      <c r="E4" s="32" t="s">
        <v>14</v>
      </c>
      <c r="F4" s="106" t="e">
        <f>AVERAGE(C4:E4)</f>
        <v>#DIV/0!</v>
      </c>
      <c r="G4" s="106" t="e">
        <f>STDEV(C4:E4)/SQRT(3)</f>
        <v>#DIV/0!</v>
      </c>
    </row>
    <row r="5" spans="2:7" x14ac:dyDescent="0.25">
      <c r="B5" s="16" t="s">
        <v>623</v>
      </c>
      <c r="C5" s="32" t="s">
        <v>14</v>
      </c>
      <c r="D5" s="32" t="s">
        <v>14</v>
      </c>
      <c r="E5" s="32" t="s">
        <v>14</v>
      </c>
      <c r="F5" s="106" t="e">
        <f t="shared" ref="F5:F11" si="0">AVERAGE(C5:E5)</f>
        <v>#DIV/0!</v>
      </c>
      <c r="G5" s="106" t="e">
        <f t="shared" ref="G5:G10" si="1">STDEV(C5:E5)/SQRT(3)</f>
        <v>#DIV/0!</v>
      </c>
    </row>
    <row r="6" spans="2:7" x14ac:dyDescent="0.25">
      <c r="B6" s="16" t="s">
        <v>624</v>
      </c>
      <c r="C6" s="32" t="s">
        <v>14</v>
      </c>
      <c r="D6" s="32" t="s">
        <v>14</v>
      </c>
      <c r="E6" s="32" t="s">
        <v>14</v>
      </c>
      <c r="F6" s="106" t="e">
        <f t="shared" si="0"/>
        <v>#DIV/0!</v>
      </c>
      <c r="G6" s="106" t="e">
        <f t="shared" si="1"/>
        <v>#DIV/0!</v>
      </c>
    </row>
    <row r="7" spans="2:7" x14ac:dyDescent="0.25">
      <c r="B7" s="16" t="s">
        <v>625</v>
      </c>
      <c r="C7" s="32" t="s">
        <v>14</v>
      </c>
      <c r="D7" s="32" t="s">
        <v>14</v>
      </c>
      <c r="E7" s="32" t="s">
        <v>14</v>
      </c>
      <c r="F7" s="106" t="e">
        <f t="shared" si="0"/>
        <v>#DIV/0!</v>
      </c>
      <c r="G7" s="106" t="e">
        <f t="shared" si="1"/>
        <v>#DIV/0!</v>
      </c>
    </row>
    <row r="8" spans="2:7" x14ac:dyDescent="0.25">
      <c r="B8" s="16" t="s">
        <v>626</v>
      </c>
      <c r="C8" s="4">
        <v>2953.5648430901851</v>
      </c>
      <c r="D8" s="4">
        <v>6159.2359795621078</v>
      </c>
      <c r="E8" s="4">
        <v>4123.8577979707079</v>
      </c>
      <c r="F8" s="106">
        <f>AVERAGE(C8:E8)</f>
        <v>4412.2195402076668</v>
      </c>
      <c r="G8" s="106">
        <f>STDEV(C8:E8)/SQRT(3)</f>
        <v>936.56219398246651</v>
      </c>
    </row>
    <row r="9" spans="2:7" x14ac:dyDescent="0.25">
      <c r="B9" s="16" t="s">
        <v>627</v>
      </c>
      <c r="C9" s="4">
        <v>3246.5852788213469</v>
      </c>
      <c r="D9" s="4">
        <v>4495.7827149266041</v>
      </c>
      <c r="E9" s="4">
        <v>3573.896088865592</v>
      </c>
      <c r="F9" s="106">
        <f t="shared" si="0"/>
        <v>3772.0880275378477</v>
      </c>
      <c r="G9" s="106">
        <f t="shared" si="1"/>
        <v>373.98020981908729</v>
      </c>
    </row>
    <row r="10" spans="2:7" x14ac:dyDescent="0.25">
      <c r="B10" s="16" t="s">
        <v>628</v>
      </c>
      <c r="C10" s="4">
        <v>4870.6481508062507</v>
      </c>
      <c r="D10" s="4">
        <v>5376.5489898829692</v>
      </c>
      <c r="E10" s="4">
        <v>2975.7246269260795</v>
      </c>
      <c r="F10" s="106">
        <f t="shared" si="0"/>
        <v>4407.6405892050998</v>
      </c>
      <c r="G10" s="106">
        <f t="shared" si="1"/>
        <v>730.70089800061703</v>
      </c>
    </row>
    <row r="11" spans="2:7" x14ac:dyDescent="0.25">
      <c r="B11" s="16" t="s">
        <v>629</v>
      </c>
      <c r="C11" s="4">
        <v>5213.3470268730507</v>
      </c>
      <c r="D11" s="4">
        <v>6296.3726549965877</v>
      </c>
      <c r="E11" s="4">
        <v>2905.1226992382562</v>
      </c>
      <c r="F11" s="106">
        <f t="shared" si="0"/>
        <v>4804.9474603692988</v>
      </c>
      <c r="G11" s="106">
        <f>STDEV(C11:E11)/SQRT(3)</f>
        <v>1000.0394525630915</v>
      </c>
    </row>
  </sheetData>
  <mergeCells count="1">
    <mergeCell ref="C2:E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8"/>
  <sheetViews>
    <sheetView workbookViewId="0">
      <selection activeCell="K2" sqref="K2"/>
    </sheetView>
  </sheetViews>
  <sheetFormatPr baseColWidth="10" defaultRowHeight="15" x14ac:dyDescent="0.25"/>
  <cols>
    <col min="3" max="10" width="19.5703125" customWidth="1"/>
  </cols>
  <sheetData>
    <row r="2" spans="2:11" x14ac:dyDescent="0.25">
      <c r="C2" s="7" t="s">
        <v>630</v>
      </c>
      <c r="D2" s="7" t="s">
        <v>631</v>
      </c>
      <c r="E2" s="7" t="s">
        <v>632</v>
      </c>
      <c r="F2" s="7" t="s">
        <v>633</v>
      </c>
      <c r="G2" s="7" t="s">
        <v>634</v>
      </c>
      <c r="H2" s="7" t="s">
        <v>635</v>
      </c>
      <c r="I2" s="7" t="s">
        <v>636</v>
      </c>
      <c r="J2" s="7" t="s">
        <v>637</v>
      </c>
      <c r="K2" s="156" t="s">
        <v>27</v>
      </c>
    </row>
    <row r="3" spans="2:11" x14ac:dyDescent="0.25">
      <c r="B3" s="137" t="s">
        <v>638</v>
      </c>
      <c r="C3" s="108">
        <v>75801749.271137014</v>
      </c>
      <c r="D3" s="108">
        <v>46296296.296296299</v>
      </c>
      <c r="E3" s="108">
        <v>70093457.943925232</v>
      </c>
      <c r="F3" s="108">
        <v>55384615.384615384</v>
      </c>
      <c r="G3" s="108">
        <v>49411764.705882348</v>
      </c>
      <c r="H3" s="108">
        <v>39473684.210526317</v>
      </c>
      <c r="I3" s="108">
        <v>24427480.916030534</v>
      </c>
      <c r="J3" s="108">
        <v>7692307.692307693</v>
      </c>
    </row>
    <row r="4" spans="2:11" x14ac:dyDescent="0.25">
      <c r="B4" s="130"/>
      <c r="C4" s="108">
        <v>93994778.067885116</v>
      </c>
      <c r="D4" s="108">
        <v>75555555.555555552</v>
      </c>
      <c r="E4" s="108">
        <v>79120879.120879114</v>
      </c>
      <c r="F4" s="108">
        <v>69333333.333333328</v>
      </c>
      <c r="G4" s="108">
        <v>42424242.424242422</v>
      </c>
      <c r="H4" s="108">
        <v>28571428.571428571</v>
      </c>
      <c r="I4" s="108">
        <v>17857142.857142854</v>
      </c>
      <c r="J4" s="108">
        <v>5000000</v>
      </c>
    </row>
    <row r="5" spans="2:11" x14ac:dyDescent="0.25">
      <c r="B5" s="130"/>
      <c r="C5" s="108">
        <v>81250000</v>
      </c>
      <c r="D5" s="108">
        <v>78048780.48780489</v>
      </c>
      <c r="E5" s="108">
        <v>77981651.376146793</v>
      </c>
      <c r="F5" s="108">
        <v>35714285.714285709</v>
      </c>
      <c r="G5" s="108">
        <v>44444444.444444448</v>
      </c>
      <c r="H5" s="108">
        <v>20224719.101123597</v>
      </c>
      <c r="I5" s="108">
        <v>20125786.163522013</v>
      </c>
      <c r="J5" s="108">
        <v>4838709.6774193551</v>
      </c>
    </row>
    <row r="6" spans="2:11" x14ac:dyDescent="0.25">
      <c r="B6" s="16" t="s">
        <v>0</v>
      </c>
      <c r="C6" s="105">
        <f t="shared" ref="C6:J6" si="0">AVERAGE(C3:C5)</f>
        <v>83682175.779674038</v>
      </c>
      <c r="D6" s="105">
        <f t="shared" si="0"/>
        <v>66633544.113218911</v>
      </c>
      <c r="E6" s="105">
        <f t="shared" si="0"/>
        <v>75731996.146983713</v>
      </c>
      <c r="F6" s="105">
        <f t="shared" si="0"/>
        <v>53477411.477411471</v>
      </c>
      <c r="G6" s="105">
        <f t="shared" si="0"/>
        <v>45426817.191523075</v>
      </c>
      <c r="H6" s="105">
        <f t="shared" si="0"/>
        <v>29423277.294359494</v>
      </c>
      <c r="I6" s="105">
        <f t="shared" si="0"/>
        <v>20803469.978898469</v>
      </c>
      <c r="J6" s="105">
        <f t="shared" si="0"/>
        <v>5843672.4565756815</v>
      </c>
    </row>
    <row r="7" spans="2:11" x14ac:dyDescent="0.25">
      <c r="B7" s="16" t="s">
        <v>1</v>
      </c>
      <c r="C7" s="105">
        <f>STDEV(C3:C5)/SQRT(C8)</f>
        <v>5390831.2119514924</v>
      </c>
      <c r="D7" s="105">
        <f t="shared" ref="D7:J7" si="1">STDEV(D3:D5)/SQRT(D8)</f>
        <v>10194063.292195939</v>
      </c>
      <c r="E7" s="105">
        <f t="shared" si="1"/>
        <v>2838385.383987667</v>
      </c>
      <c r="F7" s="105">
        <f t="shared" si="1"/>
        <v>9751720.5449549444</v>
      </c>
      <c r="G7" s="105">
        <f t="shared" si="1"/>
        <v>2076066.7193642659</v>
      </c>
      <c r="H7" s="105">
        <f t="shared" si="1"/>
        <v>5572997.372175348</v>
      </c>
      <c r="I7" s="105">
        <f t="shared" si="1"/>
        <v>1926722.3521855497</v>
      </c>
      <c r="J7" s="105">
        <f t="shared" si="1"/>
        <v>925489.5674059951</v>
      </c>
    </row>
    <row r="8" spans="2:11" x14ac:dyDescent="0.25">
      <c r="B8" s="16" t="s">
        <v>52</v>
      </c>
      <c r="C8" s="7">
        <f>COUNT(C3:C5)</f>
        <v>3</v>
      </c>
      <c r="D8" s="7">
        <f t="shared" ref="D8:J8" si="2">COUNT(D3:D5)</f>
        <v>3</v>
      </c>
      <c r="E8" s="7">
        <f t="shared" si="2"/>
        <v>3</v>
      </c>
      <c r="F8" s="7">
        <f t="shared" si="2"/>
        <v>3</v>
      </c>
      <c r="G8" s="7">
        <f t="shared" si="2"/>
        <v>3</v>
      </c>
      <c r="H8" s="7">
        <f t="shared" si="2"/>
        <v>3</v>
      </c>
      <c r="I8" s="7">
        <f t="shared" si="2"/>
        <v>3</v>
      </c>
      <c r="J8" s="7">
        <f t="shared" si="2"/>
        <v>3</v>
      </c>
    </row>
  </sheetData>
  <mergeCells count="1">
    <mergeCell ref="B3:B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8"/>
  <sheetViews>
    <sheetView workbookViewId="0">
      <selection activeCell="O2" sqref="O2"/>
    </sheetView>
  </sheetViews>
  <sheetFormatPr baseColWidth="10" defaultRowHeight="15" x14ac:dyDescent="0.25"/>
  <cols>
    <col min="3" max="14" width="22.7109375" customWidth="1"/>
  </cols>
  <sheetData>
    <row r="2" spans="2:15" ht="17.25" x14ac:dyDescent="0.25">
      <c r="C2" s="110" t="s">
        <v>639</v>
      </c>
      <c r="D2" s="110" t="s">
        <v>640</v>
      </c>
      <c r="E2" s="110" t="s">
        <v>641</v>
      </c>
      <c r="F2" s="110" t="s">
        <v>642</v>
      </c>
      <c r="G2" s="110" t="s">
        <v>643</v>
      </c>
      <c r="H2" s="110" t="s">
        <v>644</v>
      </c>
      <c r="I2" s="110" t="s">
        <v>645</v>
      </c>
      <c r="J2" s="110" t="s">
        <v>646</v>
      </c>
      <c r="K2" s="110" t="s">
        <v>647</v>
      </c>
      <c r="L2" s="110" t="s">
        <v>648</v>
      </c>
      <c r="M2" s="110" t="s">
        <v>649</v>
      </c>
      <c r="N2" s="110" t="s">
        <v>650</v>
      </c>
      <c r="O2" s="156" t="s">
        <v>27</v>
      </c>
    </row>
    <row r="3" spans="2:15" x14ac:dyDescent="0.25">
      <c r="B3" s="137" t="s">
        <v>651</v>
      </c>
      <c r="C3" s="109">
        <v>38235294.117647059</v>
      </c>
      <c r="D3" s="109">
        <v>25000000.000000004</v>
      </c>
      <c r="E3" s="109">
        <v>32214765.100671142</v>
      </c>
      <c r="F3" s="109">
        <v>34482758.620689653</v>
      </c>
      <c r="G3" s="109">
        <v>5000000</v>
      </c>
      <c r="H3" s="109">
        <v>2905982.905982906</v>
      </c>
      <c r="I3" s="109">
        <v>4375000</v>
      </c>
      <c r="J3" s="109">
        <v>1095890.4109589041</v>
      </c>
      <c r="K3" s="109">
        <v>29370629.370629374</v>
      </c>
      <c r="L3" s="109">
        <v>24000000</v>
      </c>
      <c r="M3" s="109">
        <v>35761589.403973512</v>
      </c>
      <c r="N3" s="109">
        <v>33027522.935779817</v>
      </c>
    </row>
    <row r="4" spans="2:15" x14ac:dyDescent="0.25">
      <c r="B4" s="130"/>
      <c r="C4" s="109">
        <v>32857142.857142854</v>
      </c>
      <c r="D4" s="109">
        <v>33576642.33576642</v>
      </c>
      <c r="E4" s="109">
        <v>39655172.413793102</v>
      </c>
      <c r="F4" s="109">
        <v>35294117.647058822</v>
      </c>
      <c r="G4" s="109">
        <v>6557377.0491803279</v>
      </c>
      <c r="H4" s="109">
        <v>4375000</v>
      </c>
      <c r="I4" s="109">
        <v>2650602.4096385539</v>
      </c>
      <c r="J4" s="109">
        <v>1408450.7042253523</v>
      </c>
      <c r="K4" s="109">
        <v>43200000</v>
      </c>
      <c r="L4" s="109">
        <v>16296296.296296295</v>
      </c>
      <c r="M4" s="109">
        <v>28346456.692913387</v>
      </c>
      <c r="N4" s="109">
        <v>31067961.165048547</v>
      </c>
    </row>
    <row r="5" spans="2:15" x14ac:dyDescent="0.25">
      <c r="B5" s="130"/>
      <c r="C5" s="109">
        <v>36842105.263157897</v>
      </c>
      <c r="D5" s="109">
        <v>40490797.546012267</v>
      </c>
      <c r="E5" s="109">
        <v>39189189.189189188</v>
      </c>
      <c r="F5" s="109">
        <v>34920634.920634918</v>
      </c>
      <c r="G5" s="109">
        <v>5679012.3456790121</v>
      </c>
      <c r="H5" s="109">
        <v>5839416.0583941601</v>
      </c>
      <c r="I5" s="109">
        <v>4328358.2089552237</v>
      </c>
      <c r="J5" s="109">
        <v>2280701.7543859649</v>
      </c>
      <c r="K5" s="109">
        <v>23008849.557522122</v>
      </c>
      <c r="L5" s="109">
        <v>26890756.302521009</v>
      </c>
      <c r="M5" s="109">
        <v>18897637.795275591</v>
      </c>
      <c r="N5" s="109">
        <v>21739130.434782609</v>
      </c>
    </row>
    <row r="6" spans="2:15" x14ac:dyDescent="0.25">
      <c r="B6" s="16" t="s">
        <v>0</v>
      </c>
      <c r="C6" s="105">
        <f>AVERAGE(C3:C5)</f>
        <v>35978180.74598261</v>
      </c>
      <c r="D6" s="105">
        <f t="shared" ref="D6:N6" si="0">AVERAGE(D3:D5)</f>
        <v>33022479.960592896</v>
      </c>
      <c r="E6" s="105">
        <f t="shared" si="0"/>
        <v>37019708.901217811</v>
      </c>
      <c r="F6" s="105">
        <f t="shared" si="0"/>
        <v>34899170.396127798</v>
      </c>
      <c r="G6" s="105">
        <f t="shared" si="0"/>
        <v>5745463.1316197803</v>
      </c>
      <c r="H6" s="105">
        <f t="shared" si="0"/>
        <v>4373466.3214590224</v>
      </c>
      <c r="I6" s="105">
        <f t="shared" si="0"/>
        <v>3784653.5395312593</v>
      </c>
      <c r="J6" s="105">
        <f t="shared" si="0"/>
        <v>1595014.2898567405</v>
      </c>
      <c r="K6" s="103">
        <f t="shared" si="0"/>
        <v>31859826.309383828</v>
      </c>
      <c r="L6" s="103">
        <f t="shared" si="0"/>
        <v>22395684.199605767</v>
      </c>
      <c r="M6" s="103">
        <f t="shared" si="0"/>
        <v>27668561.297387499</v>
      </c>
      <c r="N6" s="103">
        <f t="shared" si="0"/>
        <v>28611538.178536993</v>
      </c>
    </row>
    <row r="7" spans="2:15" x14ac:dyDescent="0.25">
      <c r="B7" s="16" t="s">
        <v>1</v>
      </c>
      <c r="C7" s="105">
        <f>STDEV(C3:C5)/SQRT(C8)</f>
        <v>1611510.87738062</v>
      </c>
      <c r="D7" s="105">
        <f t="shared" ref="D7:N7" si="1">STDEV(D3:D5)/SQRT(D8)</f>
        <v>4480384.0648776423</v>
      </c>
      <c r="E7" s="105">
        <f t="shared" si="1"/>
        <v>2406234.8725905074</v>
      </c>
      <c r="F7" s="105">
        <f t="shared" si="1"/>
        <v>234464.93112113746</v>
      </c>
      <c r="G7" s="105">
        <f t="shared" si="1"/>
        <v>450802.09942668618</v>
      </c>
      <c r="H7" s="105">
        <f t="shared" si="1"/>
        <v>846809.5573078515</v>
      </c>
      <c r="I7" s="105">
        <f t="shared" si="1"/>
        <v>567185.40122143261</v>
      </c>
      <c r="J7" s="105">
        <f t="shared" si="1"/>
        <v>354517.96310440527</v>
      </c>
      <c r="K7" s="103">
        <f t="shared" si="1"/>
        <v>5960081.5178324115</v>
      </c>
      <c r="L7" s="103">
        <f t="shared" si="1"/>
        <v>3161804.2104901518</v>
      </c>
      <c r="M7" s="103">
        <f t="shared" si="1"/>
        <v>4879988.8179715555</v>
      </c>
      <c r="N7" s="103">
        <f t="shared" si="1"/>
        <v>3482454.1983415117</v>
      </c>
    </row>
    <row r="8" spans="2:15" x14ac:dyDescent="0.25">
      <c r="B8" s="16" t="s">
        <v>52</v>
      </c>
      <c r="C8" s="7">
        <f>COUNT(C3:C5)</f>
        <v>3</v>
      </c>
      <c r="D8" s="7">
        <f t="shared" ref="D8:N8" si="2">COUNT(D3:D5)</f>
        <v>3</v>
      </c>
      <c r="E8" s="7">
        <f t="shared" si="2"/>
        <v>3</v>
      </c>
      <c r="F8" s="7">
        <f t="shared" si="2"/>
        <v>3</v>
      </c>
      <c r="G8" s="7">
        <f t="shared" si="2"/>
        <v>3</v>
      </c>
      <c r="H8" s="7">
        <f t="shared" si="2"/>
        <v>3</v>
      </c>
      <c r="I8" s="7">
        <f t="shared" si="2"/>
        <v>3</v>
      </c>
      <c r="J8" s="7">
        <f t="shared" si="2"/>
        <v>3</v>
      </c>
      <c r="K8" s="100">
        <f t="shared" si="2"/>
        <v>3</v>
      </c>
      <c r="L8" s="100">
        <f t="shared" si="2"/>
        <v>3</v>
      </c>
      <c r="M8" s="100">
        <f t="shared" si="2"/>
        <v>3</v>
      </c>
      <c r="N8" s="100">
        <f t="shared" si="2"/>
        <v>3</v>
      </c>
    </row>
  </sheetData>
  <mergeCells count="1">
    <mergeCell ref="B3:B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workbookViewId="0">
      <selection activeCell="G26" sqref="G26"/>
    </sheetView>
  </sheetViews>
  <sheetFormatPr baseColWidth="10" defaultRowHeight="15" x14ac:dyDescent="0.25"/>
  <cols>
    <col min="3" max="8" width="18.85546875" customWidth="1"/>
  </cols>
  <sheetData>
    <row r="2" spans="2:9" x14ac:dyDescent="0.25">
      <c r="C2" s="15" t="s">
        <v>652</v>
      </c>
      <c r="D2" s="15" t="s">
        <v>653</v>
      </c>
      <c r="E2" s="15" t="s">
        <v>654</v>
      </c>
      <c r="F2" s="15" t="s">
        <v>655</v>
      </c>
      <c r="G2" s="15" t="s">
        <v>656</v>
      </c>
      <c r="H2" s="15" t="s">
        <v>657</v>
      </c>
      <c r="I2" s="156" t="s">
        <v>27</v>
      </c>
    </row>
    <row r="3" spans="2:9" x14ac:dyDescent="0.25">
      <c r="B3" s="140" t="s">
        <v>580</v>
      </c>
      <c r="C3" s="91">
        <v>10.416666666666668</v>
      </c>
      <c r="D3" s="91">
        <v>7.6923076923076916</v>
      </c>
      <c r="E3" s="91">
        <v>2.7777777777777777</v>
      </c>
      <c r="F3" s="91">
        <v>2962.5</v>
      </c>
      <c r="G3" s="91">
        <v>644.44444444444446</v>
      </c>
      <c r="H3" s="91">
        <v>2800</v>
      </c>
    </row>
    <row r="4" spans="2:9" x14ac:dyDescent="0.25">
      <c r="B4" s="129"/>
      <c r="C4" s="91">
        <v>2.9411764705882355</v>
      </c>
      <c r="D4" s="91">
        <v>0.74626865671641784</v>
      </c>
      <c r="E4" s="91">
        <v>65.384615384615387</v>
      </c>
      <c r="F4" s="91">
        <v>761.90476190476193</v>
      </c>
      <c r="G4" s="91">
        <v>1300</v>
      </c>
      <c r="H4" s="91">
        <v>1375</v>
      </c>
    </row>
    <row r="5" spans="2:9" x14ac:dyDescent="0.25">
      <c r="B5" s="129"/>
      <c r="C5" s="91">
        <v>2.9411764705882355</v>
      </c>
      <c r="D5" s="91">
        <v>2.2727272727272725</v>
      </c>
      <c r="E5" s="91">
        <v>5</v>
      </c>
      <c r="F5" s="91">
        <v>614.81481481481478</v>
      </c>
      <c r="G5" s="91">
        <v>410</v>
      </c>
      <c r="H5" s="91">
        <v>1900</v>
      </c>
    </row>
    <row r="6" spans="2:9" x14ac:dyDescent="0.25">
      <c r="B6" s="7" t="s">
        <v>0</v>
      </c>
      <c r="C6" s="42">
        <f t="shared" ref="C6:H6" si="0">AVERAGE(C3:C5)</f>
        <v>5.4330065359477127</v>
      </c>
      <c r="D6" s="42">
        <f t="shared" si="0"/>
        <v>3.5704345405837947</v>
      </c>
      <c r="E6" s="42">
        <f t="shared" si="0"/>
        <v>24.387464387464387</v>
      </c>
      <c r="F6" s="42">
        <f t="shared" si="0"/>
        <v>1446.4065255731923</v>
      </c>
      <c r="G6" s="42">
        <f t="shared" si="0"/>
        <v>784.81481481481478</v>
      </c>
      <c r="H6" s="42">
        <f t="shared" si="0"/>
        <v>2025</v>
      </c>
    </row>
    <row r="7" spans="2:9" x14ac:dyDescent="0.25">
      <c r="B7" s="7" t="s">
        <v>1</v>
      </c>
      <c r="C7" s="42">
        <f t="shared" ref="C7:H7" si="1">STDEV(C3:C5)/SQRT(C8)</f>
        <v>2.491830065359478</v>
      </c>
      <c r="D7" s="42">
        <f t="shared" si="1"/>
        <v>2.1075181047680358</v>
      </c>
      <c r="E7" s="42">
        <f t="shared" si="1"/>
        <v>20.508610877008337</v>
      </c>
      <c r="F7" s="42">
        <f t="shared" si="1"/>
        <v>759.2350164328551</v>
      </c>
      <c r="G7" s="42">
        <f t="shared" si="1"/>
        <v>266.33492739934087</v>
      </c>
      <c r="H7" s="42">
        <f t="shared" si="1"/>
        <v>416.08292442733097</v>
      </c>
    </row>
    <row r="8" spans="2:9" x14ac:dyDescent="0.25">
      <c r="B8" s="7" t="s">
        <v>52</v>
      </c>
      <c r="C8" s="16">
        <f t="shared" ref="C8:H8" si="2">COUNT(C3:C5)</f>
        <v>3</v>
      </c>
      <c r="D8" s="16">
        <f t="shared" si="2"/>
        <v>3</v>
      </c>
      <c r="E8" s="16">
        <f t="shared" si="2"/>
        <v>3</v>
      </c>
      <c r="F8" s="16">
        <f t="shared" si="2"/>
        <v>3</v>
      </c>
      <c r="G8" s="16">
        <f t="shared" si="2"/>
        <v>3</v>
      </c>
      <c r="H8" s="16">
        <f t="shared" si="2"/>
        <v>3</v>
      </c>
    </row>
    <row r="10" spans="2:9" x14ac:dyDescent="0.25">
      <c r="B10" s="16"/>
      <c r="C10" s="16" t="s">
        <v>659</v>
      </c>
      <c r="D10" s="16" t="s">
        <v>660</v>
      </c>
      <c r="E10" s="16" t="s">
        <v>661</v>
      </c>
      <c r="F10" s="156" t="s">
        <v>27</v>
      </c>
    </row>
    <row r="11" spans="2:9" x14ac:dyDescent="0.25">
      <c r="B11" s="16" t="str">
        <f>"-1 in run"</f>
        <v>-1 in run</v>
      </c>
      <c r="C11" s="29">
        <v>8</v>
      </c>
      <c r="D11" s="29">
        <v>8</v>
      </c>
      <c r="E11" s="29">
        <v>8</v>
      </c>
    </row>
    <row r="12" spans="2:9" x14ac:dyDescent="0.25">
      <c r="B12" s="16" t="str">
        <f>"+1 in run"</f>
        <v>+1 in run</v>
      </c>
      <c r="C12" s="29">
        <v>0</v>
      </c>
      <c r="D12" s="29">
        <v>0</v>
      </c>
      <c r="E12" s="29">
        <v>0</v>
      </c>
    </row>
    <row r="13" spans="2:9" x14ac:dyDescent="0.25">
      <c r="B13" s="16" t="s">
        <v>662</v>
      </c>
      <c r="C13" s="29">
        <v>0</v>
      </c>
      <c r="D13" s="29">
        <v>0</v>
      </c>
      <c r="E13" s="29">
        <v>0</v>
      </c>
    </row>
    <row r="14" spans="2:9" x14ac:dyDescent="0.25">
      <c r="B14" s="7" t="s">
        <v>128</v>
      </c>
      <c r="C14" s="7">
        <f>SUM(C11:C13)</f>
        <v>8</v>
      </c>
      <c r="D14" s="7">
        <f t="shared" ref="D14:E14" si="3">SUM(D11:D13)</f>
        <v>8</v>
      </c>
      <c r="E14" s="7">
        <f t="shared" si="3"/>
        <v>8</v>
      </c>
    </row>
  </sheetData>
  <mergeCells count="1">
    <mergeCell ref="B3:B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topLeftCell="A3" workbookViewId="0">
      <selection activeCell="E25" sqref="E25"/>
    </sheetView>
  </sheetViews>
  <sheetFormatPr baseColWidth="10" defaultRowHeight="15" x14ac:dyDescent="0.25"/>
  <cols>
    <col min="12" max="12" width="17" customWidth="1"/>
  </cols>
  <sheetData>
    <row r="2" spans="2:12" x14ac:dyDescent="0.25">
      <c r="B2" s="130"/>
      <c r="C2" s="130" t="s">
        <v>15</v>
      </c>
      <c r="D2" s="130"/>
      <c r="E2" s="130"/>
      <c r="F2" s="131" t="s">
        <v>16</v>
      </c>
      <c r="G2" s="129"/>
      <c r="H2" s="129"/>
      <c r="I2" s="131" t="s">
        <v>18</v>
      </c>
      <c r="J2" s="129"/>
      <c r="K2" s="129"/>
      <c r="L2" s="111" t="s">
        <v>24</v>
      </c>
    </row>
    <row r="3" spans="2:12" x14ac:dyDescent="0.25">
      <c r="B3" s="130"/>
      <c r="C3" s="13">
        <v>1</v>
      </c>
      <c r="D3" s="13">
        <v>2</v>
      </c>
      <c r="E3" s="13">
        <v>3</v>
      </c>
      <c r="F3" s="13">
        <v>1</v>
      </c>
      <c r="G3" s="13">
        <v>2</v>
      </c>
      <c r="H3" s="13">
        <v>3</v>
      </c>
      <c r="I3" s="13">
        <v>1</v>
      </c>
      <c r="J3" s="13">
        <v>2</v>
      </c>
      <c r="K3" s="13">
        <v>3</v>
      </c>
      <c r="L3" s="111" t="s">
        <v>733</v>
      </c>
    </row>
    <row r="4" spans="2:12" x14ac:dyDescent="0.25">
      <c r="B4" s="26">
        <v>0</v>
      </c>
      <c r="C4" s="24">
        <v>37313432.835820891</v>
      </c>
      <c r="D4" s="24">
        <v>108695652.17391303</v>
      </c>
      <c r="E4" s="24">
        <v>112359550.56179775</v>
      </c>
      <c r="F4" s="24">
        <v>135746606.33484164</v>
      </c>
      <c r="G4" s="24">
        <v>78740157.480314955</v>
      </c>
      <c r="H4" s="24">
        <v>60606060.606060602</v>
      </c>
      <c r="I4" s="24">
        <v>59040590.405904055</v>
      </c>
      <c r="J4" s="24">
        <v>100386100.38610038</v>
      </c>
      <c r="K4" s="24">
        <v>85714285.714285702</v>
      </c>
    </row>
    <row r="5" spans="2:12" x14ac:dyDescent="0.25">
      <c r="B5" s="26">
        <v>4</v>
      </c>
      <c r="C5" s="24">
        <v>171206225.68093383</v>
      </c>
      <c r="D5" s="24">
        <v>53231939.163498096</v>
      </c>
      <c r="E5" s="24">
        <v>84745762.711864412</v>
      </c>
      <c r="F5" s="24">
        <v>113821138.21138212</v>
      </c>
      <c r="G5" s="24">
        <v>53097345.132743359</v>
      </c>
      <c r="H5" s="24">
        <v>105263157.89473684</v>
      </c>
      <c r="I5" s="24">
        <v>113207547.16981131</v>
      </c>
      <c r="J5" s="24">
        <v>84112149.532710284</v>
      </c>
      <c r="K5" s="24">
        <v>50632911.392405063</v>
      </c>
    </row>
    <row r="6" spans="2:12" x14ac:dyDescent="0.25">
      <c r="B6" s="26">
        <v>8</v>
      </c>
      <c r="C6" s="24">
        <v>105263157.89473684</v>
      </c>
      <c r="D6" s="24">
        <v>90090090.090090096</v>
      </c>
      <c r="E6" s="24">
        <v>54644808.743169397</v>
      </c>
      <c r="F6" s="24">
        <v>76923076.923076928</v>
      </c>
      <c r="G6" s="24">
        <v>129353233.83084576</v>
      </c>
      <c r="H6" s="24">
        <v>71065989.847715735</v>
      </c>
      <c r="I6" s="24">
        <v>96000000</v>
      </c>
      <c r="J6" s="24">
        <v>61674008.810572684</v>
      </c>
      <c r="K6" s="24">
        <v>105263157.89473684</v>
      </c>
    </row>
    <row r="7" spans="2:12" x14ac:dyDescent="0.25">
      <c r="B7" s="26">
        <v>16</v>
      </c>
      <c r="C7" s="24">
        <v>89285714.285714284</v>
      </c>
      <c r="D7" s="24">
        <v>123595505.61797753</v>
      </c>
      <c r="E7" s="24">
        <v>103559870.55016181</v>
      </c>
      <c r="F7" s="24">
        <v>19672131.147540983</v>
      </c>
      <c r="G7" s="24">
        <v>67114093.959731549</v>
      </c>
      <c r="H7" s="24">
        <v>27972027.972027976</v>
      </c>
      <c r="I7" s="24">
        <v>83333333.333333343</v>
      </c>
      <c r="J7" s="24">
        <v>70967741.935483873</v>
      </c>
      <c r="K7" s="24">
        <v>45454545.454545453</v>
      </c>
    </row>
    <row r="8" spans="2:12" x14ac:dyDescent="0.25">
      <c r="B8" s="26">
        <v>24</v>
      </c>
      <c r="C8" s="24">
        <v>168421052.63157895</v>
      </c>
      <c r="D8" s="24">
        <v>91428571.428571433</v>
      </c>
      <c r="E8" s="24">
        <v>106870229.00763358</v>
      </c>
      <c r="F8" s="24">
        <v>8588957.0552147236</v>
      </c>
      <c r="G8" s="24">
        <v>13533834.586466165</v>
      </c>
      <c r="H8" s="24">
        <v>16455696.202531645</v>
      </c>
      <c r="I8" s="24">
        <v>64516129.032258064</v>
      </c>
      <c r="J8" s="24">
        <v>51282051.28205128</v>
      </c>
      <c r="K8" s="24">
        <v>82840236.686390534</v>
      </c>
    </row>
    <row r="9" spans="2:12" x14ac:dyDescent="0.25">
      <c r="B9" s="27" t="s">
        <v>26</v>
      </c>
      <c r="C9" s="151"/>
      <c r="D9" s="151"/>
      <c r="E9" s="151"/>
      <c r="F9" s="151"/>
      <c r="G9" s="151"/>
      <c r="H9" s="151"/>
      <c r="I9" s="151"/>
      <c r="J9" s="151"/>
      <c r="K9" s="151"/>
    </row>
    <row r="11" spans="2:12" ht="30" x14ac:dyDescent="0.25">
      <c r="B11" s="19" t="s">
        <v>28</v>
      </c>
      <c r="C11" s="13" t="s">
        <v>15</v>
      </c>
      <c r="D11" s="13" t="s">
        <v>16</v>
      </c>
      <c r="E11" s="13" t="s">
        <v>25</v>
      </c>
      <c r="F11" s="27" t="s">
        <v>27</v>
      </c>
    </row>
    <row r="12" spans="2:12" x14ac:dyDescent="0.25">
      <c r="B12" s="26">
        <v>0</v>
      </c>
      <c r="C12" s="25">
        <f>AVERAGE(C4:E4)</f>
        <v>86122878.523843884</v>
      </c>
      <c r="D12" s="25">
        <f>AVERAGE(F4:H4)</f>
        <v>91697608.140405729</v>
      </c>
      <c r="E12" s="25">
        <f>AVERAGE(I4:K4)</f>
        <v>81713658.835430041</v>
      </c>
    </row>
    <row r="13" spans="2:12" x14ac:dyDescent="0.25">
      <c r="B13" s="26">
        <v>4</v>
      </c>
      <c r="C13" s="25">
        <f t="shared" ref="C13:C16" si="0">AVERAGE(C5:E5)</f>
        <v>103061309.18543212</v>
      </c>
      <c r="D13" s="25">
        <f t="shared" ref="D13:D16" si="1">AVERAGE(F5:H5)</f>
        <v>90727213.74628745</v>
      </c>
      <c r="E13" s="25">
        <f t="shared" ref="E13:E16" si="2">AVERAGE(I5:K5)</f>
        <v>82650869.364975557</v>
      </c>
    </row>
    <row r="14" spans="2:12" x14ac:dyDescent="0.25">
      <c r="B14" s="26">
        <v>8</v>
      </c>
      <c r="C14" s="25">
        <f t="shared" si="0"/>
        <v>83332685.575998768</v>
      </c>
      <c r="D14" s="25">
        <f t="shared" si="1"/>
        <v>92447433.533879474</v>
      </c>
      <c r="E14" s="25">
        <f t="shared" si="2"/>
        <v>87645722.235103175</v>
      </c>
    </row>
    <row r="15" spans="2:12" x14ac:dyDescent="0.25">
      <c r="B15" s="26">
        <v>16</v>
      </c>
      <c r="C15" s="25">
        <f t="shared" si="0"/>
        <v>105480363.48461787</v>
      </c>
      <c r="D15" s="25">
        <f t="shared" si="1"/>
        <v>38252751.026433505</v>
      </c>
      <c r="E15" s="25">
        <f t="shared" si="2"/>
        <v>66585206.907787561</v>
      </c>
    </row>
    <row r="16" spans="2:12" x14ac:dyDescent="0.25">
      <c r="B16" s="26">
        <v>24</v>
      </c>
      <c r="C16" s="25">
        <f t="shared" si="0"/>
        <v>122239951.02259465</v>
      </c>
      <c r="D16" s="25">
        <f t="shared" si="1"/>
        <v>12859495.948070845</v>
      </c>
      <c r="E16" s="25">
        <f t="shared" si="2"/>
        <v>66212805.666899957</v>
      </c>
    </row>
    <row r="17" spans="2:6" x14ac:dyDescent="0.25">
      <c r="B17" s="27" t="s">
        <v>26</v>
      </c>
      <c r="C17" s="28"/>
      <c r="D17" s="28"/>
      <c r="E17" s="28"/>
    </row>
    <row r="19" spans="2:6" ht="30" x14ac:dyDescent="0.25">
      <c r="B19" s="19" t="s">
        <v>29</v>
      </c>
      <c r="C19" s="13" t="s">
        <v>15</v>
      </c>
      <c r="D19" s="13" t="s">
        <v>16</v>
      </c>
      <c r="E19" s="13" t="s">
        <v>25</v>
      </c>
      <c r="F19" s="27" t="s">
        <v>27</v>
      </c>
    </row>
    <row r="20" spans="2:6" x14ac:dyDescent="0.25">
      <c r="B20" s="26">
        <v>0</v>
      </c>
      <c r="C20" s="25">
        <f>STDEV(C4:E4)/SQRT(3)</f>
        <v>24427631.411499549</v>
      </c>
      <c r="D20" s="25">
        <f>STDEV(F4:H4)/SQRT(3)</f>
        <v>22638073.009948485</v>
      </c>
      <c r="E20" s="25">
        <f>STDEV(I4:K4)/SQRT(3)</f>
        <v>12101880.851731217</v>
      </c>
    </row>
    <row r="21" spans="2:6" x14ac:dyDescent="0.25">
      <c r="B21" s="26">
        <v>4</v>
      </c>
      <c r="C21" s="25">
        <f t="shared" ref="C21:C24" si="3">STDEV(C5:E5)/SQRT(3)</f>
        <v>35266024.734833054</v>
      </c>
      <c r="D21" s="25">
        <f t="shared" ref="D21:D24" si="4">STDEV(F5:H5)/SQRT(3)</f>
        <v>18976432.889942411</v>
      </c>
      <c r="E21" s="25">
        <f t="shared" ref="E21:E24" si="5">STDEV(I5:K5)/SQRT(3)</f>
        <v>18078511.788540781</v>
      </c>
    </row>
    <row r="22" spans="2:6" x14ac:dyDescent="0.25">
      <c r="B22" s="26">
        <v>8</v>
      </c>
      <c r="C22" s="25">
        <f t="shared" si="3"/>
        <v>14997790.998819305</v>
      </c>
      <c r="D22" s="25">
        <f t="shared" si="4"/>
        <v>18530200.025199946</v>
      </c>
      <c r="E22" s="25">
        <f t="shared" si="5"/>
        <v>13258317.479984155</v>
      </c>
    </row>
    <row r="23" spans="2:6" x14ac:dyDescent="0.25">
      <c r="B23" s="26">
        <v>16</v>
      </c>
      <c r="C23" s="25">
        <f t="shared" si="3"/>
        <v>9950823.5027615353</v>
      </c>
      <c r="D23" s="25">
        <f t="shared" si="4"/>
        <v>14628225.100348037</v>
      </c>
      <c r="E23" s="25">
        <f t="shared" si="5"/>
        <v>11152064.124984369</v>
      </c>
    </row>
    <row r="24" spans="2:6" x14ac:dyDescent="0.25">
      <c r="B24" s="26">
        <v>24</v>
      </c>
      <c r="C24" s="25">
        <f t="shared" si="3"/>
        <v>23516886.178246163</v>
      </c>
      <c r="D24" s="25">
        <f t="shared" si="4"/>
        <v>2295825.6069372841</v>
      </c>
      <c r="E24" s="25">
        <f>STDEV(I8:K8)/SQRT(3)</f>
        <v>9149477.22013974</v>
      </c>
    </row>
    <row r="25" spans="2:6" x14ac:dyDescent="0.25">
      <c r="B25" s="27" t="s">
        <v>26</v>
      </c>
    </row>
  </sheetData>
  <mergeCells count="4">
    <mergeCell ref="B2:B3"/>
    <mergeCell ref="C2:E2"/>
    <mergeCell ref="F2:H2"/>
    <mergeCell ref="I2:K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tabSelected="1" workbookViewId="0">
      <selection activeCell="C21" sqref="C21"/>
    </sheetView>
  </sheetViews>
  <sheetFormatPr baseColWidth="10" defaultRowHeight="15" x14ac:dyDescent="0.25"/>
  <cols>
    <col min="3" max="8" width="17.42578125" customWidth="1"/>
  </cols>
  <sheetData>
    <row r="2" spans="2:9" x14ac:dyDescent="0.25">
      <c r="C2" s="15" t="s">
        <v>663</v>
      </c>
      <c r="D2" s="15" t="s">
        <v>664</v>
      </c>
      <c r="E2" s="15" t="s">
        <v>665</v>
      </c>
      <c r="F2" s="15" t="s">
        <v>666</v>
      </c>
      <c r="G2" s="15" t="s">
        <v>667</v>
      </c>
      <c r="H2" s="16" t="s">
        <v>668</v>
      </c>
      <c r="I2" s="156" t="s">
        <v>27</v>
      </c>
    </row>
    <row r="3" spans="2:9" ht="15" customHeight="1" x14ac:dyDescent="0.25">
      <c r="B3" s="141" t="s">
        <v>580</v>
      </c>
      <c r="C3" s="91">
        <v>10.000000000000002</v>
      </c>
      <c r="D3" s="91">
        <v>5.0000000000000009</v>
      </c>
      <c r="E3" s="91">
        <v>11.627906976744185</v>
      </c>
      <c r="F3" s="91">
        <v>1769.2307692307693</v>
      </c>
      <c r="G3" s="91">
        <v>550</v>
      </c>
      <c r="H3" s="91">
        <v>733.33333333333337</v>
      </c>
    </row>
    <row r="4" spans="2:9" x14ac:dyDescent="0.25">
      <c r="B4" s="142"/>
      <c r="C4" s="91">
        <v>13.513513513513512</v>
      </c>
      <c r="D4" s="91">
        <v>13.043478260869565</v>
      </c>
      <c r="E4" s="91">
        <v>7.5</v>
      </c>
      <c r="F4" s="91">
        <v>498.79518072289153</v>
      </c>
      <c r="G4" s="91">
        <v>373.07692307692304</v>
      </c>
      <c r="H4" s="91">
        <v>637.5</v>
      </c>
    </row>
    <row r="5" spans="2:9" x14ac:dyDescent="0.25">
      <c r="B5" s="142"/>
      <c r="C5" s="91">
        <v>11.111111111111111</v>
      </c>
      <c r="D5" s="91">
        <v>3.0303030303030303</v>
      </c>
      <c r="E5" s="91">
        <v>8.9285714285714288</v>
      </c>
      <c r="F5" s="91">
        <v>2377.1428571428573</v>
      </c>
      <c r="G5" s="91">
        <v>3325</v>
      </c>
      <c r="H5" s="91">
        <v>2320</v>
      </c>
    </row>
    <row r="6" spans="2:9" x14ac:dyDescent="0.25">
      <c r="B6" s="142"/>
      <c r="C6" s="91">
        <v>10</v>
      </c>
      <c r="D6" s="91">
        <v>6.8181818181818175</v>
      </c>
      <c r="E6" s="91">
        <v>10</v>
      </c>
      <c r="F6" s="91">
        <v>4147.3684210526317</v>
      </c>
      <c r="G6" s="91">
        <v>32000</v>
      </c>
      <c r="H6" s="91">
        <v>4000</v>
      </c>
    </row>
    <row r="7" spans="2:9" x14ac:dyDescent="0.25">
      <c r="B7" s="143"/>
      <c r="C7" s="91">
        <v>2.7027027027027026</v>
      </c>
      <c r="D7" s="91">
        <v>4.7619047619047619</v>
      </c>
      <c r="E7" s="91">
        <v>1.8518518518518516</v>
      </c>
      <c r="F7" s="91">
        <v>2650</v>
      </c>
      <c r="G7" s="91">
        <v>1500</v>
      </c>
      <c r="H7" s="91">
        <v>1000</v>
      </c>
    </row>
    <row r="8" spans="2:9" x14ac:dyDescent="0.25">
      <c r="B8" s="7" t="s">
        <v>0</v>
      </c>
      <c r="C8" s="42">
        <f t="shared" ref="C8:H8" si="0">AVERAGE(C3:C7)</f>
        <v>9.4654654654654671</v>
      </c>
      <c r="D8" s="42">
        <f t="shared" si="0"/>
        <v>6.5307735742518345</v>
      </c>
      <c r="E8" s="42">
        <f t="shared" si="0"/>
        <v>7.9816660514334945</v>
      </c>
      <c r="F8" s="42">
        <f t="shared" si="0"/>
        <v>2288.5074456298303</v>
      </c>
      <c r="G8" s="42">
        <f t="shared" si="0"/>
        <v>7549.6153846153848</v>
      </c>
      <c r="H8" s="42">
        <f t="shared" si="0"/>
        <v>1738.1666666666667</v>
      </c>
    </row>
    <row r="9" spans="2:9" x14ac:dyDescent="0.25">
      <c r="B9" s="7" t="s">
        <v>1</v>
      </c>
      <c r="C9" s="42">
        <f t="shared" ref="C9:H9" si="1">STDEV(C3:C7)/SQRT(C10)</f>
        <v>1.808331511545501</v>
      </c>
      <c r="D9" s="42">
        <f t="shared" si="1"/>
        <v>1.7352720892376876</v>
      </c>
      <c r="E9" s="42">
        <f t="shared" si="1"/>
        <v>1.6743953970477747</v>
      </c>
      <c r="F9" s="42">
        <f t="shared" si="1"/>
        <v>594.41633081533575</v>
      </c>
      <c r="G9" s="42">
        <f t="shared" si="1"/>
        <v>6134.9973476458244</v>
      </c>
      <c r="H9" s="42">
        <f t="shared" si="1"/>
        <v>641.11103649142626</v>
      </c>
    </row>
    <row r="10" spans="2:9" x14ac:dyDescent="0.25">
      <c r="B10" s="7" t="s">
        <v>52</v>
      </c>
      <c r="C10" s="16">
        <f t="shared" ref="C10:H10" si="2">COUNT(C3:C7)</f>
        <v>5</v>
      </c>
      <c r="D10" s="16">
        <f t="shared" si="2"/>
        <v>5</v>
      </c>
      <c r="E10" s="16">
        <f t="shared" si="2"/>
        <v>5</v>
      </c>
      <c r="F10" s="16">
        <f t="shared" si="2"/>
        <v>5</v>
      </c>
      <c r="G10" s="16">
        <f t="shared" si="2"/>
        <v>5</v>
      </c>
      <c r="H10" s="16">
        <f t="shared" si="2"/>
        <v>5</v>
      </c>
    </row>
    <row r="12" spans="2:9" x14ac:dyDescent="0.25">
      <c r="B12" s="16"/>
      <c r="C12" s="16" t="s">
        <v>669</v>
      </c>
      <c r="D12" s="16" t="s">
        <v>670</v>
      </c>
      <c r="E12" s="16" t="s">
        <v>671</v>
      </c>
      <c r="F12" s="156" t="s">
        <v>27</v>
      </c>
    </row>
    <row r="13" spans="2:9" x14ac:dyDescent="0.25">
      <c r="B13" s="16" t="str">
        <f>"-1 in run"</f>
        <v>-1 in run</v>
      </c>
      <c r="C13" s="29">
        <v>0</v>
      </c>
      <c r="D13" s="29">
        <v>0</v>
      </c>
      <c r="E13" s="29">
        <v>0</v>
      </c>
    </row>
    <row r="14" spans="2:9" x14ac:dyDescent="0.25">
      <c r="B14" s="16" t="str">
        <f>"+1 in run"</f>
        <v>+1 in run</v>
      </c>
      <c r="C14" s="29">
        <v>6</v>
      </c>
      <c r="D14" s="29">
        <v>5</v>
      </c>
      <c r="E14" s="29">
        <v>5</v>
      </c>
    </row>
    <row r="15" spans="2:9" x14ac:dyDescent="0.25">
      <c r="B15" s="16" t="s">
        <v>662</v>
      </c>
      <c r="C15" s="29">
        <v>2</v>
      </c>
      <c r="D15" s="29">
        <v>0</v>
      </c>
      <c r="E15" s="29">
        <v>0</v>
      </c>
    </row>
    <row r="16" spans="2:9" x14ac:dyDescent="0.25">
      <c r="B16" s="7" t="s">
        <v>128</v>
      </c>
      <c r="C16" s="7">
        <f>SUM(C13:C15)</f>
        <v>8</v>
      </c>
      <c r="D16" s="7">
        <f t="shared" ref="D16:E16" si="3">SUM(D13:D15)</f>
        <v>5</v>
      </c>
      <c r="E16" s="7">
        <f t="shared" si="3"/>
        <v>5</v>
      </c>
    </row>
  </sheetData>
  <mergeCells count="1">
    <mergeCell ref="B3:B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9"/>
  <sheetViews>
    <sheetView topLeftCell="G1" workbookViewId="0">
      <selection activeCell="R2" sqref="R2:R3"/>
    </sheetView>
  </sheetViews>
  <sheetFormatPr baseColWidth="10" defaultRowHeight="15" x14ac:dyDescent="0.25"/>
  <cols>
    <col min="1" max="1" width="3.42578125" customWidth="1"/>
  </cols>
  <sheetData>
    <row r="2" spans="2:18" x14ac:dyDescent="0.25">
      <c r="B2" s="130" t="s">
        <v>673</v>
      </c>
      <c r="C2" s="130" t="s">
        <v>6</v>
      </c>
      <c r="D2" s="130"/>
      <c r="E2" s="130"/>
      <c r="F2" s="130" t="s">
        <v>7</v>
      </c>
      <c r="G2" s="130"/>
      <c r="H2" s="130"/>
      <c r="I2" s="130" t="s">
        <v>8</v>
      </c>
      <c r="J2" s="130"/>
      <c r="K2" s="130"/>
      <c r="L2" s="130" t="s">
        <v>9</v>
      </c>
      <c r="M2" s="130"/>
      <c r="N2" s="130"/>
      <c r="O2" s="130" t="s">
        <v>672</v>
      </c>
      <c r="P2" s="130"/>
      <c r="Q2" s="130"/>
      <c r="R2" s="156" t="s">
        <v>27</v>
      </c>
    </row>
    <row r="3" spans="2:18" x14ac:dyDescent="0.25">
      <c r="B3" s="130"/>
      <c r="C3" s="16">
        <v>1</v>
      </c>
      <c r="D3" s="16">
        <v>2</v>
      </c>
      <c r="E3" s="16">
        <v>3</v>
      </c>
      <c r="F3" s="16">
        <v>1</v>
      </c>
      <c r="G3" s="16">
        <v>2</v>
      </c>
      <c r="H3" s="16">
        <v>3</v>
      </c>
      <c r="I3" s="16">
        <v>1</v>
      </c>
      <c r="J3" s="16">
        <v>2</v>
      </c>
      <c r="K3" s="16">
        <v>3</v>
      </c>
      <c r="L3" s="16">
        <v>1</v>
      </c>
      <c r="M3" s="16">
        <v>2</v>
      </c>
      <c r="N3" s="16">
        <v>3</v>
      </c>
      <c r="O3" s="16">
        <v>1</v>
      </c>
      <c r="P3" s="16">
        <v>2</v>
      </c>
      <c r="Q3" s="16">
        <v>3</v>
      </c>
      <c r="R3" s="156" t="s">
        <v>737</v>
      </c>
    </row>
    <row r="4" spans="2:18" x14ac:dyDescent="0.25">
      <c r="B4" s="16">
        <v>0</v>
      </c>
      <c r="C4" s="11">
        <v>1E-3</v>
      </c>
      <c r="D4" s="11">
        <v>1E-3</v>
      </c>
      <c r="E4" s="11">
        <v>1E-3</v>
      </c>
      <c r="F4" s="11">
        <v>1E-3</v>
      </c>
      <c r="G4" s="11">
        <v>1E-3</v>
      </c>
      <c r="H4" s="11">
        <v>1E-3</v>
      </c>
      <c r="I4" s="11">
        <v>1E-3</v>
      </c>
      <c r="J4" s="11">
        <v>1E-3</v>
      </c>
      <c r="K4" s="11">
        <v>1E-3</v>
      </c>
      <c r="L4" s="11">
        <v>1E-3</v>
      </c>
      <c r="M4" s="11">
        <v>1E-3</v>
      </c>
      <c r="N4" s="11">
        <v>1E-3</v>
      </c>
      <c r="O4" s="11">
        <v>1E-3</v>
      </c>
      <c r="P4" s="11">
        <v>1E-3</v>
      </c>
      <c r="Q4" s="11">
        <v>1E-3</v>
      </c>
      <c r="R4" s="46"/>
    </row>
    <row r="5" spans="2:18" x14ac:dyDescent="0.25">
      <c r="B5" s="16">
        <f>B4+865</f>
        <v>865</v>
      </c>
      <c r="C5" s="11">
        <v>3.9E-2</v>
      </c>
      <c r="D5" s="11">
        <v>4.4999999999999998E-2</v>
      </c>
      <c r="E5" s="11">
        <v>4.2000000000000003E-2</v>
      </c>
      <c r="F5" s="11">
        <v>4.4999999999999998E-2</v>
      </c>
      <c r="G5" s="11">
        <v>3.5999999999999997E-2</v>
      </c>
      <c r="H5" s="11">
        <v>3.9E-2</v>
      </c>
      <c r="I5" s="11">
        <v>2.8000000000000001E-2</v>
      </c>
      <c r="J5" s="11">
        <v>2.7E-2</v>
      </c>
      <c r="K5" s="11">
        <v>2.8000000000000001E-2</v>
      </c>
      <c r="L5" s="11">
        <v>2.5000000000000001E-2</v>
      </c>
      <c r="M5" s="11">
        <v>2.3E-2</v>
      </c>
      <c r="N5" s="11">
        <v>2.5999999999999999E-2</v>
      </c>
      <c r="O5" s="11">
        <v>2.8000000000000001E-2</v>
      </c>
      <c r="P5" s="11">
        <v>2.8000000000000001E-2</v>
      </c>
      <c r="Q5" s="11">
        <v>2.7E-2</v>
      </c>
      <c r="R5" s="46"/>
    </row>
    <row r="6" spans="2:18" x14ac:dyDescent="0.25">
      <c r="B6" s="16">
        <f>B5+530</f>
        <v>1395</v>
      </c>
      <c r="C6" s="11">
        <v>0.435</v>
      </c>
      <c r="D6" s="11">
        <v>0.45600000000000002</v>
      </c>
      <c r="E6" s="11">
        <v>0.48399999999999999</v>
      </c>
      <c r="F6" s="11">
        <v>0.373</v>
      </c>
      <c r="G6" s="11">
        <v>0.37</v>
      </c>
      <c r="H6" s="11">
        <v>0.377</v>
      </c>
      <c r="I6" s="11">
        <v>0.125</v>
      </c>
      <c r="J6" s="11">
        <v>0.109</v>
      </c>
      <c r="K6" s="11">
        <v>0.125</v>
      </c>
      <c r="L6" s="11">
        <v>7.2999999999999995E-2</v>
      </c>
      <c r="M6" s="11">
        <v>7.0999999999999994E-2</v>
      </c>
      <c r="N6" s="11">
        <v>8.3000000000000004E-2</v>
      </c>
      <c r="O6" s="11">
        <v>9.1999999999999998E-2</v>
      </c>
      <c r="P6" s="11">
        <v>8.2000000000000003E-2</v>
      </c>
      <c r="Q6" s="11">
        <v>8.3000000000000004E-2</v>
      </c>
      <c r="R6" s="46"/>
    </row>
    <row r="7" spans="2:18" x14ac:dyDescent="0.25">
      <c r="B7" s="16">
        <f>B6+895</f>
        <v>2290</v>
      </c>
      <c r="C7" s="11">
        <v>16</v>
      </c>
      <c r="D7" s="11">
        <v>21.5</v>
      </c>
      <c r="E7" s="11">
        <v>25</v>
      </c>
      <c r="F7" s="11">
        <v>13.5</v>
      </c>
      <c r="G7" s="11">
        <v>12.899999999999999</v>
      </c>
      <c r="H7" s="11">
        <v>15</v>
      </c>
      <c r="I7" s="11">
        <v>1.47</v>
      </c>
      <c r="J7" s="11">
        <v>1.22</v>
      </c>
      <c r="K7" s="11">
        <v>1.61</v>
      </c>
      <c r="L7" s="11">
        <v>0.126</v>
      </c>
      <c r="M7" s="11">
        <v>0.13</v>
      </c>
      <c r="N7" s="11">
        <v>0.159</v>
      </c>
      <c r="O7" s="11">
        <v>0.15</v>
      </c>
      <c r="P7" s="11">
        <v>0.16300000000000001</v>
      </c>
      <c r="Q7" s="11">
        <v>0.17199999999999999</v>
      </c>
      <c r="R7" s="46"/>
    </row>
    <row r="8" spans="2:18" x14ac:dyDescent="0.25">
      <c r="B8" s="16">
        <f>B7+495</f>
        <v>2785</v>
      </c>
      <c r="C8" s="11">
        <v>197</v>
      </c>
      <c r="D8" s="11">
        <v>231</v>
      </c>
      <c r="E8" s="11">
        <v>231.5</v>
      </c>
      <c r="F8" s="11">
        <v>141.9</v>
      </c>
      <c r="G8" s="11">
        <v>117.30000000000001</v>
      </c>
      <c r="H8" s="11">
        <v>131.69999999999999</v>
      </c>
      <c r="I8" s="11">
        <v>3.4200000000000004</v>
      </c>
      <c r="J8" s="11">
        <v>2.31</v>
      </c>
      <c r="K8" s="11">
        <v>5.25</v>
      </c>
      <c r="L8" s="11">
        <v>0.16700000000000001</v>
      </c>
      <c r="M8" s="11">
        <v>0.218</v>
      </c>
      <c r="N8" s="11">
        <v>0.23</v>
      </c>
      <c r="O8" s="11">
        <v>0.22700000000000001</v>
      </c>
      <c r="P8" s="11">
        <v>0.28000000000000003</v>
      </c>
      <c r="Q8" s="11">
        <v>0.28199999999999997</v>
      </c>
      <c r="R8" s="46"/>
    </row>
    <row r="9" spans="2:18" x14ac:dyDescent="0.25">
      <c r="B9" s="97" t="s">
        <v>47</v>
      </c>
    </row>
  </sheetData>
  <mergeCells count="6">
    <mergeCell ref="B2:B3"/>
    <mergeCell ref="C2:E2"/>
    <mergeCell ref="F2:H2"/>
    <mergeCell ref="I2:K2"/>
    <mergeCell ref="L2:N2"/>
    <mergeCell ref="O2:Q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workbookViewId="0">
      <selection activeCell="O2" sqref="O2"/>
    </sheetView>
  </sheetViews>
  <sheetFormatPr baseColWidth="10" defaultRowHeight="15" x14ac:dyDescent="0.25"/>
  <cols>
    <col min="2" max="2" width="12.5703125" customWidth="1"/>
  </cols>
  <sheetData>
    <row r="2" spans="2:15" ht="17.25" x14ac:dyDescent="0.25">
      <c r="B2" s="130" t="s">
        <v>673</v>
      </c>
      <c r="C2" s="130" t="s">
        <v>674</v>
      </c>
      <c r="D2" s="130"/>
      <c r="E2" s="130"/>
      <c r="F2" s="130" t="s">
        <v>675</v>
      </c>
      <c r="G2" s="130"/>
      <c r="H2" s="130"/>
      <c r="I2" s="130" t="s">
        <v>676</v>
      </c>
      <c r="J2" s="130"/>
      <c r="K2" s="130"/>
      <c r="L2" s="130" t="s">
        <v>677</v>
      </c>
      <c r="M2" s="130"/>
      <c r="N2" s="130"/>
      <c r="O2" s="156" t="s">
        <v>27</v>
      </c>
    </row>
    <row r="3" spans="2:15" x14ac:dyDescent="0.25">
      <c r="B3" s="130"/>
      <c r="C3" s="16">
        <v>1</v>
      </c>
      <c r="D3" s="16">
        <v>2</v>
      </c>
      <c r="E3" s="16">
        <v>3</v>
      </c>
      <c r="F3" s="16">
        <v>1</v>
      </c>
      <c r="G3" s="16">
        <v>2</v>
      </c>
      <c r="H3" s="16">
        <v>3</v>
      </c>
      <c r="I3" s="16">
        <v>1</v>
      </c>
      <c r="J3" s="16">
        <v>2</v>
      </c>
      <c r="K3" s="16">
        <v>3</v>
      </c>
      <c r="L3" s="16">
        <v>1</v>
      </c>
      <c r="M3" s="16">
        <v>2</v>
      </c>
      <c r="N3" s="16">
        <v>3</v>
      </c>
      <c r="O3" s="156" t="s">
        <v>737</v>
      </c>
    </row>
    <row r="4" spans="2:15" x14ac:dyDescent="0.25">
      <c r="B4" s="7">
        <v>0</v>
      </c>
      <c r="C4" s="1">
        <v>1E-3</v>
      </c>
      <c r="D4" s="1">
        <v>1E-3</v>
      </c>
      <c r="E4" s="1">
        <v>1E-3</v>
      </c>
      <c r="F4" s="1">
        <v>1E-3</v>
      </c>
      <c r="G4" s="1">
        <v>1E-3</v>
      </c>
      <c r="H4" s="1">
        <v>1E-3</v>
      </c>
      <c r="I4" s="1">
        <v>1E-3</v>
      </c>
      <c r="J4" s="1">
        <v>1E-3</v>
      </c>
      <c r="K4" s="1">
        <v>1E-3</v>
      </c>
      <c r="L4" s="1">
        <v>1E-3</v>
      </c>
      <c r="M4" s="1">
        <v>1E-3</v>
      </c>
      <c r="N4" s="1">
        <v>1E-3</v>
      </c>
    </row>
    <row r="5" spans="2:15" x14ac:dyDescent="0.25">
      <c r="B5" s="7">
        <f>B4+870</f>
        <v>870</v>
      </c>
      <c r="C5" s="1">
        <v>5.2999999999999999E-2</v>
      </c>
      <c r="D5" s="1">
        <v>5.1999999999999998E-2</v>
      </c>
      <c r="E5" s="1">
        <v>5.5E-2</v>
      </c>
      <c r="F5" s="1">
        <v>3.6999999999999998E-2</v>
      </c>
      <c r="G5" s="1">
        <v>3.7999999999999999E-2</v>
      </c>
      <c r="H5" s="1">
        <v>0.04</v>
      </c>
      <c r="I5" s="1">
        <v>4.5999999999999999E-2</v>
      </c>
      <c r="J5" s="1">
        <v>3.9E-2</v>
      </c>
      <c r="K5" s="1">
        <v>4.2999999999999997E-2</v>
      </c>
      <c r="L5" s="1">
        <v>2.9000000000000001E-2</v>
      </c>
      <c r="M5" s="1">
        <v>2.8000000000000001E-2</v>
      </c>
      <c r="N5" s="1">
        <v>2.5000000000000001E-2</v>
      </c>
    </row>
    <row r="6" spans="2:15" x14ac:dyDescent="0.25">
      <c r="B6" s="7">
        <f>B5+510</f>
        <v>1380</v>
      </c>
      <c r="C6" s="1">
        <v>0.38700000000000001</v>
      </c>
      <c r="D6" s="1">
        <v>0.34499999999999997</v>
      </c>
      <c r="E6" s="1">
        <v>0.39900000000000002</v>
      </c>
      <c r="F6" s="1">
        <v>0.115</v>
      </c>
      <c r="G6" s="1">
        <v>0.111</v>
      </c>
      <c r="H6" s="1">
        <v>0.152</v>
      </c>
      <c r="I6" s="1">
        <v>0.25900000000000001</v>
      </c>
      <c r="J6" s="1">
        <v>0.24099999999999999</v>
      </c>
      <c r="K6" s="1">
        <v>0.28999999999999998</v>
      </c>
      <c r="L6" s="1">
        <v>8.5999999999999993E-2</v>
      </c>
      <c r="M6" s="1">
        <v>8.1000000000000003E-2</v>
      </c>
      <c r="N6" s="1">
        <v>7.9000000000000001E-2</v>
      </c>
    </row>
    <row r="7" spans="2:15" x14ac:dyDescent="0.25">
      <c r="B7" s="7">
        <f>B6+925</f>
        <v>2305</v>
      </c>
      <c r="C7" s="1">
        <v>16</v>
      </c>
      <c r="D7" s="1">
        <v>15.2</v>
      </c>
      <c r="E7" s="1">
        <v>14.000000000000002</v>
      </c>
      <c r="F7" s="1">
        <v>0.73299999999999998</v>
      </c>
      <c r="G7" s="1">
        <v>0.65700000000000003</v>
      </c>
      <c r="H7" s="1">
        <v>1.3660000000000001</v>
      </c>
      <c r="I7" s="1">
        <v>7.8</v>
      </c>
      <c r="J7" s="1">
        <v>6.8999999999999995</v>
      </c>
      <c r="K7" s="1">
        <v>6.6</v>
      </c>
      <c r="L7" s="1">
        <v>0.441</v>
      </c>
      <c r="M7" s="1">
        <v>0.38700000000000001</v>
      </c>
      <c r="N7" s="1">
        <v>0.86599999999999999</v>
      </c>
    </row>
    <row r="8" spans="2:15" x14ac:dyDescent="0.25">
      <c r="B8" s="7">
        <f>B7+575</f>
        <v>2880</v>
      </c>
      <c r="C8" s="1">
        <v>120.8</v>
      </c>
      <c r="D8" s="1">
        <v>124</v>
      </c>
      <c r="E8" s="1">
        <v>101.6</v>
      </c>
      <c r="F8" s="1">
        <v>3.57</v>
      </c>
      <c r="G8" s="1">
        <v>3.41</v>
      </c>
      <c r="H8" s="1">
        <v>9.2800000000000011</v>
      </c>
      <c r="I8" s="1">
        <v>39.300000000000004</v>
      </c>
      <c r="J8" s="1">
        <v>48</v>
      </c>
      <c r="K8" s="1">
        <v>32.700000000000003</v>
      </c>
      <c r="L8" s="1">
        <v>1.7199999999999998</v>
      </c>
      <c r="M8" s="1">
        <v>1.45</v>
      </c>
      <c r="N8" s="1">
        <v>4.87</v>
      </c>
    </row>
    <row r="9" spans="2:15" x14ac:dyDescent="0.25">
      <c r="B9" s="112" t="s">
        <v>678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</row>
    <row r="11" spans="2:15" ht="17.25" x14ac:dyDescent="0.25">
      <c r="B11" s="16" t="s">
        <v>0</v>
      </c>
      <c r="C11" s="16" t="s">
        <v>674</v>
      </c>
      <c r="D11" s="16" t="s">
        <v>675</v>
      </c>
      <c r="E11" s="16" t="s">
        <v>676</v>
      </c>
      <c r="F11" s="16" t="s">
        <v>677</v>
      </c>
    </row>
    <row r="12" spans="2:15" x14ac:dyDescent="0.25">
      <c r="B12" s="7">
        <v>0</v>
      </c>
      <c r="C12" s="11">
        <f>AVERAGE(C4:E4)</f>
        <v>1E-3</v>
      </c>
      <c r="D12" s="11">
        <f>AVERAGE(F4:H4)</f>
        <v>1E-3</v>
      </c>
      <c r="E12" s="11">
        <f>AVERAGE(I4:K4)</f>
        <v>1E-3</v>
      </c>
      <c r="F12" s="11">
        <f>AVERAGE(L4:N4)</f>
        <v>1E-3</v>
      </c>
    </row>
    <row r="13" spans="2:15" x14ac:dyDescent="0.25">
      <c r="B13" s="7">
        <f>B12+870</f>
        <v>870</v>
      </c>
      <c r="C13" s="11">
        <f t="shared" ref="C13:C16" si="0">AVERAGE(C5:E5)</f>
        <v>5.3333333333333337E-2</v>
      </c>
      <c r="D13" s="11">
        <f t="shared" ref="D13:D16" si="1">AVERAGE(F5:H5)</f>
        <v>3.833333333333333E-2</v>
      </c>
      <c r="E13" s="11">
        <f t="shared" ref="E13:E16" si="2">AVERAGE(I5:K5)</f>
        <v>4.2666666666666665E-2</v>
      </c>
      <c r="F13" s="11">
        <f t="shared" ref="F13:F16" si="3">AVERAGE(L5:N5)</f>
        <v>2.7333333333333334E-2</v>
      </c>
    </row>
    <row r="14" spans="2:15" x14ac:dyDescent="0.25">
      <c r="B14" s="7">
        <f>B13+510</f>
        <v>1380</v>
      </c>
      <c r="C14" s="11">
        <f t="shared" si="0"/>
        <v>0.377</v>
      </c>
      <c r="D14" s="11">
        <f t="shared" si="1"/>
        <v>0.126</v>
      </c>
      <c r="E14" s="11">
        <f t="shared" si="2"/>
        <v>0.26333333333333336</v>
      </c>
      <c r="F14" s="11">
        <f t="shared" si="3"/>
        <v>8.2000000000000003E-2</v>
      </c>
    </row>
    <row r="15" spans="2:15" x14ac:dyDescent="0.25">
      <c r="B15" s="7">
        <f>B14+925</f>
        <v>2305</v>
      </c>
      <c r="C15" s="11">
        <f t="shared" si="0"/>
        <v>15.066666666666668</v>
      </c>
      <c r="D15" s="11">
        <f t="shared" si="1"/>
        <v>0.91866666666666674</v>
      </c>
      <c r="E15" s="11">
        <f t="shared" si="2"/>
        <v>7.0999999999999988</v>
      </c>
      <c r="F15" s="11">
        <f t="shared" si="3"/>
        <v>0.56466666666666665</v>
      </c>
    </row>
    <row r="16" spans="2:15" x14ac:dyDescent="0.25">
      <c r="B16" s="7">
        <f>B15+575</f>
        <v>2880</v>
      </c>
      <c r="C16" s="11">
        <f t="shared" si="0"/>
        <v>115.46666666666665</v>
      </c>
      <c r="D16" s="11">
        <f t="shared" si="1"/>
        <v>5.4200000000000008</v>
      </c>
      <c r="E16" s="11">
        <f t="shared" si="2"/>
        <v>40.000000000000007</v>
      </c>
      <c r="F16" s="11">
        <f t="shared" si="3"/>
        <v>2.6799999999999997</v>
      </c>
    </row>
    <row r="18" spans="2:6" ht="17.25" x14ac:dyDescent="0.25">
      <c r="B18" s="16" t="s">
        <v>1</v>
      </c>
      <c r="C18" s="16" t="s">
        <v>674</v>
      </c>
      <c r="D18" s="16" t="s">
        <v>675</v>
      </c>
      <c r="E18" s="16" t="s">
        <v>676</v>
      </c>
      <c r="F18" s="16" t="s">
        <v>677</v>
      </c>
    </row>
    <row r="19" spans="2:6" x14ac:dyDescent="0.25">
      <c r="B19" s="7">
        <v>0</v>
      </c>
      <c r="C19" s="11">
        <f>STDEV(C4:E4)/SQRT(3)</f>
        <v>0</v>
      </c>
      <c r="D19" s="11">
        <f>STDEV(F4:H4)/SQRT(3)</f>
        <v>0</v>
      </c>
      <c r="E19" s="11">
        <f>STDEV(I4:K4)/SQRT(3)</f>
        <v>0</v>
      </c>
      <c r="F19" s="11">
        <f>STDEV(L4:N4)/SQRT(3)</f>
        <v>0</v>
      </c>
    </row>
    <row r="20" spans="2:6" x14ac:dyDescent="0.25">
      <c r="B20" s="7">
        <f>B19+870</f>
        <v>870</v>
      </c>
      <c r="C20" s="11">
        <f t="shared" ref="C20:C23" si="4">STDEV(C5:E5)/SQRT(3)</f>
        <v>8.8191710368819764E-4</v>
      </c>
      <c r="D20" s="11">
        <f t="shared" ref="D20:D23" si="5">STDEV(F5:H5)/SQRT(3)</f>
        <v>8.8191710368819775E-4</v>
      </c>
      <c r="E20" s="11">
        <f t="shared" ref="E20:E23" si="6">STDEV(I5:K5)/SQRT(3)</f>
        <v>2.0275875100994063E-3</v>
      </c>
      <c r="F20" s="11">
        <f>STDEV(L5:N5)/SQRT(3)</f>
        <v>1.2018504251546632E-3</v>
      </c>
    </row>
    <row r="21" spans="2:6" x14ac:dyDescent="0.25">
      <c r="B21" s="7">
        <f>B20+510</f>
        <v>1380</v>
      </c>
      <c r="C21" s="11">
        <f t="shared" si="4"/>
        <v>1.6370705543744916E-2</v>
      </c>
      <c r="D21" s="11">
        <f t="shared" si="5"/>
        <v>1.3051181300301232E-2</v>
      </c>
      <c r="E21" s="11">
        <f t="shared" si="6"/>
        <v>1.4310058622443783E-2</v>
      </c>
      <c r="F21" s="11">
        <f>STDEV(L6:N6)/SQRT(3)</f>
        <v>2.0816659994661304E-3</v>
      </c>
    </row>
    <row r="22" spans="2:6" x14ac:dyDescent="0.25">
      <c r="B22" s="7">
        <f>B21+925</f>
        <v>2305</v>
      </c>
      <c r="C22" s="11">
        <f t="shared" si="4"/>
        <v>0.58118652580542263</v>
      </c>
      <c r="D22" s="11">
        <f t="shared" si="5"/>
        <v>0.2247400968031987</v>
      </c>
      <c r="E22" s="11">
        <f t="shared" si="6"/>
        <v>0.36055512754639901</v>
      </c>
      <c r="F22" s="11">
        <f>STDEV(L7:N7)/SQRT(3)</f>
        <v>0.15147093597269565</v>
      </c>
    </row>
    <row r="23" spans="2:6" x14ac:dyDescent="0.25">
      <c r="B23" s="7">
        <f>B22+575</f>
        <v>2880</v>
      </c>
      <c r="C23" s="11">
        <f t="shared" si="4"/>
        <v>6.9946010925888027</v>
      </c>
      <c r="D23" s="11">
        <f t="shared" si="5"/>
        <v>1.9305525979193974</v>
      </c>
      <c r="E23" s="11">
        <f t="shared" si="6"/>
        <v>4.4305755833751395</v>
      </c>
      <c r="F23" s="11">
        <f>STDEV(L8:N8)/SQRT(3)</f>
        <v>1.09777046781192</v>
      </c>
    </row>
  </sheetData>
  <mergeCells count="5">
    <mergeCell ref="C2:E2"/>
    <mergeCell ref="F2:H2"/>
    <mergeCell ref="I2:K2"/>
    <mergeCell ref="L2:N2"/>
    <mergeCell ref="B2:B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workbookViewId="0">
      <selection activeCell="G2" sqref="G2"/>
    </sheetView>
  </sheetViews>
  <sheetFormatPr baseColWidth="10" defaultRowHeight="15" x14ac:dyDescent="0.25"/>
  <cols>
    <col min="3" max="6" width="22.140625" customWidth="1"/>
  </cols>
  <sheetData>
    <row r="2" spans="2:7" ht="17.25" x14ac:dyDescent="0.25">
      <c r="C2" s="16" t="s">
        <v>674</v>
      </c>
      <c r="D2" s="16" t="s">
        <v>675</v>
      </c>
      <c r="E2" s="16" t="s">
        <v>676</v>
      </c>
      <c r="F2" s="16" t="s">
        <v>677</v>
      </c>
      <c r="G2" s="156" t="s">
        <v>27</v>
      </c>
    </row>
    <row r="3" spans="2:7" x14ac:dyDescent="0.25">
      <c r="B3" s="137" t="s">
        <v>638</v>
      </c>
      <c r="C3" s="115">
        <v>67839195.979899496</v>
      </c>
      <c r="D3" s="115">
        <v>22312373.225152127</v>
      </c>
      <c r="E3" s="115">
        <v>45333333.333333328</v>
      </c>
      <c r="F3" s="115">
        <v>26666666.666666664</v>
      </c>
    </row>
    <row r="4" spans="2:7" x14ac:dyDescent="0.25">
      <c r="B4" s="130"/>
      <c r="C4" s="115">
        <v>39840637.450199202</v>
      </c>
      <c r="D4" s="115">
        <v>18145161.290322583</v>
      </c>
      <c r="E4" s="115">
        <v>42666666.666666672</v>
      </c>
      <c r="F4" s="115">
        <v>39548022.598870054</v>
      </c>
    </row>
    <row r="5" spans="2:7" x14ac:dyDescent="0.25">
      <c r="B5" s="130"/>
      <c r="C5" s="115">
        <v>38095238.095238097</v>
      </c>
      <c r="D5" s="115">
        <v>26422764.227642275</v>
      </c>
      <c r="E5" s="115">
        <v>41025641.025641024</v>
      </c>
      <c r="F5" s="115">
        <v>24590163.934426229</v>
      </c>
    </row>
    <row r="6" spans="2:7" x14ac:dyDescent="0.25">
      <c r="B6" s="16" t="s">
        <v>0</v>
      </c>
      <c r="C6" s="104">
        <f>AVERAGE(C3:C5)</f>
        <v>48591690.508445598</v>
      </c>
      <c r="D6" s="104">
        <f t="shared" ref="D6:F6" si="0">AVERAGE(D3:D5)</f>
        <v>22293432.914372329</v>
      </c>
      <c r="E6" s="104">
        <f t="shared" si="0"/>
        <v>43008547.008547008</v>
      </c>
      <c r="F6" s="104">
        <f t="shared" si="0"/>
        <v>30268284.399987649</v>
      </c>
    </row>
    <row r="7" spans="2:7" x14ac:dyDescent="0.25">
      <c r="B7" s="7" t="s">
        <v>1</v>
      </c>
      <c r="C7" s="105">
        <f>STDEV(C3:C5)/SQRT(C8)</f>
        <v>9636933.3794921506</v>
      </c>
      <c r="D7" s="105">
        <f t="shared" ref="D7:F7" si="1">STDEV(D3:D5)/SQRT(D8)</f>
        <v>2389556.9079162199</v>
      </c>
      <c r="E7" s="105">
        <f t="shared" si="1"/>
        <v>1255217.7607306531</v>
      </c>
      <c r="F7" s="105">
        <f t="shared" si="1"/>
        <v>4678429.9958817651</v>
      </c>
    </row>
    <row r="8" spans="2:7" x14ac:dyDescent="0.25">
      <c r="B8" s="7" t="s">
        <v>52</v>
      </c>
      <c r="C8" s="7">
        <f>COUNT(C3:C5)</f>
        <v>3</v>
      </c>
      <c r="D8" s="7">
        <f t="shared" ref="D8:F8" si="2">COUNT(D3:D5)</f>
        <v>3</v>
      </c>
      <c r="E8" s="7">
        <f t="shared" si="2"/>
        <v>3</v>
      </c>
      <c r="F8" s="7">
        <f t="shared" si="2"/>
        <v>3</v>
      </c>
    </row>
  </sheetData>
  <mergeCells count="1">
    <mergeCell ref="B3:B5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workbookViewId="0">
      <selection activeCell="O2" sqref="O2"/>
    </sheetView>
  </sheetViews>
  <sheetFormatPr baseColWidth="10" defaultRowHeight="15" x14ac:dyDescent="0.25"/>
  <sheetData>
    <row r="2" spans="2:15" ht="17.25" x14ac:dyDescent="0.25">
      <c r="B2" s="130" t="s">
        <v>673</v>
      </c>
      <c r="C2" s="130" t="s">
        <v>674</v>
      </c>
      <c r="D2" s="130"/>
      <c r="E2" s="130"/>
      <c r="F2" s="130" t="s">
        <v>675</v>
      </c>
      <c r="G2" s="130"/>
      <c r="H2" s="130"/>
      <c r="I2" s="130" t="s">
        <v>679</v>
      </c>
      <c r="J2" s="130"/>
      <c r="K2" s="130"/>
      <c r="L2" s="130" t="s">
        <v>680</v>
      </c>
      <c r="M2" s="130"/>
      <c r="N2" s="130"/>
      <c r="O2" s="156" t="s">
        <v>27</v>
      </c>
    </row>
    <row r="3" spans="2:15" x14ac:dyDescent="0.25">
      <c r="B3" s="130"/>
      <c r="C3" s="16">
        <v>1</v>
      </c>
      <c r="D3" s="16">
        <v>2</v>
      </c>
      <c r="E3" s="16">
        <v>3</v>
      </c>
      <c r="F3" s="16">
        <v>1</v>
      </c>
      <c r="G3" s="16">
        <v>2</v>
      </c>
      <c r="H3" s="16">
        <v>3</v>
      </c>
      <c r="I3" s="16">
        <v>1</v>
      </c>
      <c r="J3" s="16">
        <v>2</v>
      </c>
      <c r="K3" s="16">
        <v>3</v>
      </c>
      <c r="L3" s="16">
        <v>1</v>
      </c>
      <c r="M3" s="16">
        <v>2</v>
      </c>
      <c r="N3" s="16">
        <v>3</v>
      </c>
      <c r="O3" s="111" t="s">
        <v>658</v>
      </c>
    </row>
    <row r="4" spans="2:15" x14ac:dyDescent="0.25">
      <c r="B4" s="7">
        <v>0</v>
      </c>
      <c r="C4" s="1">
        <v>1E-3</v>
      </c>
      <c r="D4" s="1">
        <v>1E-3</v>
      </c>
      <c r="E4" s="1">
        <v>1E-3</v>
      </c>
      <c r="F4" s="1">
        <v>1E-3</v>
      </c>
      <c r="G4" s="1">
        <v>1E-3</v>
      </c>
      <c r="H4" s="1">
        <v>1E-3</v>
      </c>
      <c r="I4" s="1">
        <v>1E-3</v>
      </c>
      <c r="J4" s="1">
        <v>1E-3</v>
      </c>
      <c r="K4" s="1">
        <v>1E-3</v>
      </c>
      <c r="L4" s="1">
        <v>1E-3</v>
      </c>
      <c r="M4" s="1">
        <v>1E-3</v>
      </c>
      <c r="N4" s="1">
        <v>1E-3</v>
      </c>
    </row>
    <row r="5" spans="2:15" x14ac:dyDescent="0.25">
      <c r="B5" s="7">
        <f>B4+900</f>
        <v>900</v>
      </c>
      <c r="C5" s="1">
        <v>6.6000000000000003E-2</v>
      </c>
      <c r="D5" s="1">
        <v>6.2E-2</v>
      </c>
      <c r="E5" s="1">
        <v>5.6000000000000001E-2</v>
      </c>
      <c r="F5" s="1">
        <v>5.2999999999999999E-2</v>
      </c>
      <c r="G5" s="1">
        <v>4.9000000000000002E-2</v>
      </c>
      <c r="H5" s="1">
        <v>4.2000000000000003E-2</v>
      </c>
      <c r="I5" s="1">
        <v>5.5E-2</v>
      </c>
      <c r="J5" s="1">
        <v>5.3999999999999999E-2</v>
      </c>
      <c r="K5" s="1">
        <v>5.7000000000000002E-2</v>
      </c>
      <c r="L5" s="1">
        <v>4.4999999999999998E-2</v>
      </c>
      <c r="M5" s="1">
        <v>3.7999999999999999E-2</v>
      </c>
      <c r="N5" s="1">
        <v>3.9E-2</v>
      </c>
    </row>
    <row r="6" spans="2:15" x14ac:dyDescent="0.25">
      <c r="B6" s="7">
        <f>B5+500</f>
        <v>1400</v>
      </c>
      <c r="C6" s="1">
        <v>0.47199999999999998</v>
      </c>
      <c r="D6" s="1">
        <v>0.439</v>
      </c>
      <c r="E6" s="1">
        <v>0.39800000000000002</v>
      </c>
      <c r="F6" s="1">
        <v>0.187</v>
      </c>
      <c r="G6" s="1">
        <v>0.161</v>
      </c>
      <c r="H6" s="1">
        <v>0.13100000000000001</v>
      </c>
      <c r="I6" s="1">
        <v>0.39100000000000001</v>
      </c>
      <c r="J6" s="1">
        <v>0.379</v>
      </c>
      <c r="K6" s="1">
        <v>0.38500000000000001</v>
      </c>
      <c r="L6" s="1">
        <v>0.15</v>
      </c>
      <c r="M6" s="1">
        <v>0.112</v>
      </c>
      <c r="N6" s="1">
        <v>0.13200000000000001</v>
      </c>
    </row>
    <row r="7" spans="2:15" x14ac:dyDescent="0.25">
      <c r="B7" s="7">
        <f>B6+910</f>
        <v>2310</v>
      </c>
      <c r="C7" s="113">
        <v>16</v>
      </c>
      <c r="D7" s="113">
        <v>18.399999999999999</v>
      </c>
      <c r="E7" s="113">
        <v>13.600000000000001</v>
      </c>
      <c r="F7" s="113">
        <v>1.18</v>
      </c>
      <c r="G7" s="113">
        <v>0.56399999999999995</v>
      </c>
      <c r="H7" s="113">
        <v>0.48799999999999999</v>
      </c>
      <c r="I7" s="113">
        <v>16.400000000000002</v>
      </c>
      <c r="J7" s="113">
        <v>17.2</v>
      </c>
      <c r="K7" s="113">
        <v>14.399999999999999</v>
      </c>
      <c r="L7" s="113">
        <v>0.67200000000000004</v>
      </c>
      <c r="M7" s="113">
        <v>0.39600000000000002</v>
      </c>
      <c r="N7" s="113">
        <v>0.48</v>
      </c>
    </row>
    <row r="8" spans="2:15" x14ac:dyDescent="0.25">
      <c r="B8" s="7">
        <f>B7+450</f>
        <v>2760</v>
      </c>
      <c r="C8" s="113">
        <v>71.599999999999994</v>
      </c>
      <c r="D8" s="113">
        <v>84</v>
      </c>
      <c r="E8" s="113">
        <v>61.199999999999996</v>
      </c>
      <c r="F8" s="113">
        <v>4.548</v>
      </c>
      <c r="G8" s="113">
        <v>0.56799999999999995</v>
      </c>
      <c r="H8" s="113">
        <v>0.50800000000000001</v>
      </c>
      <c r="I8" s="113">
        <v>87.6</v>
      </c>
      <c r="J8" s="113">
        <v>91.2</v>
      </c>
      <c r="K8" s="113">
        <v>75.2</v>
      </c>
      <c r="L8" s="113">
        <v>0.876</v>
      </c>
      <c r="M8" s="113">
        <v>0.436</v>
      </c>
      <c r="N8" s="113">
        <v>0.48799999999999999</v>
      </c>
    </row>
    <row r="9" spans="2:15" x14ac:dyDescent="0.25">
      <c r="B9" s="112" t="s">
        <v>682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</row>
    <row r="11" spans="2:15" ht="17.25" x14ac:dyDescent="0.25">
      <c r="B11" s="16" t="s">
        <v>0</v>
      </c>
      <c r="C11" s="16" t="s">
        <v>674</v>
      </c>
      <c r="D11" s="16" t="s">
        <v>675</v>
      </c>
      <c r="E11" s="16" t="s">
        <v>681</v>
      </c>
      <c r="F11" s="16" t="s">
        <v>680</v>
      </c>
    </row>
    <row r="12" spans="2:15" x14ac:dyDescent="0.25">
      <c r="B12" s="7">
        <v>0</v>
      </c>
      <c r="C12" s="11">
        <f>AVERAGE(C4:E4)</f>
        <v>1E-3</v>
      </c>
      <c r="D12" s="11">
        <f>AVERAGE(F4:H4)</f>
        <v>1E-3</v>
      </c>
      <c r="E12" s="11">
        <f>AVERAGE(I4:K4)</f>
        <v>1E-3</v>
      </c>
      <c r="F12" s="11">
        <f>AVERAGE(L4:N4)</f>
        <v>1E-3</v>
      </c>
    </row>
    <row r="13" spans="2:15" x14ac:dyDescent="0.25">
      <c r="B13" s="7">
        <f>B12+900</f>
        <v>900</v>
      </c>
      <c r="C13" s="11">
        <f t="shared" ref="C13:C16" si="0">AVERAGE(C5:E5)</f>
        <v>6.133333333333333E-2</v>
      </c>
      <c r="D13" s="11">
        <f t="shared" ref="D13:D16" si="1">AVERAGE(F5:H5)</f>
        <v>4.8000000000000008E-2</v>
      </c>
      <c r="E13" s="11">
        <f t="shared" ref="E13:E16" si="2">AVERAGE(I5:K5)</f>
        <v>5.5333333333333339E-2</v>
      </c>
      <c r="F13" s="11">
        <f t="shared" ref="F13:F16" si="3">AVERAGE(L5:N5)</f>
        <v>4.0666666666666663E-2</v>
      </c>
    </row>
    <row r="14" spans="2:15" x14ac:dyDescent="0.25">
      <c r="B14" s="7">
        <f>B13+500</f>
        <v>1400</v>
      </c>
      <c r="C14" s="11">
        <f t="shared" si="0"/>
        <v>0.43633333333333341</v>
      </c>
      <c r="D14" s="11">
        <f t="shared" si="1"/>
        <v>0.15966666666666665</v>
      </c>
      <c r="E14" s="11">
        <f t="shared" si="2"/>
        <v>0.38500000000000001</v>
      </c>
      <c r="F14" s="11">
        <f t="shared" si="3"/>
        <v>0.13133333333333333</v>
      </c>
    </row>
    <row r="15" spans="2:15" x14ac:dyDescent="0.25">
      <c r="B15" s="7">
        <f>B14+910</f>
        <v>2310</v>
      </c>
      <c r="C15" s="11">
        <f t="shared" si="0"/>
        <v>16</v>
      </c>
      <c r="D15" s="11">
        <f t="shared" si="1"/>
        <v>0.74399999999999988</v>
      </c>
      <c r="E15" s="11">
        <f t="shared" si="2"/>
        <v>16</v>
      </c>
      <c r="F15" s="11">
        <f t="shared" si="3"/>
        <v>0.51600000000000001</v>
      </c>
    </row>
    <row r="16" spans="2:15" x14ac:dyDescent="0.25">
      <c r="B16" s="7">
        <f>B15+450</f>
        <v>2760</v>
      </c>
      <c r="C16" s="11">
        <f t="shared" si="0"/>
        <v>72.266666666666666</v>
      </c>
      <c r="D16" s="11">
        <f t="shared" si="1"/>
        <v>1.8746666666666665</v>
      </c>
      <c r="E16" s="11">
        <f t="shared" si="2"/>
        <v>84.666666666666671</v>
      </c>
      <c r="F16" s="11">
        <f t="shared" si="3"/>
        <v>0.6</v>
      </c>
    </row>
    <row r="18" spans="2:6" ht="17.25" x14ac:dyDescent="0.25">
      <c r="B18" s="16" t="s">
        <v>1</v>
      </c>
      <c r="C18" s="16" t="s">
        <v>674</v>
      </c>
      <c r="D18" s="16" t="s">
        <v>675</v>
      </c>
      <c r="E18" s="16" t="s">
        <v>681</v>
      </c>
      <c r="F18" s="16" t="s">
        <v>680</v>
      </c>
    </row>
    <row r="19" spans="2:6" x14ac:dyDescent="0.25">
      <c r="B19" s="7">
        <v>0</v>
      </c>
      <c r="C19" s="11">
        <f>STDEV(C4:E4)/SQRT(3)</f>
        <v>0</v>
      </c>
      <c r="D19" s="11">
        <f>STDEV(F4:H4)/SQRT(3)</f>
        <v>0</v>
      </c>
      <c r="E19" s="11">
        <f>STDEV(I4:K4)/SQRT(3)</f>
        <v>0</v>
      </c>
      <c r="F19" s="11">
        <f>STDEV(L4:N4)/SQRT(3)</f>
        <v>0</v>
      </c>
    </row>
    <row r="20" spans="2:6" x14ac:dyDescent="0.25">
      <c r="B20" s="7">
        <f>B19+900</f>
        <v>900</v>
      </c>
      <c r="C20" s="11">
        <f t="shared" ref="C20:C23" si="4">STDEV(C5:E5)/SQRT(3)</f>
        <v>2.9059326290271164E-3</v>
      </c>
      <c r="D20" s="11">
        <f t="shared" ref="D20:D23" si="5">STDEV(F5:H5)/SQRT(3)</f>
        <v>3.2145502536643179E-3</v>
      </c>
      <c r="E20" s="11">
        <f t="shared" ref="E20:E23" si="6">STDEV(I5:K5)/SQRT(3)</f>
        <v>8.8191710368819764E-4</v>
      </c>
      <c r="F20" s="11">
        <f t="shared" ref="F20:F23" si="7">STDEV(L5:N5)/SQRT(3)</f>
        <v>2.1858128414339998E-3</v>
      </c>
    </row>
    <row r="21" spans="2:6" x14ac:dyDescent="0.25">
      <c r="B21" s="7">
        <f>B20+500</f>
        <v>1400</v>
      </c>
      <c r="C21" s="11">
        <f t="shared" si="4"/>
        <v>2.1403530342238183E-2</v>
      </c>
      <c r="D21" s="11">
        <f t="shared" si="5"/>
        <v>1.617954813268219E-2</v>
      </c>
      <c r="E21" s="11">
        <f t="shared" si="6"/>
        <v>3.4641016151377578E-3</v>
      </c>
      <c r="F21" s="11">
        <f t="shared" si="7"/>
        <v>1.0974718422102859E-2</v>
      </c>
    </row>
    <row r="22" spans="2:6" x14ac:dyDescent="0.25">
      <c r="B22" s="7">
        <f>B21+910</f>
        <v>2310</v>
      </c>
      <c r="C22" s="11">
        <f t="shared" si="4"/>
        <v>1.3856406460551007</v>
      </c>
      <c r="D22" s="11">
        <f t="shared" si="5"/>
        <v>0.21910119427637395</v>
      </c>
      <c r="E22" s="11">
        <f t="shared" si="6"/>
        <v>0.83266639978645363</v>
      </c>
      <c r="F22" s="11">
        <f t="shared" si="7"/>
        <v>8.1682311426648516E-2</v>
      </c>
    </row>
    <row r="23" spans="2:6" x14ac:dyDescent="0.25">
      <c r="B23" s="7">
        <f>B22+450</f>
        <v>2760</v>
      </c>
      <c r="C23" s="11">
        <f t="shared" si="4"/>
        <v>6.5902284566706504</v>
      </c>
      <c r="D23" s="11">
        <f t="shared" si="5"/>
        <v>1.3367788814077588</v>
      </c>
      <c r="E23" s="11">
        <f t="shared" si="6"/>
        <v>4.8460751587696658</v>
      </c>
      <c r="F23" s="11">
        <f t="shared" si="7"/>
        <v>0.13881402426748274</v>
      </c>
    </row>
  </sheetData>
  <mergeCells count="5">
    <mergeCell ref="B2:B3"/>
    <mergeCell ref="C2:E2"/>
    <mergeCell ref="F2:H2"/>
    <mergeCell ref="I2:K2"/>
    <mergeCell ref="L2:N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workbookViewId="0">
      <selection activeCell="G2" sqref="G2"/>
    </sheetView>
  </sheetViews>
  <sheetFormatPr baseColWidth="10" defaultRowHeight="15" x14ac:dyDescent="0.25"/>
  <sheetData>
    <row r="2" spans="2:7" ht="17.25" x14ac:dyDescent="0.25">
      <c r="C2" s="16" t="s">
        <v>674</v>
      </c>
      <c r="D2" s="16" t="s">
        <v>675</v>
      </c>
      <c r="E2" s="16" t="s">
        <v>681</v>
      </c>
      <c r="F2" s="16" t="s">
        <v>680</v>
      </c>
      <c r="G2" s="156" t="s">
        <v>27</v>
      </c>
    </row>
    <row r="3" spans="2:7" x14ac:dyDescent="0.25">
      <c r="B3" s="137" t="s">
        <v>638</v>
      </c>
      <c r="C3" s="117">
        <v>28000000</v>
      </c>
      <c r="D3" s="117">
        <v>2400000</v>
      </c>
      <c r="E3" s="117">
        <v>20000000</v>
      </c>
      <c r="F3" s="117">
        <v>3600000</v>
      </c>
    </row>
    <row r="4" spans="2:7" x14ac:dyDescent="0.25">
      <c r="B4" s="130"/>
      <c r="C4" s="117">
        <v>22000000</v>
      </c>
      <c r="D4" s="117">
        <v>4600000</v>
      </c>
      <c r="E4" s="117">
        <v>34000000</v>
      </c>
      <c r="F4" s="117">
        <v>2600000</v>
      </c>
    </row>
    <row r="5" spans="2:7" x14ac:dyDescent="0.25">
      <c r="B5" s="130"/>
      <c r="C5" s="117">
        <v>22000000</v>
      </c>
      <c r="D5" s="117">
        <v>2400000</v>
      </c>
      <c r="E5" s="117">
        <v>28000000</v>
      </c>
      <c r="F5" s="117">
        <v>5400000</v>
      </c>
    </row>
    <row r="6" spans="2:7" x14ac:dyDescent="0.25">
      <c r="B6" s="16" t="s">
        <v>0</v>
      </c>
      <c r="C6" s="104">
        <f>AVERAGE(C3:C5)</f>
        <v>24000000</v>
      </c>
      <c r="D6" s="104">
        <f t="shared" ref="D6:F6" si="0">AVERAGE(D3:D5)</f>
        <v>3133333.3333333335</v>
      </c>
      <c r="E6" s="104">
        <f t="shared" si="0"/>
        <v>27333333.333333332</v>
      </c>
      <c r="F6" s="104">
        <f t="shared" si="0"/>
        <v>3866666.6666666665</v>
      </c>
    </row>
    <row r="7" spans="2:7" x14ac:dyDescent="0.25">
      <c r="B7" s="7" t="s">
        <v>1</v>
      </c>
      <c r="C7" s="105">
        <f>STDEV(C3:C5)/SQRT(C8)</f>
        <v>2000000</v>
      </c>
      <c r="D7" s="105">
        <f t="shared" ref="D7:F7" si="1">STDEV(D3:D5)/SQRT(D8)</f>
        <v>733333.33333333349</v>
      </c>
      <c r="E7" s="105">
        <f t="shared" si="1"/>
        <v>4055175.020198815</v>
      </c>
      <c r="F7" s="105">
        <f t="shared" si="1"/>
        <v>819213.71516296687</v>
      </c>
    </row>
    <row r="8" spans="2:7" x14ac:dyDescent="0.25">
      <c r="B8" s="7" t="s">
        <v>52</v>
      </c>
      <c r="C8" s="7">
        <f>COUNT(C3:C5)</f>
        <v>3</v>
      </c>
      <c r="D8" s="7">
        <f t="shared" ref="D8:F8" si="2">COUNT(D3:D5)</f>
        <v>3</v>
      </c>
      <c r="E8" s="7">
        <f t="shared" si="2"/>
        <v>3</v>
      </c>
      <c r="F8" s="7">
        <f t="shared" si="2"/>
        <v>3</v>
      </c>
    </row>
  </sheetData>
  <mergeCells count="1">
    <mergeCell ref="B3:B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"/>
  <sheetViews>
    <sheetView workbookViewId="0">
      <selection activeCell="I2" sqref="I2"/>
    </sheetView>
  </sheetViews>
  <sheetFormatPr baseColWidth="10" defaultRowHeight="15" x14ac:dyDescent="0.25"/>
  <cols>
    <col min="2" max="2" width="14" customWidth="1"/>
    <col min="3" max="8" width="22.140625" customWidth="1"/>
  </cols>
  <sheetData>
    <row r="2" spans="2:9" x14ac:dyDescent="0.25">
      <c r="C2" s="16" t="s">
        <v>683</v>
      </c>
      <c r="D2" s="16" t="s">
        <v>684</v>
      </c>
      <c r="E2" s="16" t="s">
        <v>685</v>
      </c>
      <c r="F2" s="16" t="s">
        <v>686</v>
      </c>
      <c r="G2" s="16" t="s">
        <v>687</v>
      </c>
      <c r="H2" s="16" t="s">
        <v>688</v>
      </c>
      <c r="I2" s="156" t="s">
        <v>27</v>
      </c>
    </row>
    <row r="3" spans="2:9" x14ac:dyDescent="0.25">
      <c r="B3" s="132" t="s">
        <v>689</v>
      </c>
      <c r="C3" s="61">
        <v>1.0613207547169812</v>
      </c>
      <c r="D3" s="61">
        <v>1.9736842105263157</v>
      </c>
      <c r="E3" s="61">
        <v>0.76923076923076927</v>
      </c>
      <c r="F3" s="61">
        <v>18.518518518518519</v>
      </c>
      <c r="G3" s="118">
        <v>0.74626865671641784</v>
      </c>
      <c r="H3" s="118">
        <v>14.84375</v>
      </c>
    </row>
    <row r="4" spans="2:9" x14ac:dyDescent="0.25">
      <c r="B4" s="133"/>
      <c r="C4" s="61">
        <v>9.4017094017094021</v>
      </c>
      <c r="D4" s="61">
        <v>15.760869565217391</v>
      </c>
      <c r="E4" s="61">
        <v>1.6233766233766231</v>
      </c>
      <c r="F4" s="61">
        <v>45.3125</v>
      </c>
      <c r="G4" s="118">
        <v>2.9411764705882355</v>
      </c>
      <c r="H4" s="118">
        <v>8</v>
      </c>
    </row>
    <row r="5" spans="2:9" x14ac:dyDescent="0.25">
      <c r="B5" s="133"/>
      <c r="C5" s="61">
        <v>1.4945652173913042</v>
      </c>
      <c r="D5" s="61">
        <v>3.8690476190476186</v>
      </c>
      <c r="E5" s="61">
        <v>4.9731182795698929</v>
      </c>
      <c r="F5" s="61">
        <v>29.411764705882351</v>
      </c>
      <c r="G5" s="118">
        <v>3.6764705882352944</v>
      </c>
      <c r="H5" s="118">
        <v>28.666666666666668</v>
      </c>
    </row>
    <row r="6" spans="2:9" x14ac:dyDescent="0.25">
      <c r="B6" s="133"/>
      <c r="C6" s="118">
        <v>0.90909090909090906</v>
      </c>
      <c r="D6" s="118">
        <v>6.25</v>
      </c>
      <c r="E6" s="118">
        <v>1.3333333333333333</v>
      </c>
      <c r="F6" s="118">
        <v>37.5</v>
      </c>
      <c r="G6" s="29"/>
      <c r="H6" s="29"/>
    </row>
    <row r="7" spans="2:9" x14ac:dyDescent="0.25">
      <c r="B7" s="133"/>
      <c r="C7" s="118">
        <v>5</v>
      </c>
      <c r="D7" s="118">
        <v>4.0983606557377055</v>
      </c>
      <c r="E7" s="118">
        <v>1.2195121951219514</v>
      </c>
      <c r="F7" s="118">
        <v>32.894736842105267</v>
      </c>
      <c r="G7" s="29"/>
      <c r="H7" s="29"/>
    </row>
    <row r="8" spans="2:9" x14ac:dyDescent="0.25">
      <c r="B8" s="134"/>
      <c r="C8" s="118">
        <v>1.7578125</v>
      </c>
      <c r="D8" s="118">
        <v>0.5434782608695653</v>
      </c>
      <c r="E8" s="118">
        <v>1.5151515151515151</v>
      </c>
      <c r="F8" s="118">
        <v>12.719298245614034</v>
      </c>
      <c r="G8" s="29"/>
      <c r="H8" s="29"/>
    </row>
    <row r="9" spans="2:9" x14ac:dyDescent="0.25">
      <c r="B9" s="16" t="s">
        <v>0</v>
      </c>
      <c r="C9" s="42">
        <f>AVERAGE(C3:C8)</f>
        <v>3.2707497971514328</v>
      </c>
      <c r="D9" s="42">
        <f t="shared" ref="D9:H9" si="0">AVERAGE(D3:D8)</f>
        <v>5.4159067185664327</v>
      </c>
      <c r="E9" s="42">
        <f t="shared" si="0"/>
        <v>1.905620452630681</v>
      </c>
      <c r="F9" s="42">
        <f t="shared" si="0"/>
        <v>29.392803052020025</v>
      </c>
      <c r="G9" s="42">
        <f t="shared" si="0"/>
        <v>2.4546385718466492</v>
      </c>
      <c r="H9" s="42">
        <f t="shared" si="0"/>
        <v>17.170138888888889</v>
      </c>
    </row>
    <row r="10" spans="2:9" x14ac:dyDescent="0.25">
      <c r="B10" s="7" t="s">
        <v>1</v>
      </c>
      <c r="C10" s="43">
        <f>STDEV(C3:C8)/SQRT(C11)</f>
        <v>1.3721247788299122</v>
      </c>
      <c r="D10" s="43">
        <f t="shared" ref="D10:H10" si="1">STDEV(D3:D8)/SQRT(D11)</f>
        <v>2.2168455326762038</v>
      </c>
      <c r="E10" s="43">
        <f t="shared" si="1"/>
        <v>0.62533481935781043</v>
      </c>
      <c r="F10" s="43">
        <f t="shared" si="1"/>
        <v>4.9250486282814627</v>
      </c>
      <c r="G10" s="43">
        <f t="shared" si="1"/>
        <v>0.88016289875854747</v>
      </c>
      <c r="H10" s="43">
        <f t="shared" si="1"/>
        <v>6.0782903770862236</v>
      </c>
    </row>
    <row r="11" spans="2:9" x14ac:dyDescent="0.25">
      <c r="B11" s="7" t="s">
        <v>52</v>
      </c>
      <c r="C11" s="7">
        <f>COUNT(C3:C8)</f>
        <v>6</v>
      </c>
      <c r="D11" s="7">
        <f t="shared" ref="D11:H11" si="2">COUNT(D3:D8)</f>
        <v>6</v>
      </c>
      <c r="E11" s="7">
        <f t="shared" si="2"/>
        <v>6</v>
      </c>
      <c r="F11" s="7">
        <f t="shared" si="2"/>
        <v>6</v>
      </c>
      <c r="G11" s="7">
        <f t="shared" si="2"/>
        <v>3</v>
      </c>
      <c r="H11" s="7">
        <f t="shared" si="2"/>
        <v>3</v>
      </c>
    </row>
  </sheetData>
  <mergeCells count="1">
    <mergeCell ref="B3:B8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"/>
  <sheetViews>
    <sheetView workbookViewId="0">
      <selection activeCell="I2" sqref="I2"/>
    </sheetView>
  </sheetViews>
  <sheetFormatPr baseColWidth="10" defaultRowHeight="15" x14ac:dyDescent="0.25"/>
  <cols>
    <col min="3" max="8" width="22.85546875" customWidth="1"/>
  </cols>
  <sheetData>
    <row r="2" spans="2:9" x14ac:dyDescent="0.25">
      <c r="C2" s="16" t="s">
        <v>690</v>
      </c>
      <c r="D2" s="16" t="s">
        <v>691</v>
      </c>
      <c r="E2" s="16" t="s">
        <v>692</v>
      </c>
      <c r="F2" s="16" t="s">
        <v>693</v>
      </c>
      <c r="G2" s="16" t="s">
        <v>694</v>
      </c>
      <c r="H2" s="16" t="s">
        <v>695</v>
      </c>
      <c r="I2" s="156" t="s">
        <v>27</v>
      </c>
    </row>
    <row r="3" spans="2:9" x14ac:dyDescent="0.25">
      <c r="B3" s="132" t="s">
        <v>689</v>
      </c>
      <c r="C3" s="61">
        <v>0.3125</v>
      </c>
      <c r="D3" s="61">
        <v>6.4285714285714279</v>
      </c>
      <c r="E3" s="61">
        <v>0.56818181818181823</v>
      </c>
      <c r="F3" s="61">
        <v>31.25</v>
      </c>
      <c r="G3" s="118">
        <v>0.5</v>
      </c>
      <c r="H3" s="118">
        <v>3.2467532467532467</v>
      </c>
    </row>
    <row r="4" spans="2:9" x14ac:dyDescent="0.25">
      <c r="B4" s="133"/>
      <c r="C4" s="61">
        <v>2.604166666666667</v>
      </c>
      <c r="D4" s="61">
        <v>2.5</v>
      </c>
      <c r="E4" s="61">
        <v>0.52816901408450712</v>
      </c>
      <c r="F4" s="61">
        <v>19.298245614035086</v>
      </c>
      <c r="G4" s="118">
        <v>0.92592592592592582</v>
      </c>
      <c r="H4" s="118">
        <v>7.746478873239437</v>
      </c>
    </row>
    <row r="5" spans="2:9" x14ac:dyDescent="0.25">
      <c r="B5" s="133"/>
      <c r="C5" s="61">
        <v>5.1724137931034484</v>
      </c>
      <c r="D5" s="61">
        <v>4.6610169491525424</v>
      </c>
      <c r="E5" s="61">
        <v>35</v>
      </c>
      <c r="F5" s="61">
        <v>81.818181818181827</v>
      </c>
      <c r="G5" s="118">
        <v>2.6595744680851063</v>
      </c>
      <c r="H5" s="118">
        <v>11.666666666666666</v>
      </c>
    </row>
    <row r="6" spans="2:9" x14ac:dyDescent="0.25">
      <c r="B6" s="133"/>
      <c r="C6" s="118">
        <v>2.5</v>
      </c>
      <c r="D6" s="118">
        <v>1.2658227848101264</v>
      </c>
      <c r="E6" s="118">
        <v>0.58823529411764708</v>
      </c>
      <c r="F6" s="118">
        <v>24.999999999999996</v>
      </c>
      <c r="G6" s="29"/>
      <c r="H6" s="29"/>
    </row>
    <row r="7" spans="2:9" x14ac:dyDescent="0.25">
      <c r="B7" s="133"/>
      <c r="C7" s="118">
        <v>3.0405405405405403</v>
      </c>
      <c r="D7" s="118">
        <v>4.4444444444444446</v>
      </c>
      <c r="E7" s="118">
        <v>1.0273972602739727</v>
      </c>
      <c r="F7" s="118">
        <v>22.222222222222221</v>
      </c>
      <c r="G7" s="29"/>
      <c r="H7" s="29"/>
    </row>
    <row r="8" spans="2:9" x14ac:dyDescent="0.25">
      <c r="B8" s="134"/>
      <c r="C8" s="118">
        <v>1.3888888888888888</v>
      </c>
      <c r="D8" s="118">
        <v>2.0833333333333335</v>
      </c>
      <c r="E8" s="118">
        <v>5.2884615384615383</v>
      </c>
      <c r="F8" s="118">
        <v>13.392857142857144</v>
      </c>
      <c r="G8" s="29"/>
      <c r="H8" s="29"/>
    </row>
    <row r="9" spans="2:9" x14ac:dyDescent="0.25">
      <c r="B9" s="16" t="s">
        <v>0</v>
      </c>
      <c r="C9" s="42">
        <f>AVERAGE(C3:C8)</f>
        <v>2.5030849815332576</v>
      </c>
      <c r="D9" s="42">
        <f t="shared" ref="D9:H9" si="0">AVERAGE(D3:D8)</f>
        <v>3.5638648233853121</v>
      </c>
      <c r="E9" s="42">
        <f t="shared" si="0"/>
        <v>7.1667408208532466</v>
      </c>
      <c r="F9" s="42">
        <f t="shared" si="0"/>
        <v>32.163584466216044</v>
      </c>
      <c r="G9" s="42">
        <f t="shared" si="0"/>
        <v>1.3618334646703441</v>
      </c>
      <c r="H9" s="42">
        <f t="shared" si="0"/>
        <v>7.5532995955531161</v>
      </c>
    </row>
    <row r="10" spans="2:9" x14ac:dyDescent="0.25">
      <c r="B10" s="7" t="s">
        <v>1</v>
      </c>
      <c r="C10" s="43">
        <f>STDEV(C3:C8)/SQRT(C11)</f>
        <v>0.66993774090209479</v>
      </c>
      <c r="D10" s="43">
        <f t="shared" ref="D10:H10" si="1">STDEV(D3:D8)/SQRT(D11)</f>
        <v>0.79142248001995685</v>
      </c>
      <c r="E10" s="43">
        <f t="shared" si="1"/>
        <v>5.6178232452961625</v>
      </c>
      <c r="F10" s="43">
        <f t="shared" si="1"/>
        <v>10.221575952306321</v>
      </c>
      <c r="G10" s="43">
        <f t="shared" si="1"/>
        <v>0.66041704186368211</v>
      </c>
      <c r="H10" s="43">
        <f t="shared" si="1"/>
        <v>2.4325380555231546</v>
      </c>
    </row>
    <row r="11" spans="2:9" x14ac:dyDescent="0.25">
      <c r="B11" s="7" t="s">
        <v>52</v>
      </c>
      <c r="C11" s="7">
        <f>COUNT(C3:C8)</f>
        <v>6</v>
      </c>
      <c r="D11" s="7">
        <f t="shared" ref="D11:H11" si="2">COUNT(D3:D8)</f>
        <v>6</v>
      </c>
      <c r="E11" s="7">
        <f t="shared" si="2"/>
        <v>6</v>
      </c>
      <c r="F11" s="7">
        <f t="shared" si="2"/>
        <v>6</v>
      </c>
      <c r="G11" s="7">
        <f t="shared" si="2"/>
        <v>3</v>
      </c>
      <c r="H11" s="7">
        <f t="shared" si="2"/>
        <v>3</v>
      </c>
    </row>
  </sheetData>
  <mergeCells count="1">
    <mergeCell ref="B3:B8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4"/>
  <sheetViews>
    <sheetView workbookViewId="0">
      <selection activeCell="F2" sqref="F2"/>
    </sheetView>
  </sheetViews>
  <sheetFormatPr baseColWidth="10" defaultRowHeight="15" x14ac:dyDescent="0.25"/>
  <sheetData>
    <row r="2" spans="2:6" ht="15" customHeight="1" x14ac:dyDescent="0.25">
      <c r="C2" s="16" t="s">
        <v>696</v>
      </c>
      <c r="D2" s="16" t="s">
        <v>697</v>
      </c>
      <c r="E2" s="16" t="s">
        <v>698</v>
      </c>
      <c r="F2" s="156" t="s">
        <v>27</v>
      </c>
    </row>
    <row r="3" spans="2:6" ht="15" customHeight="1" x14ac:dyDescent="0.25">
      <c r="B3" s="132" t="s">
        <v>580</v>
      </c>
      <c r="C3" s="84">
        <v>38.888888888888886</v>
      </c>
      <c r="D3" s="84">
        <v>600</v>
      </c>
      <c r="E3" s="84">
        <v>22.222222222222221</v>
      </c>
    </row>
    <row r="4" spans="2:6" x14ac:dyDescent="0.25">
      <c r="B4" s="144"/>
      <c r="C4" s="84">
        <v>15</v>
      </c>
      <c r="D4" s="84">
        <v>675</v>
      </c>
      <c r="E4" s="84">
        <v>11.111111111111111</v>
      </c>
    </row>
    <row r="5" spans="2:6" x14ac:dyDescent="0.25">
      <c r="B5" s="144"/>
      <c r="C5" s="84">
        <v>3.5714285714285716</v>
      </c>
      <c r="D5" s="84">
        <v>712.5</v>
      </c>
      <c r="E5" s="84">
        <v>4</v>
      </c>
    </row>
    <row r="6" spans="2:6" x14ac:dyDescent="0.25">
      <c r="B6" s="144"/>
      <c r="C6" s="84">
        <v>7.7777777777777777</v>
      </c>
      <c r="D6" s="84">
        <v>31.707317073170735</v>
      </c>
      <c r="E6" s="84">
        <v>33.333333333333336</v>
      </c>
    </row>
    <row r="7" spans="2:6" x14ac:dyDescent="0.25">
      <c r="B7" s="144"/>
      <c r="C7" s="84">
        <v>4.3859649122807012</v>
      </c>
      <c r="D7" s="84">
        <v>9.375</v>
      </c>
      <c r="E7" s="84">
        <v>16.666666666666664</v>
      </c>
    </row>
    <row r="8" spans="2:6" x14ac:dyDescent="0.25">
      <c r="B8" s="144"/>
      <c r="C8" s="84">
        <v>4.9450549450549453</v>
      </c>
      <c r="D8" s="84">
        <v>11.818181818181818</v>
      </c>
      <c r="E8" s="84">
        <v>6.8181818181818175</v>
      </c>
    </row>
    <row r="9" spans="2:6" x14ac:dyDescent="0.25">
      <c r="B9" s="144"/>
      <c r="C9" s="84">
        <v>14.736842105263158</v>
      </c>
      <c r="D9" s="84">
        <v>112.72727272727273</v>
      </c>
      <c r="E9" s="84">
        <v>60</v>
      </c>
    </row>
    <row r="10" spans="2:6" x14ac:dyDescent="0.25">
      <c r="B10" s="144"/>
      <c r="C10" s="84">
        <v>7.5471698113207548</v>
      </c>
      <c r="D10" s="84">
        <v>346.66666666666669</v>
      </c>
      <c r="E10" s="84">
        <v>61.111111111111107</v>
      </c>
    </row>
    <row r="11" spans="2:6" x14ac:dyDescent="0.25">
      <c r="B11" s="144"/>
      <c r="C11" s="84">
        <v>3.4782608695652173</v>
      </c>
      <c r="D11" s="84">
        <v>586.66666666666663</v>
      </c>
      <c r="E11" s="84">
        <v>2.6666666666666665</v>
      </c>
    </row>
    <row r="12" spans="2:6" x14ac:dyDescent="0.25">
      <c r="B12" s="144"/>
      <c r="C12" s="101">
        <v>9.9264705882352935</v>
      </c>
      <c r="D12" s="101">
        <v>526.31578947368428</v>
      </c>
      <c r="E12" s="101">
        <v>33.333333333333329</v>
      </c>
    </row>
    <row r="13" spans="2:6" x14ac:dyDescent="0.25">
      <c r="B13" s="144"/>
      <c r="C13" s="91">
        <v>140.625</v>
      </c>
      <c r="D13" s="91">
        <v>19.852941176470591</v>
      </c>
      <c r="E13" s="91">
        <v>21.25</v>
      </c>
    </row>
    <row r="14" spans="2:6" x14ac:dyDescent="0.25">
      <c r="B14" s="145"/>
      <c r="C14" s="91">
        <v>3.6931818181818179</v>
      </c>
      <c r="E14" s="91">
        <v>14</v>
      </c>
    </row>
    <row r="15" spans="2:6" x14ac:dyDescent="0.25">
      <c r="B15" s="7" t="s">
        <v>0</v>
      </c>
      <c r="C15" s="42">
        <f>AVERAGE(C3:C14)</f>
        <v>21.214670023999759</v>
      </c>
      <c r="D15" s="42">
        <f t="shared" ref="D15:E15" si="0">AVERAGE(D3:D14)</f>
        <v>330.23907596382844</v>
      </c>
      <c r="E15" s="42">
        <f t="shared" si="0"/>
        <v>23.876052188552183</v>
      </c>
    </row>
    <row r="16" spans="2:6" x14ac:dyDescent="0.25">
      <c r="B16" s="7" t="s">
        <v>1</v>
      </c>
      <c r="C16" s="42">
        <f>STDEV(C3:C14)/SQRT(C17)</f>
        <v>11.223398109179966</v>
      </c>
      <c r="D16" s="42">
        <f t="shared" ref="D16:E16" si="1">STDEV(D3:D14)/SQRT(D17)</f>
        <v>89.409338889348405</v>
      </c>
      <c r="E16" s="42">
        <f t="shared" si="1"/>
        <v>5.7262173834300514</v>
      </c>
    </row>
    <row r="17" spans="2:5" x14ac:dyDescent="0.25">
      <c r="B17" s="7" t="s">
        <v>52</v>
      </c>
      <c r="C17" s="16">
        <f>COUNT(C3:C14)</f>
        <v>12</v>
      </c>
      <c r="D17" s="16">
        <f t="shared" ref="D17:E17" si="2">COUNT(D3:D14)</f>
        <v>11</v>
      </c>
      <c r="E17" s="16">
        <f t="shared" si="2"/>
        <v>12</v>
      </c>
    </row>
    <row r="19" spans="2:5" x14ac:dyDescent="0.25">
      <c r="B19" s="94" t="s">
        <v>708</v>
      </c>
      <c r="C19" s="95" t="s">
        <v>706</v>
      </c>
      <c r="D19" s="95" t="s">
        <v>707</v>
      </c>
    </row>
    <row r="20" spans="2:5" x14ac:dyDescent="0.25">
      <c r="B20" s="7" t="str">
        <f>"-1 in run"</f>
        <v>-1 in run</v>
      </c>
      <c r="C20" s="36">
        <v>19</v>
      </c>
      <c r="D20" s="36">
        <v>13</v>
      </c>
    </row>
    <row r="21" spans="2:5" x14ac:dyDescent="0.25">
      <c r="B21" s="7" t="str">
        <f>"-1 "</f>
        <v xml:space="preserve">-1 </v>
      </c>
      <c r="C21" s="36">
        <v>1</v>
      </c>
      <c r="D21" s="36">
        <v>12</v>
      </c>
    </row>
    <row r="22" spans="2:5" x14ac:dyDescent="0.25">
      <c r="B22" s="96" t="s">
        <v>584</v>
      </c>
      <c r="C22" s="36">
        <v>0</v>
      </c>
      <c r="D22" s="36">
        <v>2</v>
      </c>
    </row>
    <row r="23" spans="2:5" x14ac:dyDescent="0.25">
      <c r="B23" s="7" t="s">
        <v>586</v>
      </c>
      <c r="C23" s="36">
        <v>3</v>
      </c>
      <c r="D23" s="36">
        <v>1</v>
      </c>
    </row>
    <row r="24" spans="2:5" x14ac:dyDescent="0.25">
      <c r="B24" s="7" t="s">
        <v>128</v>
      </c>
      <c r="C24" s="7">
        <f>SUM(C20:C23)</f>
        <v>23</v>
      </c>
      <c r="D24" s="7">
        <f>SUM(D20:D23)</f>
        <v>28</v>
      </c>
    </row>
  </sheetData>
  <mergeCells count="1">
    <mergeCell ref="B3:B1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workbookViewId="0">
      <selection activeCell="E2" sqref="E2"/>
    </sheetView>
  </sheetViews>
  <sheetFormatPr baseColWidth="10" defaultRowHeight="15" x14ac:dyDescent="0.25"/>
  <sheetData>
    <row r="2" spans="2:5" x14ac:dyDescent="0.25">
      <c r="C2" s="16" t="s">
        <v>699</v>
      </c>
      <c r="D2" s="16" t="s">
        <v>700</v>
      </c>
      <c r="E2" s="156" t="s">
        <v>27</v>
      </c>
    </row>
    <row r="3" spans="2:5" ht="16.5" customHeight="1" x14ac:dyDescent="0.25">
      <c r="B3" s="137" t="s">
        <v>580</v>
      </c>
      <c r="C3" s="119">
        <v>10000</v>
      </c>
      <c r="D3" s="119">
        <v>5000</v>
      </c>
    </row>
    <row r="4" spans="2:5" x14ac:dyDescent="0.25">
      <c r="B4" s="137"/>
      <c r="C4" s="119">
        <v>6081.0810810810808</v>
      </c>
      <c r="D4" s="119">
        <v>19047.61904761905</v>
      </c>
    </row>
    <row r="5" spans="2:5" x14ac:dyDescent="0.25">
      <c r="B5" s="137"/>
      <c r="C5" s="119">
        <v>14090.90909090909</v>
      </c>
      <c r="D5" s="119">
        <v>1520000</v>
      </c>
    </row>
    <row r="6" spans="2:5" x14ac:dyDescent="0.25">
      <c r="B6" s="137"/>
      <c r="C6" s="120">
        <v>2000.0000000000002</v>
      </c>
      <c r="D6" s="120">
        <v>16000</v>
      </c>
    </row>
    <row r="7" spans="2:5" x14ac:dyDescent="0.25">
      <c r="B7" s="137"/>
      <c r="C7" s="120">
        <v>3750.0000000000005</v>
      </c>
      <c r="D7" s="120">
        <v>53333.333333333343</v>
      </c>
    </row>
    <row r="8" spans="2:5" x14ac:dyDescent="0.25">
      <c r="B8" s="137"/>
      <c r="C8" s="120">
        <v>4761.9047619047624</v>
      </c>
      <c r="D8" s="120">
        <v>4545.454545454545</v>
      </c>
    </row>
    <row r="9" spans="2:5" ht="15" customHeight="1" x14ac:dyDescent="0.25">
      <c r="B9" s="7" t="s">
        <v>0</v>
      </c>
      <c r="C9" s="42">
        <f>AVERAGE(C3:C8)</f>
        <v>6780.6491556491555</v>
      </c>
      <c r="D9" s="42">
        <f>AVERAGE(D3:D8)</f>
        <v>269654.40115440113</v>
      </c>
    </row>
    <row r="10" spans="2:5" x14ac:dyDescent="0.25">
      <c r="B10" s="7" t="s">
        <v>1</v>
      </c>
      <c r="C10" s="42">
        <f>STDEV(C3:C8)/SQRT(C11)</f>
        <v>1829.4651791563238</v>
      </c>
      <c r="D10" s="42">
        <f>STDEV(D3:D8)/SQRT(D11)</f>
        <v>250175.13472373848</v>
      </c>
    </row>
    <row r="11" spans="2:5" x14ac:dyDescent="0.25">
      <c r="B11" s="7" t="s">
        <v>52</v>
      </c>
      <c r="C11" s="16">
        <f>COUNT(C3:C8)</f>
        <v>6</v>
      </c>
      <c r="D11" s="16">
        <f>COUNT(D3:D8)</f>
        <v>6</v>
      </c>
    </row>
    <row r="13" spans="2:5" x14ac:dyDescent="0.25">
      <c r="B13" s="94" t="s">
        <v>708</v>
      </c>
      <c r="C13" s="16" t="s">
        <v>699</v>
      </c>
      <c r="D13" s="16" t="s">
        <v>709</v>
      </c>
    </row>
    <row r="14" spans="2:5" x14ac:dyDescent="0.25">
      <c r="B14" s="16" t="s">
        <v>592</v>
      </c>
      <c r="C14" s="29">
        <v>16</v>
      </c>
      <c r="D14" s="29">
        <v>16</v>
      </c>
    </row>
    <row r="15" spans="2:5" x14ac:dyDescent="0.25">
      <c r="B15" s="16" t="s">
        <v>593</v>
      </c>
      <c r="C15" s="29">
        <v>0</v>
      </c>
      <c r="D15" s="29">
        <v>0</v>
      </c>
    </row>
    <row r="16" spans="2:5" x14ac:dyDescent="0.25">
      <c r="B16" s="7" t="s">
        <v>128</v>
      </c>
      <c r="C16" s="7">
        <f>SUM(C14:C15)</f>
        <v>16</v>
      </c>
      <c r="D16" s="7">
        <f>SUM(D14:D15)</f>
        <v>16</v>
      </c>
    </row>
  </sheetData>
  <mergeCells count="1">
    <mergeCell ref="B3: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4"/>
  <sheetViews>
    <sheetView topLeftCell="A7" workbookViewId="0">
      <selection activeCell="C19" sqref="C19"/>
    </sheetView>
  </sheetViews>
  <sheetFormatPr baseColWidth="10" defaultRowHeight="15" x14ac:dyDescent="0.25"/>
  <cols>
    <col min="2" max="2" width="16.42578125" customWidth="1"/>
    <col min="7" max="7" width="12.28515625" customWidth="1"/>
  </cols>
  <sheetData>
    <row r="2" spans="2:8" x14ac:dyDescent="0.25">
      <c r="C2" s="129" t="s">
        <v>20</v>
      </c>
      <c r="D2" s="129"/>
      <c r="E2" s="129"/>
      <c r="F2" s="129"/>
      <c r="G2" s="129"/>
      <c r="H2" s="129"/>
    </row>
    <row r="3" spans="2:8" x14ac:dyDescent="0.25">
      <c r="B3" s="13"/>
      <c r="C3" s="130">
        <v>1</v>
      </c>
      <c r="D3" s="130"/>
      <c r="E3" s="130"/>
      <c r="F3" s="130">
        <v>2</v>
      </c>
      <c r="G3" s="130"/>
      <c r="H3" s="130"/>
    </row>
    <row r="4" spans="2:8" x14ac:dyDescent="0.25">
      <c r="B4" s="31"/>
      <c r="C4" s="31" t="s">
        <v>30</v>
      </c>
      <c r="D4" s="31" t="s">
        <v>31</v>
      </c>
      <c r="E4" s="31" t="s">
        <v>32</v>
      </c>
      <c r="F4" s="31" t="s">
        <v>30</v>
      </c>
      <c r="G4" s="31" t="s">
        <v>31</v>
      </c>
      <c r="H4" s="31" t="s">
        <v>32</v>
      </c>
    </row>
    <row r="5" spans="2:8" x14ac:dyDescent="0.25">
      <c r="B5" s="13" t="s">
        <v>33</v>
      </c>
      <c r="C5" s="29">
        <v>27599.785</v>
      </c>
      <c r="D5" s="29">
        <v>14004.108</v>
      </c>
      <c r="E5" s="29">
        <f>D5/C5</f>
        <v>0.50739916995730217</v>
      </c>
      <c r="F5" s="29"/>
      <c r="G5" s="29"/>
      <c r="H5" s="29"/>
    </row>
    <row r="6" spans="2:8" x14ac:dyDescent="0.25">
      <c r="B6" s="13" t="s">
        <v>34</v>
      </c>
      <c r="C6" s="29">
        <v>24513.764999999999</v>
      </c>
      <c r="D6" s="29">
        <v>15395.643</v>
      </c>
      <c r="E6" s="29">
        <f t="shared" ref="E6:E13" si="0">D6/C6</f>
        <v>0.62804073548065753</v>
      </c>
      <c r="F6" s="29"/>
      <c r="G6" s="29"/>
      <c r="H6" s="29"/>
    </row>
    <row r="7" spans="2:8" x14ac:dyDescent="0.25">
      <c r="B7" s="13" t="s">
        <v>35</v>
      </c>
      <c r="C7" s="29">
        <v>22690.35</v>
      </c>
      <c r="D7" s="29">
        <v>18760.179</v>
      </c>
      <c r="E7" s="29">
        <f t="shared" si="0"/>
        <v>0.8267910807898512</v>
      </c>
      <c r="F7" s="29">
        <v>3704.2550000000001</v>
      </c>
      <c r="G7" s="29">
        <v>7778.8320000000003</v>
      </c>
      <c r="H7" s="29">
        <f t="shared" ref="H7:H13" si="1">G7/F7</f>
        <v>2.0999720591589943</v>
      </c>
    </row>
    <row r="8" spans="2:8" x14ac:dyDescent="0.25">
      <c r="B8" s="13" t="s">
        <v>36</v>
      </c>
      <c r="C8" s="29">
        <v>30073.906999999999</v>
      </c>
      <c r="D8" s="29">
        <v>15993.815000000001</v>
      </c>
      <c r="E8" s="29">
        <f t="shared" si="0"/>
        <v>0.53181700003261967</v>
      </c>
      <c r="F8" s="29">
        <v>6288.0829999999996</v>
      </c>
      <c r="G8" s="29">
        <v>6128.5889999999999</v>
      </c>
      <c r="H8" s="29">
        <f t="shared" si="1"/>
        <v>0.97463551292182371</v>
      </c>
    </row>
    <row r="9" spans="2:8" x14ac:dyDescent="0.25">
      <c r="B9" s="13" t="s">
        <v>37</v>
      </c>
      <c r="C9" s="29">
        <v>25153.835999999999</v>
      </c>
      <c r="D9" s="29">
        <v>27180.664000000001</v>
      </c>
      <c r="E9" s="29">
        <f t="shared" si="0"/>
        <v>1.0805772924654515</v>
      </c>
      <c r="F9" s="29">
        <v>2203.1840000000002</v>
      </c>
      <c r="G9" s="29">
        <v>26144.489000000001</v>
      </c>
      <c r="H9" s="29">
        <f t="shared" si="1"/>
        <v>11.866684307801799</v>
      </c>
    </row>
    <row r="10" spans="2:8" x14ac:dyDescent="0.25">
      <c r="B10" s="13" t="s">
        <v>38</v>
      </c>
      <c r="C10" s="29">
        <v>26234.543000000001</v>
      </c>
      <c r="D10" s="29">
        <v>47220.877</v>
      </c>
      <c r="E10" s="29">
        <f t="shared" si="0"/>
        <v>1.7999504317647157</v>
      </c>
      <c r="F10" s="29">
        <v>789.28399999999999</v>
      </c>
      <c r="G10" s="29">
        <v>16813.994999999999</v>
      </c>
      <c r="H10" s="29">
        <f t="shared" si="1"/>
        <v>21.302845363646039</v>
      </c>
    </row>
    <row r="11" spans="2:8" x14ac:dyDescent="0.25">
      <c r="B11" s="13" t="s">
        <v>39</v>
      </c>
      <c r="C11" s="29">
        <v>32477.17</v>
      </c>
      <c r="D11" s="29">
        <v>16512.522000000001</v>
      </c>
      <c r="E11" s="29">
        <f t="shared" si="0"/>
        <v>0.50843475586080933</v>
      </c>
      <c r="F11" s="29">
        <v>9755.3469999999998</v>
      </c>
      <c r="G11" s="29">
        <v>5378.5389999999998</v>
      </c>
      <c r="H11" s="29">
        <f t="shared" si="1"/>
        <v>0.55134266366947271</v>
      </c>
    </row>
    <row r="12" spans="2:8" x14ac:dyDescent="0.25">
      <c r="B12" s="13" t="s">
        <v>40</v>
      </c>
      <c r="C12" s="29">
        <v>28117.370999999999</v>
      </c>
      <c r="D12" s="29">
        <v>33717.735000000001</v>
      </c>
      <c r="E12" s="29">
        <f t="shared" si="0"/>
        <v>1.1991780810517456</v>
      </c>
      <c r="F12" s="29">
        <v>7959.2250000000004</v>
      </c>
      <c r="G12" s="29">
        <v>16282.388000000001</v>
      </c>
      <c r="H12" s="29">
        <f t="shared" si="1"/>
        <v>2.0457253061698846</v>
      </c>
    </row>
    <row r="13" spans="2:8" x14ac:dyDescent="0.25">
      <c r="B13" s="13" t="s">
        <v>41</v>
      </c>
      <c r="C13" s="29">
        <v>23929.835999999999</v>
      </c>
      <c r="D13" s="29">
        <v>34550.442000000003</v>
      </c>
      <c r="E13" s="29">
        <f t="shared" si="0"/>
        <v>1.4438227658559801</v>
      </c>
      <c r="F13" s="29">
        <v>3151.962</v>
      </c>
      <c r="G13" s="29">
        <v>15109.439</v>
      </c>
      <c r="H13" s="29">
        <f t="shared" si="1"/>
        <v>4.7936615352596261</v>
      </c>
    </row>
    <row r="15" spans="2:8" x14ac:dyDescent="0.25">
      <c r="B15" s="13" t="s">
        <v>42</v>
      </c>
      <c r="C15" s="6">
        <v>1</v>
      </c>
      <c r="D15" s="6">
        <v>2</v>
      </c>
      <c r="G15" s="13" t="s">
        <v>42</v>
      </c>
      <c r="H15" s="6" t="s">
        <v>0</v>
      </c>
    </row>
    <row r="16" spans="2:8" x14ac:dyDescent="0.25">
      <c r="B16" s="13" t="s">
        <v>33</v>
      </c>
      <c r="C16" s="2">
        <f>E5/E5</f>
        <v>1</v>
      </c>
      <c r="D16" s="2" t="e">
        <f>H5/H5</f>
        <v>#DIV/0!</v>
      </c>
      <c r="G16" s="13" t="s">
        <v>33</v>
      </c>
      <c r="H16" s="2">
        <f>C16</f>
        <v>1</v>
      </c>
    </row>
    <row r="17" spans="2:8" x14ac:dyDescent="0.25">
      <c r="B17" s="13" t="s">
        <v>34</v>
      </c>
      <c r="C17" s="2">
        <f>E6/E6</f>
        <v>1</v>
      </c>
      <c r="D17" s="2" t="e">
        <f t="shared" ref="D17:D18" si="2">H6/H6</f>
        <v>#DIV/0!</v>
      </c>
      <c r="G17" s="13" t="s">
        <v>34</v>
      </c>
      <c r="H17" s="2">
        <f>C17</f>
        <v>1</v>
      </c>
    </row>
    <row r="18" spans="2:8" x14ac:dyDescent="0.25">
      <c r="B18" s="13" t="s">
        <v>35</v>
      </c>
      <c r="C18" s="2">
        <f>E7/E7</f>
        <v>1</v>
      </c>
      <c r="D18" s="2">
        <f t="shared" si="2"/>
        <v>1</v>
      </c>
      <c r="G18" s="13" t="s">
        <v>35</v>
      </c>
      <c r="H18" s="2">
        <f>AVERAGE(C18:D18)</f>
        <v>1</v>
      </c>
    </row>
    <row r="19" spans="2:8" x14ac:dyDescent="0.25">
      <c r="B19" s="13" t="s">
        <v>36</v>
      </c>
      <c r="C19" s="2">
        <f>E8/E5</f>
        <v>1.0481235120612677</v>
      </c>
      <c r="D19" s="2" t="e">
        <f>H8/H5</f>
        <v>#DIV/0!</v>
      </c>
      <c r="G19" s="13" t="s">
        <v>36</v>
      </c>
      <c r="H19" s="2">
        <f>C19</f>
        <v>1.0481235120612677</v>
      </c>
    </row>
    <row r="20" spans="2:8" x14ac:dyDescent="0.25">
      <c r="B20" s="13" t="s">
        <v>37</v>
      </c>
      <c r="C20" s="2">
        <f>E9/E6</f>
        <v>1.7205528740718623</v>
      </c>
      <c r="D20" s="2" t="e">
        <f t="shared" ref="D20:D21" si="3">H9/H6</f>
        <v>#DIV/0!</v>
      </c>
      <c r="G20" s="13" t="s">
        <v>37</v>
      </c>
      <c r="H20" s="2">
        <f>C20</f>
        <v>1.7205528740718623</v>
      </c>
    </row>
    <row r="21" spans="2:8" x14ac:dyDescent="0.25">
      <c r="B21" s="13" t="s">
        <v>38</v>
      </c>
      <c r="C21" s="2">
        <f t="shared" ref="C20:C21" si="4">E10/E7</f>
        <v>2.1770317479056311</v>
      </c>
      <c r="D21" s="2">
        <f t="shared" si="3"/>
        <v>10.144347050111463</v>
      </c>
      <c r="G21" s="13" t="s">
        <v>38</v>
      </c>
      <c r="H21" s="2">
        <f>AVERAGE(C21:D21)</f>
        <v>6.1606893990085467</v>
      </c>
    </row>
    <row r="22" spans="2:8" x14ac:dyDescent="0.25">
      <c r="B22" s="13" t="s">
        <v>39</v>
      </c>
      <c r="C22" s="2">
        <f>E11/E5</f>
        <v>1.0020409688561263</v>
      </c>
      <c r="D22" s="2" t="e">
        <f>H11/H5</f>
        <v>#DIV/0!</v>
      </c>
      <c r="G22" s="13" t="s">
        <v>39</v>
      </c>
      <c r="H22" s="2">
        <f>C22</f>
        <v>1.0020409688561263</v>
      </c>
    </row>
    <row r="23" spans="2:8" x14ac:dyDescent="0.25">
      <c r="B23" s="13" t="s">
        <v>40</v>
      </c>
      <c r="C23" s="2">
        <f t="shared" ref="C23:C24" si="5">E12/E6</f>
        <v>1.9093953836194724</v>
      </c>
      <c r="D23" s="2" t="e">
        <f t="shared" ref="D23:D24" si="6">H12/H6</f>
        <v>#DIV/0!</v>
      </c>
      <c r="G23" s="13" t="s">
        <v>40</v>
      </c>
      <c r="H23" s="2">
        <f>C23</f>
        <v>1.9093953836194724</v>
      </c>
    </row>
    <row r="24" spans="2:8" x14ac:dyDescent="0.25">
      <c r="B24" s="13" t="s">
        <v>41</v>
      </c>
      <c r="C24" s="2">
        <f t="shared" si="5"/>
        <v>1.7462969780427062</v>
      </c>
      <c r="D24" s="2">
        <f t="shared" si="6"/>
        <v>2.282726341215898</v>
      </c>
      <c r="G24" s="13" t="s">
        <v>41</v>
      </c>
      <c r="H24" s="2">
        <f>AVERAGE(C24:D24)</f>
        <v>2.014511659629302</v>
      </c>
    </row>
  </sheetData>
  <mergeCells count="3">
    <mergeCell ref="C3:E3"/>
    <mergeCell ref="F3:H3"/>
    <mergeCell ref="C2:H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9"/>
  <sheetViews>
    <sheetView workbookViewId="0">
      <selection activeCell="F2" sqref="F2"/>
    </sheetView>
  </sheetViews>
  <sheetFormatPr baseColWidth="10" defaultRowHeight="15" x14ac:dyDescent="0.25"/>
  <sheetData>
    <row r="2" spans="2:6" x14ac:dyDescent="0.25">
      <c r="C2" s="16" t="s">
        <v>701</v>
      </c>
      <c r="D2" s="16" t="s">
        <v>702</v>
      </c>
      <c r="E2" s="16" t="s">
        <v>703</v>
      </c>
      <c r="F2" s="156" t="s">
        <v>27</v>
      </c>
    </row>
    <row r="3" spans="2:6" x14ac:dyDescent="0.25">
      <c r="B3" s="137" t="s">
        <v>580</v>
      </c>
      <c r="C3" s="91">
        <v>5.5555555555555554</v>
      </c>
      <c r="D3" s="91">
        <v>634.78260869565224</v>
      </c>
      <c r="E3" s="91">
        <v>7.0652173913043486</v>
      </c>
    </row>
    <row r="4" spans="2:6" x14ac:dyDescent="0.25">
      <c r="B4" s="137"/>
      <c r="C4" s="91">
        <v>3.6931818181818179</v>
      </c>
      <c r="D4" s="91">
        <v>99.264705882352942</v>
      </c>
      <c r="E4" s="91">
        <v>52.272727272727266</v>
      </c>
    </row>
    <row r="5" spans="2:6" x14ac:dyDescent="0.25">
      <c r="B5" s="137"/>
      <c r="C5" s="91">
        <v>8.75</v>
      </c>
      <c r="D5" s="91">
        <v>6428.5714285714294</v>
      </c>
      <c r="E5" s="91">
        <v>9.7916666666666661</v>
      </c>
    </row>
    <row r="6" spans="2:6" x14ac:dyDescent="0.25">
      <c r="B6" s="137"/>
      <c r="C6" s="91">
        <v>8.1473214285714288</v>
      </c>
      <c r="D6" s="91">
        <v>613.79310344827593</v>
      </c>
      <c r="E6" s="91">
        <v>10.069444444444445</v>
      </c>
    </row>
    <row r="7" spans="2:6" x14ac:dyDescent="0.25">
      <c r="B7" s="137"/>
      <c r="C7" s="91">
        <v>11.805555555555555</v>
      </c>
      <c r="D7" s="91">
        <v>1132.5</v>
      </c>
      <c r="E7" s="91">
        <v>30</v>
      </c>
    </row>
    <row r="8" spans="2:6" x14ac:dyDescent="0.25">
      <c r="B8" s="137"/>
      <c r="C8" s="91">
        <v>4.9528301886792452</v>
      </c>
      <c r="D8" s="91">
        <v>1582.8571428571429</v>
      </c>
      <c r="E8" s="99"/>
    </row>
    <row r="9" spans="2:6" x14ac:dyDescent="0.25">
      <c r="B9" s="7" t="s">
        <v>0</v>
      </c>
      <c r="C9" s="42">
        <f>AVERAGE(C3:C8)</f>
        <v>7.1507407577572666</v>
      </c>
      <c r="D9" s="42">
        <f t="shared" ref="D9:E9" si="0">AVERAGE(D3:D8)</f>
        <v>1748.6281649091425</v>
      </c>
      <c r="E9" s="42">
        <f t="shared" si="0"/>
        <v>21.839811155028546</v>
      </c>
    </row>
    <row r="10" spans="2:6" x14ac:dyDescent="0.25">
      <c r="B10" s="7" t="s">
        <v>1</v>
      </c>
      <c r="C10" s="42">
        <f>STDEV(C3:C8)/SQRT(C11)</f>
        <v>1.2185817504893064</v>
      </c>
      <c r="D10" s="42">
        <f t="shared" ref="D10:E10" si="1">STDEV(D3:D8)/SQRT(D11)</f>
        <v>958.43388327407581</v>
      </c>
      <c r="E10" s="42">
        <f t="shared" si="1"/>
        <v>8.6450535117188014</v>
      </c>
    </row>
    <row r="11" spans="2:6" x14ac:dyDescent="0.25">
      <c r="B11" s="7" t="s">
        <v>52</v>
      </c>
      <c r="C11" s="16">
        <f>COUNT(C3:C8)</f>
        <v>6</v>
      </c>
      <c r="D11" s="16">
        <f t="shared" ref="D11:E11" si="2">COUNT(D3:D8)</f>
        <v>6</v>
      </c>
      <c r="E11" s="16">
        <f t="shared" si="2"/>
        <v>5</v>
      </c>
    </row>
    <row r="13" spans="2:6" x14ac:dyDescent="0.25">
      <c r="B13" s="94" t="s">
        <v>708</v>
      </c>
      <c r="C13" s="16" t="s">
        <v>701</v>
      </c>
      <c r="D13" s="16" t="s">
        <v>702</v>
      </c>
    </row>
    <row r="14" spans="2:6" x14ac:dyDescent="0.25">
      <c r="B14" s="7" t="s">
        <v>600</v>
      </c>
      <c r="C14" s="29">
        <v>10</v>
      </c>
      <c r="D14" s="29">
        <v>10</v>
      </c>
    </row>
    <row r="15" spans="2:6" x14ac:dyDescent="0.25">
      <c r="B15" s="7" t="s">
        <v>601</v>
      </c>
      <c r="C15" s="29">
        <v>1</v>
      </c>
      <c r="D15" s="29">
        <v>0</v>
      </c>
    </row>
    <row r="16" spans="2:6" x14ac:dyDescent="0.25">
      <c r="B16" s="7" t="s">
        <v>602</v>
      </c>
      <c r="C16" s="29">
        <v>0</v>
      </c>
      <c r="D16" s="29">
        <v>0</v>
      </c>
    </row>
    <row r="17" spans="2:4" x14ac:dyDescent="0.25">
      <c r="B17" s="7" t="s">
        <v>603</v>
      </c>
      <c r="C17" s="29">
        <v>0</v>
      </c>
      <c r="D17" s="29">
        <v>0</v>
      </c>
    </row>
    <row r="18" spans="2:4" x14ac:dyDescent="0.25">
      <c r="B18" s="7" t="s">
        <v>604</v>
      </c>
      <c r="C18" s="29">
        <v>0</v>
      </c>
      <c r="D18" s="29">
        <v>2</v>
      </c>
    </row>
    <row r="19" spans="2:4" x14ac:dyDescent="0.25">
      <c r="B19" s="7" t="s">
        <v>128</v>
      </c>
      <c r="C19" s="7">
        <f>SUM(C14:C18)</f>
        <v>11</v>
      </c>
      <c r="D19" s="7">
        <f t="shared" ref="D19" si="3">SUM(D14:D18)</f>
        <v>12</v>
      </c>
    </row>
  </sheetData>
  <mergeCells count="1">
    <mergeCell ref="B3:B8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workbookViewId="0">
      <selection activeCell="E2" sqref="E2"/>
    </sheetView>
  </sheetViews>
  <sheetFormatPr baseColWidth="10" defaultRowHeight="15" x14ac:dyDescent="0.25"/>
  <sheetData>
    <row r="2" spans="2:5" x14ac:dyDescent="0.25">
      <c r="C2" s="16" t="s">
        <v>704</v>
      </c>
      <c r="D2" s="16" t="s">
        <v>705</v>
      </c>
      <c r="E2" s="156" t="s">
        <v>27</v>
      </c>
    </row>
    <row r="3" spans="2:5" x14ac:dyDescent="0.25">
      <c r="B3" s="137" t="s">
        <v>580</v>
      </c>
      <c r="C3" s="89">
        <v>2042.553191489362</v>
      </c>
      <c r="D3" s="89">
        <v>14338.461538461541</v>
      </c>
    </row>
    <row r="4" spans="2:5" x14ac:dyDescent="0.25">
      <c r="B4" s="137"/>
      <c r="C4" s="89">
        <v>2555.5555555555557</v>
      </c>
      <c r="D4" s="89">
        <v>6640.0000000000009</v>
      </c>
    </row>
    <row r="5" spans="2:5" x14ac:dyDescent="0.25">
      <c r="B5" s="137"/>
      <c r="C5" s="89">
        <v>2086.9565217391309</v>
      </c>
      <c r="D5" s="89">
        <v>34782.608695652183</v>
      </c>
    </row>
    <row r="6" spans="2:5" x14ac:dyDescent="0.25">
      <c r="B6" s="137"/>
      <c r="C6" s="89">
        <v>21166.666666666668</v>
      </c>
      <c r="D6" s="89">
        <v>40000.000000000007</v>
      </c>
    </row>
    <row r="7" spans="2:5" x14ac:dyDescent="0.25">
      <c r="B7" s="137"/>
      <c r="C7" s="89">
        <v>1642.8571428571429</v>
      </c>
      <c r="D7" s="89">
        <v>135000.00000000003</v>
      </c>
    </row>
    <row r="8" spans="2:5" x14ac:dyDescent="0.25">
      <c r="B8" s="137"/>
      <c r="C8" s="89">
        <v>32258.064516129038</v>
      </c>
      <c r="D8" s="89">
        <v>19166.666666666668</v>
      </c>
    </row>
    <row r="9" spans="2:5" x14ac:dyDescent="0.25">
      <c r="B9" s="7" t="s">
        <v>0</v>
      </c>
      <c r="C9" s="42">
        <f>AVERAGE(C3:C8)</f>
        <v>10292.108932406149</v>
      </c>
      <c r="D9" s="42">
        <f t="shared" ref="D9" si="0">AVERAGE(D3:D8)</f>
        <v>41654.622816796735</v>
      </c>
    </row>
    <row r="10" spans="2:5" x14ac:dyDescent="0.25">
      <c r="B10" s="7" t="s">
        <v>1</v>
      </c>
      <c r="C10" s="42">
        <f>STDEV(C3:C8)/SQRT(C11)</f>
        <v>5387.6485943885118</v>
      </c>
      <c r="D10" s="42">
        <f t="shared" ref="D10" si="1">STDEV(D3:D8)/SQRT(D11)</f>
        <v>19357.364185255439</v>
      </c>
    </row>
    <row r="11" spans="2:5" x14ac:dyDescent="0.25">
      <c r="B11" s="7" t="s">
        <v>52</v>
      </c>
      <c r="C11" s="16">
        <f>COUNT(C3:C8)</f>
        <v>6</v>
      </c>
      <c r="D11" s="16">
        <f t="shared" ref="D11" si="2">COUNT(D3:D8)</f>
        <v>6</v>
      </c>
    </row>
    <row r="13" spans="2:5" x14ac:dyDescent="0.25">
      <c r="B13" s="94" t="s">
        <v>708</v>
      </c>
      <c r="C13" s="16" t="s">
        <v>704</v>
      </c>
      <c r="D13" s="16" t="s">
        <v>705</v>
      </c>
    </row>
    <row r="14" spans="2:5" x14ac:dyDescent="0.25">
      <c r="B14" s="16" t="s">
        <v>605</v>
      </c>
      <c r="C14" s="29">
        <v>12</v>
      </c>
      <c r="D14" s="29">
        <v>11</v>
      </c>
    </row>
    <row r="15" spans="2:5" x14ac:dyDescent="0.25">
      <c r="B15" s="16" t="s">
        <v>604</v>
      </c>
      <c r="C15" s="29">
        <v>0</v>
      </c>
      <c r="D15" s="29">
        <v>1</v>
      </c>
    </row>
    <row r="16" spans="2:5" x14ac:dyDescent="0.25">
      <c r="B16" s="7" t="s">
        <v>128</v>
      </c>
      <c r="C16" s="7">
        <f>SUM(C14:C15)</f>
        <v>12</v>
      </c>
      <c r="D16" s="7">
        <f>SUM(D14:D15)</f>
        <v>12</v>
      </c>
    </row>
  </sheetData>
  <mergeCells count="1">
    <mergeCell ref="B3:B8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8"/>
  <sheetViews>
    <sheetView workbookViewId="0">
      <selection activeCell="G13" sqref="G13"/>
    </sheetView>
  </sheetViews>
  <sheetFormatPr baseColWidth="10" defaultRowHeight="15" x14ac:dyDescent="0.25"/>
  <cols>
    <col min="2" max="2" width="11.42578125" customWidth="1"/>
    <col min="3" max="6" width="27.5703125" customWidth="1"/>
  </cols>
  <sheetData>
    <row r="2" spans="2:7" x14ac:dyDescent="0.25">
      <c r="C2" s="15" t="s">
        <v>710</v>
      </c>
      <c r="D2" s="15" t="s">
        <v>711</v>
      </c>
      <c r="E2" s="15" t="s">
        <v>712</v>
      </c>
      <c r="F2" s="15" t="s">
        <v>713</v>
      </c>
      <c r="G2" s="156" t="s">
        <v>27</v>
      </c>
    </row>
    <row r="3" spans="2:7" x14ac:dyDescent="0.25">
      <c r="B3" s="137" t="s">
        <v>714</v>
      </c>
      <c r="C3" s="121">
        <v>6071.4285714285716</v>
      </c>
      <c r="D3" s="121">
        <v>94736.84210526316</v>
      </c>
      <c r="E3" s="121">
        <v>47945.205479452059</v>
      </c>
      <c r="F3" s="121">
        <v>193333.33333333334</v>
      </c>
    </row>
    <row r="4" spans="2:7" x14ac:dyDescent="0.25">
      <c r="B4" s="137"/>
      <c r="C4" s="121">
        <v>3250</v>
      </c>
      <c r="D4" s="121">
        <v>245000</v>
      </c>
      <c r="E4" s="121">
        <v>8404.9079754601225</v>
      </c>
      <c r="F4" s="121">
        <v>140000</v>
      </c>
    </row>
    <row r="5" spans="2:7" x14ac:dyDescent="0.25">
      <c r="B5" s="137"/>
      <c r="C5" s="121">
        <v>9852.9411764705874</v>
      </c>
      <c r="D5" s="121">
        <v>117777.77777777778</v>
      </c>
      <c r="E5" s="121">
        <v>8390.8045977011498</v>
      </c>
      <c r="F5" s="121">
        <v>93023.255813953496</v>
      </c>
    </row>
    <row r="6" spans="2:7" x14ac:dyDescent="0.25">
      <c r="B6" s="137"/>
      <c r="C6" s="121">
        <v>17117.117117117115</v>
      </c>
      <c r="D6" s="121">
        <v>69552.238805970148</v>
      </c>
      <c r="E6" s="9"/>
      <c r="F6" s="9"/>
    </row>
    <row r="7" spans="2:7" x14ac:dyDescent="0.25">
      <c r="B7" s="137"/>
      <c r="C7" s="121">
        <v>14000</v>
      </c>
      <c r="D7" s="121">
        <v>108666.66666666667</v>
      </c>
      <c r="E7" s="9"/>
      <c r="F7" s="9"/>
    </row>
    <row r="8" spans="2:7" x14ac:dyDescent="0.25">
      <c r="B8" s="137"/>
      <c r="C8" s="121">
        <v>16752.136752136754</v>
      </c>
      <c r="D8" s="121">
        <v>84705.882352941175</v>
      </c>
      <c r="E8" s="9"/>
      <c r="F8" s="9"/>
    </row>
    <row r="9" spans="2:7" x14ac:dyDescent="0.25">
      <c r="B9" s="7" t="s">
        <v>0</v>
      </c>
      <c r="C9" s="42">
        <f>AVERAGE(C3:C8)</f>
        <v>11173.937269525506</v>
      </c>
      <c r="D9" s="42">
        <f t="shared" ref="D9:F9" si="0">AVERAGE(D3:D8)</f>
        <v>120073.23461810315</v>
      </c>
      <c r="E9" s="42">
        <f t="shared" si="0"/>
        <v>21580.306017537776</v>
      </c>
      <c r="F9" s="42">
        <f t="shared" si="0"/>
        <v>142118.86304909561</v>
      </c>
    </row>
    <row r="10" spans="2:7" x14ac:dyDescent="0.25">
      <c r="B10" s="7" t="s">
        <v>1</v>
      </c>
      <c r="C10" s="42">
        <f>STDEV(C3:C8)/SQRT(C11)</f>
        <v>2345.1633508748509</v>
      </c>
      <c r="D10" s="42">
        <f t="shared" ref="D10:F10" si="1">STDEV(D3:D8)/SQRT(D11)</f>
        <v>25940.463265576906</v>
      </c>
      <c r="E10" s="42">
        <f t="shared" si="1"/>
        <v>13182.450359650544</v>
      </c>
      <c r="F10" s="42">
        <f t="shared" si="1"/>
        <v>28976.399008225151</v>
      </c>
    </row>
    <row r="11" spans="2:7" x14ac:dyDescent="0.25">
      <c r="B11" s="7" t="s">
        <v>52</v>
      </c>
      <c r="C11" s="16">
        <f>COUNT(C3:C8)</f>
        <v>6</v>
      </c>
      <c r="D11" s="16">
        <f t="shared" ref="D11:F11" si="2">COUNT(D3:D8)</f>
        <v>6</v>
      </c>
      <c r="E11" s="16">
        <f t="shared" si="2"/>
        <v>3</v>
      </c>
      <c r="F11" s="16">
        <f t="shared" si="2"/>
        <v>3</v>
      </c>
    </row>
    <row r="13" spans="2:7" x14ac:dyDescent="0.25">
      <c r="B13" s="127"/>
      <c r="C13" s="128" t="s">
        <v>722</v>
      </c>
      <c r="D13" s="128" t="s">
        <v>723</v>
      </c>
      <c r="E13" s="128" t="s">
        <v>724</v>
      </c>
      <c r="F13" s="128" t="s">
        <v>725</v>
      </c>
      <c r="G13" s="156" t="s">
        <v>27</v>
      </c>
    </row>
    <row r="14" spans="2:7" x14ac:dyDescent="0.25">
      <c r="B14" s="128" t="s">
        <v>720</v>
      </c>
      <c r="C14" s="126">
        <v>2</v>
      </c>
      <c r="D14" s="126">
        <v>7</v>
      </c>
      <c r="E14" s="126">
        <v>2</v>
      </c>
      <c r="F14" s="126">
        <v>5</v>
      </c>
    </row>
    <row r="15" spans="2:7" x14ac:dyDescent="0.25">
      <c r="B15" s="128" t="s">
        <v>726</v>
      </c>
      <c r="C15" s="126">
        <v>0</v>
      </c>
      <c r="D15" s="126">
        <v>1</v>
      </c>
      <c r="E15" s="126">
        <v>0</v>
      </c>
      <c r="F15" s="126">
        <v>0</v>
      </c>
    </row>
    <row r="16" spans="2:7" x14ac:dyDescent="0.25">
      <c r="B16" s="128" t="s">
        <v>662</v>
      </c>
      <c r="C16" s="126">
        <v>2</v>
      </c>
      <c r="D16" s="126">
        <v>1</v>
      </c>
      <c r="E16" s="126">
        <v>1</v>
      </c>
      <c r="F16" s="126">
        <v>0</v>
      </c>
    </row>
    <row r="17" spans="2:6" x14ac:dyDescent="0.25">
      <c r="B17" s="128" t="s">
        <v>721</v>
      </c>
      <c r="C17" s="126">
        <v>9</v>
      </c>
      <c r="D17" s="126">
        <v>5</v>
      </c>
      <c r="E17" s="126">
        <v>5</v>
      </c>
      <c r="F17" s="126">
        <v>2</v>
      </c>
    </row>
    <row r="18" spans="2:6" x14ac:dyDescent="0.25">
      <c r="B18" s="7" t="s">
        <v>128</v>
      </c>
      <c r="C18" s="7">
        <f>SUM(C14:C17)</f>
        <v>13</v>
      </c>
      <c r="D18" s="7">
        <f t="shared" ref="D18:F18" si="3">SUM(D14:D17)</f>
        <v>14</v>
      </c>
      <c r="E18" s="7">
        <f t="shared" si="3"/>
        <v>8</v>
      </c>
      <c r="F18" s="7">
        <f t="shared" si="3"/>
        <v>7</v>
      </c>
    </row>
  </sheetData>
  <mergeCells count="1">
    <mergeCell ref="B3:B8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0"/>
  <sheetViews>
    <sheetView workbookViewId="0">
      <selection activeCell="G21" sqref="G21"/>
    </sheetView>
  </sheetViews>
  <sheetFormatPr baseColWidth="10" defaultRowHeight="15" x14ac:dyDescent="0.25"/>
  <cols>
    <col min="3" max="6" width="29.140625" customWidth="1"/>
  </cols>
  <sheetData>
    <row r="2" spans="2:7" x14ac:dyDescent="0.25">
      <c r="C2" s="15" t="s">
        <v>715</v>
      </c>
      <c r="D2" s="15" t="s">
        <v>716</v>
      </c>
      <c r="E2" s="15" t="s">
        <v>717</v>
      </c>
      <c r="F2" s="15" t="s">
        <v>718</v>
      </c>
      <c r="G2" s="156" t="s">
        <v>27</v>
      </c>
    </row>
    <row r="3" spans="2:7" ht="15" customHeight="1" x14ac:dyDescent="0.25">
      <c r="B3" s="137" t="s">
        <v>714</v>
      </c>
      <c r="C3" s="122">
        <v>2000000</v>
      </c>
      <c r="D3" s="122">
        <v>5833333.333333333</v>
      </c>
      <c r="E3" s="122">
        <v>632558.13953488378</v>
      </c>
      <c r="F3" s="122">
        <v>739436.61971830984</v>
      </c>
    </row>
    <row r="4" spans="2:7" x14ac:dyDescent="0.25">
      <c r="B4" s="137"/>
      <c r="C4" s="122">
        <v>285714.28571428574</v>
      </c>
      <c r="D4" s="124"/>
      <c r="E4" s="122">
        <v>1050000</v>
      </c>
      <c r="F4" s="122">
        <v>950000</v>
      </c>
    </row>
    <row r="5" spans="2:7" x14ac:dyDescent="0.25">
      <c r="B5" s="137"/>
      <c r="C5" s="122">
        <v>800000</v>
      </c>
      <c r="D5" s="122">
        <v>1686046.5116279072</v>
      </c>
      <c r="E5" s="122">
        <v>232258.06451612903</v>
      </c>
      <c r="F5" s="122">
        <v>603448.27586206899</v>
      </c>
    </row>
    <row r="6" spans="2:7" x14ac:dyDescent="0.25">
      <c r="B6" s="137"/>
      <c r="C6" s="123">
        <v>894736.84210526315</v>
      </c>
      <c r="D6" s="123">
        <v>1782786.8852459015</v>
      </c>
      <c r="E6" s="122">
        <v>566666.66666666674</v>
      </c>
      <c r="F6" s="122">
        <v>3478260.8695652173</v>
      </c>
    </row>
    <row r="7" spans="2:7" x14ac:dyDescent="0.25">
      <c r="B7" s="137"/>
      <c r="C7" s="123">
        <v>2456140.3508771928</v>
      </c>
      <c r="D7" s="123">
        <v>735294.11764705891</v>
      </c>
      <c r="E7" s="122">
        <v>11500000</v>
      </c>
      <c r="F7" s="122">
        <v>3214285.7142857141</v>
      </c>
    </row>
    <row r="8" spans="2:7" x14ac:dyDescent="0.25">
      <c r="B8" s="137"/>
      <c r="C8" s="123">
        <v>741379.31034482759</v>
      </c>
      <c r="D8" s="123">
        <v>925000</v>
      </c>
      <c r="E8" s="122">
        <v>1357142.857142857</v>
      </c>
      <c r="F8" s="122">
        <v>909090.90909090906</v>
      </c>
    </row>
    <row r="9" spans="2:7" x14ac:dyDescent="0.25">
      <c r="B9" s="137"/>
      <c r="C9" s="122">
        <v>6200000</v>
      </c>
      <c r="D9" s="122">
        <v>1208333.3333333333</v>
      </c>
      <c r="E9" s="9"/>
      <c r="F9" s="9"/>
    </row>
    <row r="10" spans="2:7" x14ac:dyDescent="0.25">
      <c r="B10" s="137"/>
      <c r="C10" s="122">
        <v>2461538.4615384615</v>
      </c>
      <c r="D10" s="122">
        <v>1068965.5172413792</v>
      </c>
      <c r="E10" s="9"/>
      <c r="F10" s="9"/>
    </row>
    <row r="11" spans="2:7" x14ac:dyDescent="0.25">
      <c r="B11" s="137"/>
      <c r="C11" s="122">
        <v>10375000</v>
      </c>
      <c r="D11" s="122">
        <v>1818181.8181818184</v>
      </c>
      <c r="E11" s="9"/>
      <c r="F11" s="9"/>
    </row>
    <row r="12" spans="2:7" x14ac:dyDescent="0.25">
      <c r="B12" s="7" t="s">
        <v>0</v>
      </c>
      <c r="C12" s="104">
        <f>AVERAGE(C3:C11)</f>
        <v>2912723.250064448</v>
      </c>
      <c r="D12" s="104">
        <f t="shared" ref="D12:F12" si="0">AVERAGE(D3:D11)</f>
        <v>1882242.6895763415</v>
      </c>
      <c r="E12" s="104">
        <f t="shared" si="0"/>
        <v>2556437.6213100892</v>
      </c>
      <c r="F12" s="104">
        <f t="shared" si="0"/>
        <v>1649087.0647537031</v>
      </c>
    </row>
    <row r="13" spans="2:7" x14ac:dyDescent="0.25">
      <c r="B13" s="7" t="s">
        <v>1</v>
      </c>
      <c r="C13" s="104">
        <f>STDEV(C3:C11)/SQRT(C14)</f>
        <v>1104841.8777585789</v>
      </c>
      <c r="D13" s="104">
        <f t="shared" ref="D13:F13" si="1">STDEV(D3:D11)/SQRT(D14)</f>
        <v>582650.71073860722</v>
      </c>
      <c r="E13" s="104">
        <f t="shared" si="1"/>
        <v>1795896.0770261001</v>
      </c>
      <c r="F13" s="104">
        <f t="shared" si="1"/>
        <v>540150.13543134404</v>
      </c>
    </row>
    <row r="14" spans="2:7" x14ac:dyDescent="0.25">
      <c r="B14" s="7" t="s">
        <v>52</v>
      </c>
      <c r="C14" s="16">
        <f>COUNT(C3:C11)</f>
        <v>9</v>
      </c>
      <c r="D14" s="16">
        <f t="shared" ref="D14:F14" si="2">COUNT(D3:D11)</f>
        <v>8</v>
      </c>
      <c r="E14" s="16">
        <f t="shared" si="2"/>
        <v>6</v>
      </c>
      <c r="F14" s="16">
        <f t="shared" si="2"/>
        <v>6</v>
      </c>
    </row>
    <row r="16" spans="2:7" x14ac:dyDescent="0.25">
      <c r="B16" s="107"/>
      <c r="C16" s="7" t="s">
        <v>727</v>
      </c>
      <c r="D16" s="7" t="s">
        <v>728</v>
      </c>
      <c r="E16" s="7" t="s">
        <v>729</v>
      </c>
      <c r="F16" s="7" t="s">
        <v>730</v>
      </c>
      <c r="G16" s="156" t="s">
        <v>27</v>
      </c>
    </row>
    <row r="17" spans="2:6" x14ac:dyDescent="0.25">
      <c r="B17" s="7" t="s">
        <v>719</v>
      </c>
      <c r="C17" s="125">
        <v>18</v>
      </c>
      <c r="D17" s="125">
        <v>8</v>
      </c>
      <c r="E17" s="125">
        <v>6</v>
      </c>
      <c r="F17" s="125">
        <v>4</v>
      </c>
    </row>
    <row r="18" spans="2:6" x14ac:dyDescent="0.25">
      <c r="B18" s="7" t="s">
        <v>720</v>
      </c>
      <c r="C18" s="125">
        <v>5</v>
      </c>
      <c r="D18" s="125">
        <v>12</v>
      </c>
      <c r="E18" s="125">
        <v>1</v>
      </c>
      <c r="F18" s="125">
        <v>2</v>
      </c>
    </row>
    <row r="19" spans="2:6" x14ac:dyDescent="0.25">
      <c r="B19" s="7" t="s">
        <v>721</v>
      </c>
      <c r="C19" s="125">
        <v>0</v>
      </c>
      <c r="D19" s="125">
        <v>3</v>
      </c>
      <c r="E19" s="125">
        <v>0</v>
      </c>
      <c r="F19" s="125">
        <v>2</v>
      </c>
    </row>
    <row r="20" spans="2:6" x14ac:dyDescent="0.25">
      <c r="B20" s="7" t="s">
        <v>128</v>
      </c>
      <c r="C20" s="7">
        <f>SUM(C17:C19)</f>
        <v>23</v>
      </c>
      <c r="D20" s="7">
        <f t="shared" ref="D20:F20" si="3">SUM(D17:D19)</f>
        <v>23</v>
      </c>
      <c r="E20" s="7">
        <f t="shared" si="3"/>
        <v>7</v>
      </c>
      <c r="F20" s="7">
        <f t="shared" si="3"/>
        <v>8</v>
      </c>
    </row>
  </sheetData>
  <mergeCells count="1">
    <mergeCell ref="B3:B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"/>
  <sheetViews>
    <sheetView workbookViewId="0">
      <selection activeCell="G6" sqref="G6"/>
    </sheetView>
  </sheetViews>
  <sheetFormatPr baseColWidth="10" defaultRowHeight="15" x14ac:dyDescent="0.25"/>
  <cols>
    <col min="2" max="2" width="15.5703125" customWidth="1"/>
  </cols>
  <sheetData>
    <row r="2" spans="2:7" x14ac:dyDescent="0.25">
      <c r="C2" s="129" t="s">
        <v>43</v>
      </c>
      <c r="D2" s="129"/>
      <c r="E2" s="129"/>
    </row>
    <row r="3" spans="2:7" x14ac:dyDescent="0.25">
      <c r="C3" s="13">
        <v>1</v>
      </c>
      <c r="D3" s="13">
        <v>2</v>
      </c>
      <c r="E3" s="13">
        <v>3</v>
      </c>
      <c r="F3" s="13" t="s">
        <v>0</v>
      </c>
      <c r="G3" s="13" t="s">
        <v>1</v>
      </c>
    </row>
    <row r="4" spans="2:7" x14ac:dyDescent="0.25">
      <c r="B4" s="13" t="s">
        <v>15</v>
      </c>
      <c r="C4" s="32">
        <v>0</v>
      </c>
      <c r="D4" s="32">
        <v>0</v>
      </c>
      <c r="E4" s="32">
        <v>0</v>
      </c>
      <c r="F4" s="3">
        <f>AVERAGE(C4:E4)</f>
        <v>0</v>
      </c>
      <c r="G4" s="3">
        <f>STDEV(C4:E4)/SQRT(3)</f>
        <v>0</v>
      </c>
    </row>
    <row r="5" spans="2:7" x14ac:dyDescent="0.25">
      <c r="B5" s="13" t="s">
        <v>44</v>
      </c>
      <c r="C5" s="4">
        <v>7047.3919273306074</v>
      </c>
      <c r="D5" s="4">
        <v>7192.6759572317751</v>
      </c>
      <c r="E5" s="4">
        <v>11025.869323847872</v>
      </c>
      <c r="F5" s="3">
        <f>AVERAGE(C5:E5)</f>
        <v>8421.9790694700841</v>
      </c>
      <c r="G5" s="3">
        <f>STDEV(C5:E5)/SQRT(3)</f>
        <v>1302.6204621158563</v>
      </c>
    </row>
    <row r="6" spans="2:7" ht="18" x14ac:dyDescent="0.25">
      <c r="B6" s="13" t="s">
        <v>45</v>
      </c>
      <c r="C6" s="4">
        <v>6630.9830035758705</v>
      </c>
      <c r="D6" s="4">
        <v>7617.7251676875503</v>
      </c>
      <c r="E6" s="4">
        <v>8182.907551858485</v>
      </c>
      <c r="F6" s="3">
        <f t="shared" ref="F6" si="0">AVERAGE(C6:E6)</f>
        <v>7477.205241040635</v>
      </c>
      <c r="G6" s="3">
        <f t="shared" ref="G6" si="1">STDEV(C6:E6)/SQRT(3)</f>
        <v>453.47798117409195</v>
      </c>
    </row>
    <row r="7" spans="2:7" x14ac:dyDescent="0.25">
      <c r="B7" s="152" t="s">
        <v>27</v>
      </c>
    </row>
  </sheetData>
  <mergeCells count="1">
    <mergeCell ref="C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6"/>
  <sheetViews>
    <sheetView workbookViewId="0">
      <selection activeCell="G24" sqref="G24"/>
    </sheetView>
  </sheetViews>
  <sheetFormatPr baseColWidth="10" defaultRowHeight="15" x14ac:dyDescent="0.25"/>
  <sheetData>
    <row r="2" spans="2:11" ht="17.25" x14ac:dyDescent="0.25">
      <c r="B2" s="6"/>
      <c r="C2" s="130" t="s">
        <v>15</v>
      </c>
      <c r="D2" s="130"/>
      <c r="E2" s="130"/>
      <c r="F2" s="129" t="s">
        <v>17</v>
      </c>
      <c r="G2" s="129"/>
      <c r="H2" s="129"/>
      <c r="I2" s="129" t="s">
        <v>46</v>
      </c>
      <c r="J2" s="129"/>
      <c r="K2" s="129"/>
    </row>
    <row r="3" spans="2:11" x14ac:dyDescent="0.25">
      <c r="B3" s="97"/>
      <c r="C3" s="146" t="s">
        <v>731</v>
      </c>
      <c r="D3" s="147"/>
      <c r="E3" s="148"/>
      <c r="F3" s="146" t="s">
        <v>731</v>
      </c>
      <c r="G3" s="147"/>
      <c r="H3" s="148"/>
      <c r="I3" s="146" t="s">
        <v>731</v>
      </c>
      <c r="J3" s="147"/>
      <c r="K3" s="148"/>
    </row>
    <row r="4" spans="2:11" x14ac:dyDescent="0.25">
      <c r="B4" s="97"/>
      <c r="C4" s="98">
        <v>1</v>
      </c>
      <c r="D4" s="98">
        <v>2</v>
      </c>
      <c r="E4" s="98">
        <v>3</v>
      </c>
      <c r="F4" s="98">
        <v>1</v>
      </c>
      <c r="G4" s="98">
        <v>2</v>
      </c>
      <c r="H4" s="98">
        <v>3</v>
      </c>
      <c r="I4" s="98">
        <v>1</v>
      </c>
      <c r="J4" s="98">
        <v>2</v>
      </c>
      <c r="K4" s="98">
        <v>3</v>
      </c>
    </row>
    <row r="5" spans="2:11" x14ac:dyDescent="0.25">
      <c r="B5" s="13">
        <v>0</v>
      </c>
      <c r="C5" s="29">
        <v>1E-3</v>
      </c>
      <c r="D5" s="29">
        <v>1E-3</v>
      </c>
      <c r="E5" s="29">
        <v>1E-3</v>
      </c>
      <c r="F5" s="29">
        <v>1E-3</v>
      </c>
      <c r="G5" s="29">
        <v>1E-3</v>
      </c>
      <c r="H5" s="29">
        <v>1E-3</v>
      </c>
      <c r="I5" s="29">
        <v>1E-3</v>
      </c>
      <c r="J5" s="29">
        <v>1E-3</v>
      </c>
      <c r="K5" s="29">
        <v>1E-3</v>
      </c>
    </row>
    <row r="6" spans="2:11" x14ac:dyDescent="0.25">
      <c r="B6" s="13">
        <f>B5+900</f>
        <v>900</v>
      </c>
      <c r="C6" s="29">
        <v>6.6000000000000003E-2</v>
      </c>
      <c r="D6" s="29">
        <v>6.2E-2</v>
      </c>
      <c r="E6" s="29">
        <v>5.6000000000000001E-2</v>
      </c>
      <c r="F6" s="29">
        <v>5.2999999999999999E-2</v>
      </c>
      <c r="G6" s="29">
        <v>4.9000000000000002E-2</v>
      </c>
      <c r="H6" s="29">
        <v>4.2000000000000003E-2</v>
      </c>
      <c r="I6" s="29">
        <v>5.6000000000000001E-2</v>
      </c>
      <c r="J6" s="29">
        <v>5.8000000000000003E-2</v>
      </c>
      <c r="K6" s="29">
        <v>5.8000000000000003E-2</v>
      </c>
    </row>
    <row r="7" spans="2:11" x14ac:dyDescent="0.25">
      <c r="B7" s="13">
        <f>B6+500</f>
        <v>1400</v>
      </c>
      <c r="C7" s="29">
        <v>0.47199999999999998</v>
      </c>
      <c r="D7" s="29">
        <v>0.439</v>
      </c>
      <c r="E7" s="29">
        <v>0.39800000000000002</v>
      </c>
      <c r="F7" s="29">
        <v>0.187</v>
      </c>
      <c r="G7" s="29">
        <v>0.161</v>
      </c>
      <c r="H7" s="29">
        <v>0.13100000000000001</v>
      </c>
      <c r="I7" s="29">
        <v>0.379</v>
      </c>
      <c r="J7" s="29">
        <v>0.36499999999999999</v>
      </c>
      <c r="K7" s="29">
        <v>0.39100000000000001</v>
      </c>
    </row>
    <row r="8" spans="2:11" x14ac:dyDescent="0.25">
      <c r="B8" s="13">
        <f>B7+910</f>
        <v>2310</v>
      </c>
      <c r="C8" s="11">
        <v>16</v>
      </c>
      <c r="D8" s="11">
        <v>18.399999999999999</v>
      </c>
      <c r="E8" s="11">
        <v>13.600000000000001</v>
      </c>
      <c r="F8" s="11">
        <v>1.18</v>
      </c>
      <c r="G8" s="11">
        <v>0.56399999999999995</v>
      </c>
      <c r="H8" s="11">
        <v>0.48799999999999999</v>
      </c>
      <c r="I8" s="11">
        <v>12.4</v>
      </c>
      <c r="J8" s="11">
        <v>11.600000000000001</v>
      </c>
      <c r="K8" s="11">
        <v>9.6</v>
      </c>
    </row>
    <row r="9" spans="2:11" x14ac:dyDescent="0.25">
      <c r="B9" s="13">
        <f>B8+450</f>
        <v>2760</v>
      </c>
      <c r="C9" s="11">
        <v>71.599999999999994</v>
      </c>
      <c r="D9" s="11">
        <v>84</v>
      </c>
      <c r="E9" s="11">
        <v>61.199999999999996</v>
      </c>
      <c r="F9" s="11">
        <v>4.548</v>
      </c>
      <c r="G9" s="11">
        <v>0.56799999999999995</v>
      </c>
      <c r="H9" s="11">
        <v>0.50800000000000001</v>
      </c>
      <c r="I9" s="11">
        <v>54.400000000000006</v>
      </c>
      <c r="J9" s="11">
        <v>47.599999999999994</v>
      </c>
      <c r="K9" s="11">
        <v>39.200000000000003</v>
      </c>
    </row>
    <row r="10" spans="2:11" x14ac:dyDescent="0.25">
      <c r="B10" s="20" t="s">
        <v>47</v>
      </c>
      <c r="C10" s="17"/>
      <c r="D10" s="17"/>
      <c r="E10" s="17"/>
      <c r="F10" s="17"/>
      <c r="G10" s="17"/>
      <c r="H10" s="17"/>
      <c r="I10" s="17"/>
      <c r="J10" s="17"/>
      <c r="K10" s="17"/>
    </row>
    <row r="12" spans="2:11" ht="30" x14ac:dyDescent="0.25">
      <c r="B12" s="19" t="s">
        <v>21</v>
      </c>
      <c r="C12" s="13" t="s">
        <v>15</v>
      </c>
      <c r="D12" s="13" t="s">
        <v>17</v>
      </c>
      <c r="E12" s="13" t="s">
        <v>46</v>
      </c>
      <c r="F12" s="20" t="s">
        <v>27</v>
      </c>
      <c r="G12" s="14"/>
    </row>
    <row r="13" spans="2:11" x14ac:dyDescent="0.25">
      <c r="B13" s="13">
        <v>0</v>
      </c>
      <c r="C13" s="11">
        <f>AVERAGE(C5:E5)</f>
        <v>1E-3</v>
      </c>
      <c r="D13" s="11">
        <f>AVERAGE(F5:H5)</f>
        <v>1E-3</v>
      </c>
      <c r="E13" s="11">
        <f>AVERAGE(I5:K5)</f>
        <v>1E-3</v>
      </c>
    </row>
    <row r="14" spans="2:11" x14ac:dyDescent="0.25">
      <c r="B14" s="13">
        <f>B13+900</f>
        <v>900</v>
      </c>
      <c r="C14" s="11">
        <f t="shared" ref="C14:C17" si="0">AVERAGE(C6:E6)</f>
        <v>6.133333333333333E-2</v>
      </c>
      <c r="D14" s="11">
        <f t="shared" ref="D14:D17" si="1">AVERAGE(F6:H6)</f>
        <v>4.8000000000000008E-2</v>
      </c>
      <c r="E14" s="11">
        <f t="shared" ref="E14:E17" si="2">AVERAGE(I6:K6)</f>
        <v>5.733333333333334E-2</v>
      </c>
    </row>
    <row r="15" spans="2:11" x14ac:dyDescent="0.25">
      <c r="B15" s="13">
        <f>B14+500</f>
        <v>1400</v>
      </c>
      <c r="C15" s="11">
        <f t="shared" si="0"/>
        <v>0.43633333333333341</v>
      </c>
      <c r="D15" s="11">
        <f t="shared" si="1"/>
        <v>0.15966666666666665</v>
      </c>
      <c r="E15" s="11">
        <f t="shared" si="2"/>
        <v>0.37833333333333335</v>
      </c>
    </row>
    <row r="16" spans="2:11" x14ac:dyDescent="0.25">
      <c r="B16" s="13">
        <f>B15+910</f>
        <v>2310</v>
      </c>
      <c r="C16" s="11">
        <f t="shared" si="0"/>
        <v>16</v>
      </c>
      <c r="D16" s="11">
        <f t="shared" si="1"/>
        <v>0.74399999999999988</v>
      </c>
      <c r="E16" s="11">
        <f t="shared" si="2"/>
        <v>11.200000000000001</v>
      </c>
    </row>
    <row r="17" spans="2:6" x14ac:dyDescent="0.25">
      <c r="B17" s="13">
        <f>B16+450</f>
        <v>2760</v>
      </c>
      <c r="C17" s="11">
        <f t="shared" si="0"/>
        <v>72.266666666666666</v>
      </c>
      <c r="D17" s="11">
        <f t="shared" si="1"/>
        <v>1.8746666666666665</v>
      </c>
      <c r="E17" s="11">
        <f t="shared" si="2"/>
        <v>47.066666666666663</v>
      </c>
    </row>
    <row r="18" spans="2:6" x14ac:dyDescent="0.25">
      <c r="B18" s="20" t="s">
        <v>47</v>
      </c>
      <c r="C18" s="17"/>
      <c r="D18" s="17"/>
      <c r="E18" s="17"/>
    </row>
    <row r="20" spans="2:6" ht="30" x14ac:dyDescent="0.25">
      <c r="B20" s="19" t="s">
        <v>22</v>
      </c>
      <c r="C20" s="13" t="s">
        <v>15</v>
      </c>
      <c r="D20" s="13" t="s">
        <v>16</v>
      </c>
      <c r="E20" s="13" t="s">
        <v>17</v>
      </c>
      <c r="F20" s="20" t="s">
        <v>27</v>
      </c>
    </row>
    <row r="21" spans="2:6" x14ac:dyDescent="0.25">
      <c r="B21" s="13">
        <v>0</v>
      </c>
      <c r="C21" s="11">
        <f>STDEV(C5:E5)/SQRT(3)</f>
        <v>0</v>
      </c>
      <c r="D21" s="11">
        <f>STDEV(F5:H5)/SQRT(3)</f>
        <v>0</v>
      </c>
      <c r="E21" s="11">
        <f>STDEV(I5:K5)/SQRT(3)</f>
        <v>0</v>
      </c>
    </row>
    <row r="22" spans="2:6" x14ac:dyDescent="0.25">
      <c r="B22" s="13">
        <f>B21+900</f>
        <v>900</v>
      </c>
      <c r="C22" s="11">
        <f t="shared" ref="C22:C25" si="3">STDEV(C6:E6)/SQRT(3)</f>
        <v>2.9059326290271164E-3</v>
      </c>
      <c r="D22" s="11">
        <f t="shared" ref="D22:D25" si="4">STDEV(F6:H6)/SQRT(3)</f>
        <v>3.2145502536643179E-3</v>
      </c>
      <c r="E22" s="11">
        <f>STDEV(I6:K6)/SQRT(3)</f>
        <v>6.666666666666674E-4</v>
      </c>
    </row>
    <row r="23" spans="2:6" x14ac:dyDescent="0.25">
      <c r="B23" s="13">
        <f>B22+500</f>
        <v>1400</v>
      </c>
      <c r="C23" s="11">
        <f t="shared" si="3"/>
        <v>2.1403530342238183E-2</v>
      </c>
      <c r="D23" s="11">
        <f t="shared" si="4"/>
        <v>1.617954813268219E-2</v>
      </c>
      <c r="E23" s="11">
        <f t="shared" ref="E22:E25" si="5">STDEV(I7:K7)/SQRT(3)</f>
        <v>7.5129517797231033E-3</v>
      </c>
    </row>
    <row r="24" spans="2:6" x14ac:dyDescent="0.25">
      <c r="B24" s="13">
        <f>B23+910</f>
        <v>2310</v>
      </c>
      <c r="C24" s="11">
        <f t="shared" si="3"/>
        <v>1.3856406460551007</v>
      </c>
      <c r="D24" s="11">
        <f t="shared" si="4"/>
        <v>0.21910119427637395</v>
      </c>
      <c r="E24" s="11">
        <f t="shared" si="5"/>
        <v>0.83266639978645562</v>
      </c>
    </row>
    <row r="25" spans="2:6" x14ac:dyDescent="0.25">
      <c r="B25" s="13">
        <f>B24+450</f>
        <v>2760</v>
      </c>
      <c r="C25" s="11">
        <f t="shared" si="3"/>
        <v>6.5902284566706504</v>
      </c>
      <c r="D25" s="11">
        <f t="shared" si="4"/>
        <v>1.3367788814077588</v>
      </c>
      <c r="E25" s="11">
        <f t="shared" si="5"/>
        <v>4.3959577391559126</v>
      </c>
    </row>
    <row r="26" spans="2:6" x14ac:dyDescent="0.25">
      <c r="B26" s="20" t="s">
        <v>47</v>
      </c>
    </row>
  </sheetData>
  <mergeCells count="6">
    <mergeCell ref="C2:E2"/>
    <mergeCell ref="F2:H2"/>
    <mergeCell ref="I2:K2"/>
    <mergeCell ref="C3:E3"/>
    <mergeCell ref="F3:H3"/>
    <mergeCell ref="I3:K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D16" sqref="D16"/>
    </sheetView>
  </sheetViews>
  <sheetFormatPr baseColWidth="10" defaultRowHeight="15" x14ac:dyDescent="0.25"/>
  <cols>
    <col min="2" max="2" width="23.85546875" customWidth="1"/>
    <col min="7" max="7" width="3.28515625" customWidth="1"/>
  </cols>
  <sheetData>
    <row r="3" spans="2:6" x14ac:dyDescent="0.25">
      <c r="B3" s="6" t="s">
        <v>48</v>
      </c>
      <c r="C3" s="6" t="s">
        <v>30</v>
      </c>
      <c r="D3" s="6" t="s">
        <v>31</v>
      </c>
      <c r="E3" s="6" t="s">
        <v>32</v>
      </c>
      <c r="F3" s="6" t="s">
        <v>42</v>
      </c>
    </row>
    <row r="4" spans="2:6" x14ac:dyDescent="0.25">
      <c r="B4" s="13" t="s">
        <v>15</v>
      </c>
      <c r="C4" s="3">
        <v>12409.811</v>
      </c>
      <c r="D4" s="3">
        <v>6794.69</v>
      </c>
      <c r="E4" s="2">
        <f>D4/C4</f>
        <v>0.54752566336425268</v>
      </c>
      <c r="F4" s="33">
        <f>E4/E$4</f>
        <v>1</v>
      </c>
    </row>
    <row r="5" spans="2:6" x14ac:dyDescent="0.25">
      <c r="B5" s="13" t="s">
        <v>44</v>
      </c>
      <c r="C5" s="3">
        <v>10516.397000000001</v>
      </c>
      <c r="D5" s="3">
        <v>17454.367999999999</v>
      </c>
      <c r="E5" s="2">
        <f>D5/C5</f>
        <v>1.6597288976443165</v>
      </c>
      <c r="F5" s="33">
        <f t="shared" ref="F5:F6" si="0">E5/E$4</f>
        <v>3.0313262166492239</v>
      </c>
    </row>
    <row r="6" spans="2:6" ht="18" x14ac:dyDescent="0.25">
      <c r="B6" s="13" t="s">
        <v>45</v>
      </c>
      <c r="C6" s="3">
        <v>10694.861000000001</v>
      </c>
      <c r="D6" s="3">
        <v>8029.933</v>
      </c>
      <c r="E6" s="2">
        <f>D6/C6</f>
        <v>0.75082163293192861</v>
      </c>
      <c r="F6" s="33">
        <f t="shared" si="0"/>
        <v>1.3712994352055223</v>
      </c>
    </row>
    <row r="7" spans="2:6" x14ac:dyDescent="0.25">
      <c r="C7" s="34"/>
      <c r="D7" s="34"/>
      <c r="E7" s="35"/>
      <c r="F7" s="35"/>
    </row>
    <row r="8" spans="2:6" x14ac:dyDescent="0.25">
      <c r="B8" s="6" t="s">
        <v>49</v>
      </c>
      <c r="C8" s="6" t="s">
        <v>30</v>
      </c>
      <c r="D8" s="6" t="s">
        <v>31</v>
      </c>
      <c r="E8" s="6" t="s">
        <v>32</v>
      </c>
      <c r="F8" s="6" t="s">
        <v>42</v>
      </c>
    </row>
    <row r="9" spans="2:6" x14ac:dyDescent="0.25">
      <c r="B9" s="13" t="s">
        <v>15</v>
      </c>
      <c r="C9" s="3">
        <v>8431.3970000000008</v>
      </c>
      <c r="D9" s="3">
        <v>628.16300000000001</v>
      </c>
      <c r="E9" s="2">
        <f>D9/C9</f>
        <v>7.4502837430143534E-2</v>
      </c>
      <c r="F9" s="33">
        <f>E9/E$9</f>
        <v>1</v>
      </c>
    </row>
    <row r="10" spans="2:6" x14ac:dyDescent="0.25">
      <c r="B10" s="13" t="s">
        <v>44</v>
      </c>
      <c r="C10" s="3">
        <v>12644.418</v>
      </c>
      <c r="D10" s="3">
        <v>15458.338</v>
      </c>
      <c r="E10" s="2">
        <f>D10/C10</f>
        <v>1.2225424689376767</v>
      </c>
      <c r="F10" s="33">
        <f>E10/E$9</f>
        <v>16.409341054748086</v>
      </c>
    </row>
    <row r="11" spans="2:6" ht="18" x14ac:dyDescent="0.25">
      <c r="B11" s="13" t="s">
        <v>45</v>
      </c>
      <c r="C11" s="3">
        <v>6031.1040000000003</v>
      </c>
      <c r="D11" s="3">
        <v>797.69799999999998</v>
      </c>
      <c r="E11" s="2">
        <f>D11/C11</f>
        <v>0.13226401003862642</v>
      </c>
      <c r="F11" s="33">
        <f>E11/E$9</f>
        <v>1.7752882252658067</v>
      </c>
    </row>
    <row r="13" spans="2:6" x14ac:dyDescent="0.25">
      <c r="C13" s="129" t="s">
        <v>0</v>
      </c>
      <c r="D13" s="129"/>
    </row>
    <row r="14" spans="2:6" x14ac:dyDescent="0.25">
      <c r="C14" s="6" t="s">
        <v>32</v>
      </c>
      <c r="D14" s="6" t="s">
        <v>42</v>
      </c>
    </row>
    <row r="15" spans="2:6" x14ac:dyDescent="0.25">
      <c r="B15" s="13" t="s">
        <v>15</v>
      </c>
      <c r="C15" s="2">
        <f>AVERAGE(E4,E9)</f>
        <v>0.3110142503971981</v>
      </c>
      <c r="D15" s="2">
        <f>AVERAGE(F4,F9)</f>
        <v>1</v>
      </c>
    </row>
    <row r="16" spans="2:6" x14ac:dyDescent="0.25">
      <c r="B16" s="13" t="s">
        <v>44</v>
      </c>
      <c r="C16" s="2">
        <f t="shared" ref="C15:D17" si="1">AVERAGE(E5,E10)</f>
        <v>1.4411356832909967</v>
      </c>
      <c r="D16" s="2">
        <f t="shared" si="1"/>
        <v>9.7203336356986547</v>
      </c>
    </row>
    <row r="17" spans="2:4" ht="18" x14ac:dyDescent="0.25">
      <c r="B17" s="13" t="s">
        <v>45</v>
      </c>
      <c r="C17" s="2">
        <f t="shared" si="1"/>
        <v>0.44154282148527751</v>
      </c>
      <c r="D17" s="2">
        <f t="shared" si="1"/>
        <v>1.5732938302356645</v>
      </c>
    </row>
  </sheetData>
  <mergeCells count="1">
    <mergeCell ref="C13:D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8"/>
  <sheetViews>
    <sheetView topLeftCell="A8" workbookViewId="0">
      <selection activeCell="D26" sqref="D26"/>
    </sheetView>
  </sheetViews>
  <sheetFormatPr baseColWidth="10" defaultRowHeight="15" x14ac:dyDescent="0.25"/>
  <cols>
    <col min="2" max="2" width="17.28515625" customWidth="1"/>
    <col min="3" max="8" width="14.7109375" customWidth="1"/>
  </cols>
  <sheetData>
    <row r="2" spans="2:8" x14ac:dyDescent="0.25">
      <c r="C2" s="13" t="s">
        <v>50</v>
      </c>
      <c r="D2" s="13" t="s">
        <v>51</v>
      </c>
      <c r="E2" s="13" t="s">
        <v>56</v>
      </c>
      <c r="F2" s="13" t="s">
        <v>57</v>
      </c>
      <c r="G2" s="13" t="s">
        <v>58</v>
      </c>
      <c r="H2" s="13" t="s">
        <v>59</v>
      </c>
    </row>
    <row r="3" spans="2:8" x14ac:dyDescent="0.25">
      <c r="B3" s="132" t="s">
        <v>55</v>
      </c>
      <c r="C3" s="39">
        <v>2.7272727272727275</v>
      </c>
      <c r="D3" s="39">
        <v>15.09433962264151</v>
      </c>
      <c r="E3" s="39">
        <v>4.1666666666666661</v>
      </c>
      <c r="F3" s="39">
        <v>19.696969696969699</v>
      </c>
      <c r="G3" s="40">
        <v>3.3333333333333335</v>
      </c>
      <c r="H3" s="40">
        <v>21.25</v>
      </c>
    </row>
    <row r="4" spans="2:8" x14ac:dyDescent="0.25">
      <c r="B4" s="133"/>
      <c r="C4" s="39">
        <v>3.6764705882352944</v>
      </c>
      <c r="D4" s="39">
        <v>6.5</v>
      </c>
      <c r="E4" s="39">
        <v>59.589041095890408</v>
      </c>
      <c r="F4" s="39">
        <v>146.72131147540983</v>
      </c>
      <c r="G4" s="40">
        <v>7.3275862068965516</v>
      </c>
      <c r="H4" s="40">
        <v>19.642857142857142</v>
      </c>
    </row>
    <row r="5" spans="2:8" x14ac:dyDescent="0.25">
      <c r="B5" s="133"/>
      <c r="C5" s="39">
        <v>12.804878048780488</v>
      </c>
      <c r="D5" s="39">
        <v>6.5573770491803272</v>
      </c>
      <c r="E5" s="39">
        <v>5.5</v>
      </c>
      <c r="F5" s="39">
        <v>34.146341463414636</v>
      </c>
      <c r="G5" s="40">
        <v>4.166666666666667</v>
      </c>
      <c r="H5" s="40">
        <v>27.906976744186046</v>
      </c>
    </row>
    <row r="6" spans="2:8" x14ac:dyDescent="0.25">
      <c r="B6" s="133"/>
      <c r="C6" s="39">
        <v>5.46875</v>
      </c>
      <c r="D6" s="39">
        <v>3.0303030303030303</v>
      </c>
      <c r="E6" s="39">
        <v>9.5238095238095237</v>
      </c>
      <c r="F6" s="39">
        <v>35.714285714285715</v>
      </c>
      <c r="G6" s="40">
        <v>2.8571428571428572</v>
      </c>
      <c r="H6" s="40">
        <v>55.263157894736842</v>
      </c>
    </row>
    <row r="7" spans="2:8" x14ac:dyDescent="0.25">
      <c r="B7" s="133"/>
      <c r="C7" s="39">
        <v>3.75</v>
      </c>
      <c r="D7" s="39">
        <v>1.8867924528301887</v>
      </c>
      <c r="E7" s="39">
        <v>4.0178571428571432</v>
      </c>
      <c r="F7" s="39">
        <v>52.985074626865668</v>
      </c>
      <c r="G7" s="40">
        <v>1.0245901639344264</v>
      </c>
      <c r="H7" s="40">
        <v>15.882352941176471</v>
      </c>
    </row>
    <row r="8" spans="2:8" x14ac:dyDescent="0.25">
      <c r="B8" s="133"/>
      <c r="C8" s="39">
        <v>2.0833333333333335</v>
      </c>
      <c r="D8" s="39">
        <v>6.1728395061728394</v>
      </c>
      <c r="E8" s="39">
        <v>4.8672566371681416</v>
      </c>
      <c r="F8" s="39">
        <v>62.121212121212125</v>
      </c>
      <c r="G8" s="40">
        <v>4.333333333333333</v>
      </c>
      <c r="H8" s="40">
        <v>29</v>
      </c>
    </row>
    <row r="9" spans="2:8" x14ac:dyDescent="0.25">
      <c r="B9" s="133"/>
      <c r="C9" s="40">
        <v>6.0606060606060606</v>
      </c>
      <c r="D9" s="40">
        <v>6.25</v>
      </c>
      <c r="E9" s="40">
        <v>4.545454545454545</v>
      </c>
      <c r="F9" s="40">
        <v>31.081081081081081</v>
      </c>
      <c r="G9" s="40">
        <v>0.20491803278688525</v>
      </c>
      <c r="H9" s="40">
        <v>18.085106382978722</v>
      </c>
    </row>
    <row r="10" spans="2:8" x14ac:dyDescent="0.25">
      <c r="B10" s="133"/>
      <c r="C10" s="40">
        <v>2.0833333333333335</v>
      </c>
      <c r="D10" s="40">
        <v>6.1855670103092786</v>
      </c>
      <c r="E10" s="40">
        <v>0.45454545454545453</v>
      </c>
      <c r="F10" s="40">
        <v>48</v>
      </c>
      <c r="G10" s="40">
        <v>0.89285714285714279</v>
      </c>
      <c r="H10" s="40">
        <v>7.8703703703703702</v>
      </c>
    </row>
    <row r="11" spans="2:8" x14ac:dyDescent="0.25">
      <c r="B11" s="133"/>
      <c r="C11" s="40">
        <v>3.385416666666667</v>
      </c>
      <c r="D11" s="40">
        <v>1.9230769230769231</v>
      </c>
      <c r="E11" s="40">
        <v>1.1538461538461537</v>
      </c>
      <c r="F11" s="40">
        <v>63.636363636363633</v>
      </c>
      <c r="G11" s="40">
        <v>6.1170212765957448</v>
      </c>
      <c r="H11" s="40">
        <v>9.4594594594594597</v>
      </c>
    </row>
    <row r="12" spans="2:8" x14ac:dyDescent="0.25">
      <c r="B12" s="133"/>
      <c r="C12" s="40">
        <v>1.8348623853211008</v>
      </c>
      <c r="D12" s="40">
        <v>0.67567567567567566</v>
      </c>
      <c r="E12" s="40">
        <v>6.3725490196078436</v>
      </c>
      <c r="F12" s="40">
        <v>180</v>
      </c>
      <c r="G12" s="40">
        <v>1.6826923076923077</v>
      </c>
      <c r="H12" s="40">
        <v>15.555555555555555</v>
      </c>
    </row>
    <row r="13" spans="2:8" x14ac:dyDescent="0.25">
      <c r="B13" s="133"/>
      <c r="C13" s="40">
        <v>3.9634146341463419</v>
      </c>
      <c r="D13" s="40">
        <v>18.18181818181818</v>
      </c>
      <c r="E13" s="40">
        <v>8.9041095890410968</v>
      </c>
      <c r="F13" s="40">
        <v>137.5</v>
      </c>
      <c r="G13" s="40">
        <v>5</v>
      </c>
      <c r="H13" s="40">
        <v>14.285714285714285</v>
      </c>
    </row>
    <row r="14" spans="2:8" x14ac:dyDescent="0.25">
      <c r="B14" s="133"/>
      <c r="C14" s="40">
        <v>1.4204545454545454</v>
      </c>
      <c r="D14" s="40">
        <v>0.94339622641509435</v>
      </c>
      <c r="E14" s="40">
        <v>11.458333333333334</v>
      </c>
      <c r="F14" s="40">
        <v>91.666666666666671</v>
      </c>
      <c r="G14" s="40">
        <v>1.5957446808510638</v>
      </c>
      <c r="H14" s="40">
        <v>15.168539325842696</v>
      </c>
    </row>
    <row r="15" spans="2:8" x14ac:dyDescent="0.25">
      <c r="B15" s="133"/>
      <c r="C15" s="40">
        <v>1.893939393939394</v>
      </c>
      <c r="D15" s="40">
        <v>1.9417475728155338</v>
      </c>
      <c r="E15" s="40">
        <v>10.964912280701753</v>
      </c>
      <c r="F15" s="40">
        <v>11.702127659574467</v>
      </c>
      <c r="G15" s="9"/>
      <c r="H15" s="40">
        <v>22.352941176470587</v>
      </c>
    </row>
    <row r="16" spans="2:8" x14ac:dyDescent="0.25">
      <c r="B16" s="133"/>
      <c r="C16" s="40">
        <v>0.2</v>
      </c>
      <c r="D16" s="40">
        <v>7.1428571428571432</v>
      </c>
      <c r="E16" s="40">
        <v>2.4193548387096775</v>
      </c>
      <c r="F16" s="40">
        <v>10.185185185185185</v>
      </c>
      <c r="G16" s="9"/>
      <c r="H16" s="40">
        <v>7.3170731707317076</v>
      </c>
    </row>
    <row r="17" spans="2:8" x14ac:dyDescent="0.25">
      <c r="B17" s="133"/>
      <c r="C17" s="40">
        <v>3.3783783783783781</v>
      </c>
      <c r="D17" s="40">
        <v>1.1363636363636362</v>
      </c>
      <c r="E17" s="40">
        <v>2.3936170212765955</v>
      </c>
      <c r="F17" s="40">
        <v>21.333333333333332</v>
      </c>
      <c r="G17" s="9"/>
      <c r="H17" s="40">
        <v>14.285714285714285</v>
      </c>
    </row>
    <row r="18" spans="2:8" x14ac:dyDescent="0.25">
      <c r="B18" s="133"/>
      <c r="C18" s="40">
        <v>0.64935064935064934</v>
      </c>
      <c r="D18" s="40">
        <v>0.74626865671641784</v>
      </c>
      <c r="E18" s="40">
        <v>6.746031746031746</v>
      </c>
      <c r="F18" s="40">
        <v>31.481481481481481</v>
      </c>
      <c r="G18" s="9"/>
      <c r="H18" s="9"/>
    </row>
    <row r="19" spans="2:8" x14ac:dyDescent="0.25">
      <c r="B19" s="133"/>
      <c r="C19" s="40">
        <v>2.5568181818181817</v>
      </c>
      <c r="D19" s="40">
        <v>6.8421052631578947</v>
      </c>
      <c r="E19" s="40">
        <v>2.5316455696202529</v>
      </c>
      <c r="F19" s="40">
        <v>25.531914893617021</v>
      </c>
      <c r="G19" s="9"/>
      <c r="H19" s="9"/>
    </row>
    <row r="20" spans="2:8" x14ac:dyDescent="0.25">
      <c r="B20" s="133"/>
      <c r="C20" s="40">
        <v>2.5735294117647061</v>
      </c>
      <c r="D20" s="40">
        <v>1.7857142857142856</v>
      </c>
      <c r="E20" s="40">
        <v>2.2959183673469385</v>
      </c>
      <c r="F20" s="40">
        <v>13.114754098360656</v>
      </c>
      <c r="G20" s="9"/>
      <c r="H20" s="9"/>
    </row>
    <row r="21" spans="2:8" x14ac:dyDescent="0.25">
      <c r="B21" s="133"/>
      <c r="C21" s="9"/>
      <c r="D21" s="40">
        <v>3.6184210526315792</v>
      </c>
      <c r="E21" s="9"/>
      <c r="F21" s="40">
        <v>21.69811320754717</v>
      </c>
      <c r="G21" s="9"/>
      <c r="H21" s="9"/>
    </row>
    <row r="22" spans="2:8" x14ac:dyDescent="0.25">
      <c r="B22" s="133"/>
      <c r="C22" s="9"/>
      <c r="D22" s="40">
        <v>2.0833333333333335</v>
      </c>
      <c r="E22" s="9"/>
      <c r="F22" s="40">
        <v>28.723404255319149</v>
      </c>
      <c r="G22" s="9"/>
      <c r="H22" s="9"/>
    </row>
    <row r="23" spans="2:8" x14ac:dyDescent="0.25">
      <c r="B23" s="134"/>
      <c r="C23" s="9"/>
      <c r="D23" s="40">
        <v>3.2608695652173911</v>
      </c>
      <c r="E23" s="9"/>
      <c r="F23" s="40">
        <v>35.344827586206897</v>
      </c>
      <c r="G23" s="9"/>
      <c r="H23" s="9"/>
    </row>
    <row r="24" spans="2:8" x14ac:dyDescent="0.25">
      <c r="B24" s="13" t="s">
        <v>0</v>
      </c>
      <c r="C24" s="42">
        <f>AVERAGE(C3:C23)</f>
        <v>3.3617115743556223</v>
      </c>
      <c r="D24" s="42">
        <f>AVERAGE(D3:D23)</f>
        <v>4.8551841041538211</v>
      </c>
      <c r="E24" s="42">
        <f t="shared" ref="D24:H24" si="0">AVERAGE(E3:E23)</f>
        <v>8.2169416103281812</v>
      </c>
      <c r="F24" s="42">
        <f t="shared" si="0"/>
        <v>52.494497532518778</v>
      </c>
      <c r="G24" s="42">
        <f t="shared" si="0"/>
        <v>3.2113238335075258</v>
      </c>
      <c r="H24" s="42">
        <f t="shared" si="0"/>
        <v>19.555054582386276</v>
      </c>
    </row>
    <row r="25" spans="2:8" x14ac:dyDescent="0.25">
      <c r="B25" s="6" t="s">
        <v>1</v>
      </c>
      <c r="C25" s="43">
        <f>STDEV(C3:C23)/SQRT(C26)</f>
        <v>0.6569320808336826</v>
      </c>
      <c r="D25" s="43">
        <f>STDEV(D3:D23)/SQRT(D26)</f>
        <v>0.9958982859798825</v>
      </c>
      <c r="E25" s="43">
        <f t="shared" ref="D25:H25" si="1">STDEV(E3:E23)/SQRT(E26)</f>
        <v>3.1186039844628093</v>
      </c>
      <c r="F25" s="43">
        <f t="shared" si="1"/>
        <v>10.378370045963958</v>
      </c>
      <c r="G25" s="43">
        <f t="shared" si="1"/>
        <v>0.64573396008118589</v>
      </c>
      <c r="H25" s="43">
        <f t="shared" si="1"/>
        <v>3.0389369394014341</v>
      </c>
    </row>
    <row r="26" spans="2:8" x14ac:dyDescent="0.25">
      <c r="B26" s="6" t="s">
        <v>52</v>
      </c>
      <c r="C26" s="6">
        <f>COUNT(C3:C23)</f>
        <v>18</v>
      </c>
      <c r="D26" s="6">
        <f>COUNT(D3:D23)</f>
        <v>21</v>
      </c>
      <c r="E26" s="6">
        <f t="shared" ref="D26:H26" si="2">COUNT(E3:E23)</f>
        <v>18</v>
      </c>
      <c r="F26" s="6">
        <f t="shared" si="2"/>
        <v>21</v>
      </c>
      <c r="G26" s="6">
        <f t="shared" si="2"/>
        <v>12</v>
      </c>
      <c r="H26" s="6">
        <f t="shared" si="2"/>
        <v>15</v>
      </c>
    </row>
    <row r="27" spans="2:8" x14ac:dyDescent="0.25">
      <c r="B27" s="6" t="s">
        <v>53</v>
      </c>
      <c r="C27" s="6"/>
      <c r="D27" s="44">
        <f>D24/C24</f>
        <v>1.4442595674152889</v>
      </c>
      <c r="E27" s="6"/>
      <c r="F27" s="44">
        <f>F24/E24</f>
        <v>6.3885688887622711</v>
      </c>
      <c r="G27" s="6"/>
      <c r="H27" s="44">
        <f>H24/G24</f>
        <v>6.0894059883794176</v>
      </c>
    </row>
    <row r="28" spans="2:8" x14ac:dyDescent="0.25">
      <c r="B28" s="6" t="s">
        <v>54</v>
      </c>
      <c r="C28" s="6"/>
      <c r="D28" s="44"/>
      <c r="E28" s="44">
        <f>E24/C24</f>
        <v>2.4442732306394301</v>
      </c>
      <c r="F28" s="44">
        <f>F24/D24</f>
        <v>10.812050873129085</v>
      </c>
      <c r="G28" s="44">
        <f>G24/C24</f>
        <v>0.95526453191424576</v>
      </c>
      <c r="H28" s="44">
        <f>H24/D24</f>
        <v>4.0276648965084716</v>
      </c>
    </row>
  </sheetData>
  <mergeCells count="1">
    <mergeCell ref="B3:B2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94"/>
  <sheetViews>
    <sheetView topLeftCell="G39" zoomScale="50" zoomScaleNormal="50" workbookViewId="0">
      <selection activeCell="K70" sqref="K70"/>
    </sheetView>
  </sheetViews>
  <sheetFormatPr baseColWidth="10" defaultColWidth="9.140625" defaultRowHeight="15" x14ac:dyDescent="0.25"/>
  <cols>
    <col min="2" max="2" width="15.140625" customWidth="1"/>
    <col min="3" max="3" width="36.7109375" customWidth="1"/>
    <col min="4" max="4" width="10.5703125" customWidth="1"/>
    <col min="5" max="5" width="49.5703125" customWidth="1"/>
    <col min="6" max="6" width="11.140625" customWidth="1"/>
    <col min="7" max="7" width="36.5703125" customWidth="1"/>
    <col min="8" max="8" width="11.28515625" customWidth="1"/>
    <col min="10" max="10" width="38.7109375" customWidth="1"/>
    <col min="11" max="11" width="15.140625" customWidth="1"/>
    <col min="12" max="12" width="18.7109375" customWidth="1"/>
    <col min="13" max="13" width="18.42578125" customWidth="1"/>
    <col min="14" max="14" width="5.28515625" customWidth="1"/>
    <col min="15" max="15" width="34.140625" customWidth="1"/>
    <col min="16" max="18" width="17.85546875" customWidth="1"/>
    <col min="19" max="19" width="6.42578125" customWidth="1"/>
    <col min="20" max="23" width="17.85546875" customWidth="1"/>
    <col min="24" max="24" width="8.42578125" customWidth="1"/>
    <col min="25" max="25" width="39" customWidth="1"/>
    <col min="26" max="26" width="17.5703125" customWidth="1"/>
    <col min="27" max="27" width="15.7109375" customWidth="1"/>
    <col min="28" max="28" width="19.7109375" customWidth="1"/>
    <col min="29" max="29" width="7.140625" customWidth="1"/>
    <col min="30" max="30" width="37.28515625" customWidth="1"/>
    <col min="31" max="31" width="13" customWidth="1"/>
    <col min="32" max="32" width="10.85546875" customWidth="1"/>
    <col min="33" max="33" width="12" customWidth="1"/>
    <col min="35" max="35" width="21.28515625" customWidth="1"/>
    <col min="36" max="36" width="19.42578125" customWidth="1"/>
    <col min="37" max="37" width="14.28515625" customWidth="1"/>
    <col min="38" max="38" width="19.5703125" customWidth="1"/>
    <col min="39" max="39" width="2.85546875" customWidth="1"/>
    <col min="40" max="40" width="41.42578125" customWidth="1"/>
    <col min="41" max="41" width="3.28515625" customWidth="1"/>
    <col min="42" max="42" width="46.7109375" customWidth="1"/>
  </cols>
  <sheetData>
    <row r="2" spans="2:29" ht="15.75" x14ac:dyDescent="0.25">
      <c r="B2" s="81"/>
      <c r="C2" s="135" t="s">
        <v>60</v>
      </c>
      <c r="D2" s="135"/>
      <c r="E2" s="135" t="s">
        <v>61</v>
      </c>
      <c r="F2" s="135"/>
      <c r="G2" s="135" t="s">
        <v>62</v>
      </c>
      <c r="H2" s="135"/>
      <c r="J2" s="8" t="s">
        <v>63</v>
      </c>
      <c r="K2" s="8" t="s">
        <v>64</v>
      </c>
      <c r="L2" s="8" t="s">
        <v>65</v>
      </c>
      <c r="M2" s="8" t="s">
        <v>66</v>
      </c>
      <c r="N2" s="46"/>
      <c r="O2" s="8" t="s">
        <v>63</v>
      </c>
      <c r="P2" s="8" t="s">
        <v>64</v>
      </c>
      <c r="Q2" s="8" t="s">
        <v>65</v>
      </c>
      <c r="R2" s="8" t="s">
        <v>66</v>
      </c>
      <c r="S2" s="5"/>
      <c r="T2" s="8" t="s">
        <v>63</v>
      </c>
      <c r="U2" s="8" t="s">
        <v>64</v>
      </c>
      <c r="V2" s="8" t="s">
        <v>65</v>
      </c>
      <c r="W2" s="8" t="s">
        <v>66</v>
      </c>
      <c r="X2" s="46"/>
      <c r="Y2" s="8" t="s">
        <v>63</v>
      </c>
      <c r="Z2" s="8" t="s">
        <v>64</v>
      </c>
      <c r="AA2" s="8" t="s">
        <v>65</v>
      </c>
      <c r="AB2" s="8" t="s">
        <v>66</v>
      </c>
      <c r="AC2" s="47"/>
    </row>
    <row r="3" spans="2:29" ht="15.75" x14ac:dyDescent="0.25">
      <c r="B3" s="136" t="s">
        <v>67</v>
      </c>
      <c r="C3" s="48" t="s">
        <v>68</v>
      </c>
      <c r="D3" s="49" t="s">
        <v>69</v>
      </c>
      <c r="E3" s="48" t="s">
        <v>70</v>
      </c>
      <c r="F3" s="49" t="s">
        <v>71</v>
      </c>
      <c r="G3" s="45"/>
      <c r="H3" s="45"/>
      <c r="J3" s="50" t="s">
        <v>72</v>
      </c>
      <c r="K3" s="51">
        <v>1</v>
      </c>
      <c r="L3" s="29">
        <v>2</v>
      </c>
      <c r="M3" s="38"/>
      <c r="N3" s="5"/>
      <c r="O3" s="50" t="s">
        <v>73</v>
      </c>
      <c r="P3" s="4">
        <f t="shared" ref="P3:R5" si="0">K3</f>
        <v>1</v>
      </c>
      <c r="Q3" s="4">
        <f t="shared" si="0"/>
        <v>2</v>
      </c>
      <c r="R3" s="4">
        <f t="shared" si="0"/>
        <v>0</v>
      </c>
      <c r="S3" s="5"/>
      <c r="T3" s="8" t="s">
        <v>74</v>
      </c>
      <c r="U3" s="4">
        <f>K6+K10+K30</f>
        <v>2</v>
      </c>
      <c r="V3" s="4">
        <f>L6+L10+L30</f>
        <v>1</v>
      </c>
      <c r="W3" s="4">
        <f>M6+M10+M30</f>
        <v>1</v>
      </c>
      <c r="X3" s="5"/>
      <c r="Y3" s="50" t="s">
        <v>75</v>
      </c>
      <c r="Z3" s="29">
        <f>SUM(K3)</f>
        <v>1</v>
      </c>
      <c r="AA3" s="29">
        <f t="shared" ref="AA3:AB4" si="1">SUM(L3)</f>
        <v>2</v>
      </c>
      <c r="AB3" s="29">
        <f t="shared" si="1"/>
        <v>0</v>
      </c>
      <c r="AC3" s="47"/>
    </row>
    <row r="4" spans="2:29" ht="15.75" x14ac:dyDescent="0.25">
      <c r="B4" s="136"/>
      <c r="C4" s="48" t="s">
        <v>76</v>
      </c>
      <c r="D4" s="49" t="s">
        <v>77</v>
      </c>
      <c r="E4" s="52" t="s">
        <v>78</v>
      </c>
      <c r="F4" s="49" t="s">
        <v>79</v>
      </c>
      <c r="G4" s="45"/>
      <c r="H4" s="45"/>
      <c r="J4" s="50" t="s">
        <v>80</v>
      </c>
      <c r="K4" s="51">
        <v>1</v>
      </c>
      <c r="L4" s="29"/>
      <c r="M4" s="38"/>
      <c r="N4" s="5"/>
      <c r="O4" s="50" t="s">
        <v>81</v>
      </c>
      <c r="P4" s="4">
        <f t="shared" si="0"/>
        <v>1</v>
      </c>
      <c r="Q4" s="4">
        <f t="shared" si="0"/>
        <v>0</v>
      </c>
      <c r="R4" s="4">
        <f t="shared" si="0"/>
        <v>0</v>
      </c>
      <c r="S4" s="5"/>
      <c r="T4" s="8" t="s">
        <v>82</v>
      </c>
      <c r="U4" s="4">
        <f>K12+K20+K27</f>
        <v>30</v>
      </c>
      <c r="V4" s="4">
        <f>L12+L20+L27</f>
        <v>56</v>
      </c>
      <c r="W4" s="4">
        <f>M12+M20+M27</f>
        <v>53</v>
      </c>
      <c r="X4" s="5"/>
      <c r="Y4" s="50" t="s">
        <v>83</v>
      </c>
      <c r="Z4" s="29">
        <f t="shared" ref="Z4" si="2">SUM(K4)</f>
        <v>1</v>
      </c>
      <c r="AA4" s="29">
        <f t="shared" si="1"/>
        <v>0</v>
      </c>
      <c r="AB4" s="29">
        <f t="shared" si="1"/>
        <v>0</v>
      </c>
      <c r="AC4" s="47"/>
    </row>
    <row r="5" spans="2:29" ht="15.75" x14ac:dyDescent="0.25">
      <c r="B5" s="136"/>
      <c r="C5" s="48" t="s">
        <v>84</v>
      </c>
      <c r="D5" s="49" t="s">
        <v>85</v>
      </c>
      <c r="E5" s="48" t="s">
        <v>76</v>
      </c>
      <c r="F5" s="49" t="s">
        <v>86</v>
      </c>
      <c r="G5" s="45"/>
      <c r="H5" s="45"/>
      <c r="J5" s="50" t="s">
        <v>87</v>
      </c>
      <c r="K5" s="51">
        <v>2</v>
      </c>
      <c r="L5" s="29">
        <v>1</v>
      </c>
      <c r="M5" s="38"/>
      <c r="N5" s="5"/>
      <c r="O5" s="50" t="s">
        <v>88</v>
      </c>
      <c r="P5" s="4">
        <f t="shared" si="0"/>
        <v>2</v>
      </c>
      <c r="Q5" s="4">
        <f t="shared" si="0"/>
        <v>1</v>
      </c>
      <c r="R5" s="4">
        <f t="shared" si="0"/>
        <v>0</v>
      </c>
      <c r="S5" s="5"/>
      <c r="T5" s="8" t="s">
        <v>89</v>
      </c>
      <c r="U5" s="4">
        <f>K7+K21+K3+K11</f>
        <v>8</v>
      </c>
      <c r="V5" s="4">
        <f>L7+L21+L3+L11</f>
        <v>27</v>
      </c>
      <c r="W5" s="4">
        <f>M7+M21+M3+M11</f>
        <v>1</v>
      </c>
      <c r="X5" s="5"/>
      <c r="Y5" s="50" t="s">
        <v>90</v>
      </c>
      <c r="Z5" s="29">
        <f>SUM(K5:K7)</f>
        <v>3</v>
      </c>
      <c r="AA5" s="29">
        <f t="shared" ref="AA5:AB5" si="3">SUM(L5:L7)</f>
        <v>1</v>
      </c>
      <c r="AB5" s="29">
        <f t="shared" si="3"/>
        <v>1</v>
      </c>
      <c r="AC5" s="47"/>
    </row>
    <row r="6" spans="2:29" ht="15.75" x14ac:dyDescent="0.25">
      <c r="B6" s="136"/>
      <c r="C6" s="48" t="s">
        <v>91</v>
      </c>
      <c r="D6" s="49" t="s">
        <v>92</v>
      </c>
      <c r="E6" s="48" t="s">
        <v>76</v>
      </c>
      <c r="F6" s="49" t="s">
        <v>93</v>
      </c>
      <c r="G6" s="45"/>
      <c r="H6" s="45"/>
      <c r="J6" s="50" t="s">
        <v>94</v>
      </c>
      <c r="K6" s="51"/>
      <c r="L6" s="29"/>
      <c r="M6" s="38">
        <v>1</v>
      </c>
      <c r="N6" s="5"/>
      <c r="O6" s="50" t="s">
        <v>95</v>
      </c>
      <c r="P6" s="4">
        <f>K6+K7</f>
        <v>1</v>
      </c>
      <c r="Q6" s="4">
        <f>L6+L7</f>
        <v>0</v>
      </c>
      <c r="R6" s="4">
        <f>M6+M7</f>
        <v>1</v>
      </c>
      <c r="S6" s="5"/>
      <c r="T6" s="8" t="s">
        <v>96</v>
      </c>
      <c r="U6" s="4">
        <f>K28+K15+K18+K23+K29+K31+K25+K9</f>
        <v>47</v>
      </c>
      <c r="V6" s="4">
        <f>L28+L15+L18+L23+L29+L31+L25+L9</f>
        <v>29</v>
      </c>
      <c r="W6" s="4">
        <f>M28+M15+M18+M23+M29+M31+M25+M9</f>
        <v>14</v>
      </c>
      <c r="X6" s="5"/>
      <c r="Y6" s="50" t="s">
        <v>97</v>
      </c>
      <c r="Z6" s="29">
        <f>SUM(K8:K13)</f>
        <v>8</v>
      </c>
      <c r="AA6" s="29">
        <f t="shared" ref="AA6:AB6" si="4">SUM(L8:L13)</f>
        <v>12</v>
      </c>
      <c r="AB6" s="29">
        <f t="shared" si="4"/>
        <v>6</v>
      </c>
      <c r="AC6" s="47"/>
    </row>
    <row r="7" spans="2:29" ht="15.75" x14ac:dyDescent="0.25">
      <c r="B7" s="136"/>
      <c r="C7" s="48" t="s">
        <v>68</v>
      </c>
      <c r="D7" s="49" t="s">
        <v>98</v>
      </c>
      <c r="E7" s="48" t="s">
        <v>99</v>
      </c>
      <c r="F7" s="49" t="s">
        <v>100</v>
      </c>
      <c r="G7" s="45"/>
      <c r="H7" s="45"/>
      <c r="J7" s="50" t="s">
        <v>101</v>
      </c>
      <c r="K7" s="51">
        <v>1</v>
      </c>
      <c r="L7" s="29"/>
      <c r="M7" s="38"/>
      <c r="N7" s="5"/>
      <c r="O7" s="50" t="s">
        <v>102</v>
      </c>
      <c r="P7" s="4">
        <f>K8+K9</f>
        <v>2</v>
      </c>
      <c r="Q7" s="4">
        <f>L8+L9</f>
        <v>4</v>
      </c>
      <c r="R7" s="4">
        <f>M8+M9</f>
        <v>0</v>
      </c>
      <c r="S7" s="5"/>
      <c r="T7" s="8" t="s">
        <v>103</v>
      </c>
      <c r="U7" s="4">
        <f>K8+K24+K5+K17+K22+K14</f>
        <v>4</v>
      </c>
      <c r="V7" s="4">
        <f>L8+L24+L5+L17+L22+L14</f>
        <v>11</v>
      </c>
      <c r="W7" s="4">
        <f>M8+M24+M5+M17+M22+M14</f>
        <v>2</v>
      </c>
      <c r="X7" s="5"/>
      <c r="Y7" s="53" t="s">
        <v>104</v>
      </c>
      <c r="Z7" s="1">
        <f>K14</f>
        <v>0</v>
      </c>
      <c r="AA7" s="1">
        <f t="shared" ref="AA7:AB7" si="5">L14</f>
        <v>8</v>
      </c>
      <c r="AB7" s="1">
        <f t="shared" si="5"/>
        <v>0</v>
      </c>
      <c r="AC7" s="47"/>
    </row>
    <row r="8" spans="2:29" ht="15.75" x14ac:dyDescent="0.25">
      <c r="B8" s="136"/>
      <c r="C8" s="48" t="s">
        <v>84</v>
      </c>
      <c r="D8" s="49" t="s">
        <v>105</v>
      </c>
      <c r="E8" s="48" t="s">
        <v>68</v>
      </c>
      <c r="F8" s="49" t="s">
        <v>106</v>
      </c>
      <c r="G8" s="45"/>
      <c r="H8" s="45"/>
      <c r="J8" s="50" t="s">
        <v>107</v>
      </c>
      <c r="K8" s="51">
        <v>2</v>
      </c>
      <c r="L8" s="29">
        <v>2</v>
      </c>
      <c r="M8" s="38"/>
      <c r="N8" s="5"/>
      <c r="O8" s="50" t="s">
        <v>108</v>
      </c>
      <c r="P8" s="4">
        <f>K10+K12+K11</f>
        <v>4</v>
      </c>
      <c r="Q8" s="4">
        <f>L10+L12+L11</f>
        <v>8</v>
      </c>
      <c r="R8" s="4">
        <f>M10+M12+M11</f>
        <v>6</v>
      </c>
      <c r="S8" s="5"/>
      <c r="T8" s="8" t="s">
        <v>109</v>
      </c>
      <c r="U8" s="4">
        <f>K4+K16+K19+K26+K13</f>
        <v>8</v>
      </c>
      <c r="V8" s="4">
        <f>L4+L16+L19+L26+L13</f>
        <v>3</v>
      </c>
      <c r="W8" s="4">
        <f>M4+M16+M19+M26+M13</f>
        <v>3</v>
      </c>
      <c r="X8" s="5"/>
      <c r="Y8" s="50" t="s">
        <v>110</v>
      </c>
      <c r="Z8" s="29">
        <f>SUM(K15:K16)</f>
        <v>20</v>
      </c>
      <c r="AA8" s="29">
        <f t="shared" ref="AA8:AB8" si="6">SUM(L15:L16)</f>
        <v>16</v>
      </c>
      <c r="AB8" s="29">
        <f t="shared" si="6"/>
        <v>8</v>
      </c>
      <c r="AC8" s="47"/>
    </row>
    <row r="9" spans="2:29" ht="15.75" x14ac:dyDescent="0.25">
      <c r="B9" s="136"/>
      <c r="C9" s="48" t="s">
        <v>111</v>
      </c>
      <c r="D9" s="49" t="s">
        <v>112</v>
      </c>
      <c r="E9" s="48" t="s">
        <v>70</v>
      </c>
      <c r="F9" s="49" t="s">
        <v>113</v>
      </c>
      <c r="G9" s="45"/>
      <c r="H9" s="45"/>
      <c r="J9" s="50" t="s">
        <v>114</v>
      </c>
      <c r="L9" s="1">
        <v>2</v>
      </c>
      <c r="N9" s="5"/>
      <c r="O9" s="50" t="s">
        <v>115</v>
      </c>
      <c r="P9" s="4">
        <f t="shared" ref="P9:R10" si="7">K13</f>
        <v>2</v>
      </c>
      <c r="Q9" s="4">
        <f t="shared" si="7"/>
        <v>0</v>
      </c>
      <c r="R9" s="4">
        <f t="shared" si="7"/>
        <v>0</v>
      </c>
      <c r="S9" s="5"/>
      <c r="T9" s="23" t="s">
        <v>116</v>
      </c>
      <c r="U9" s="29">
        <f t="shared" ref="U9:W10" si="8">K32</f>
        <v>0</v>
      </c>
      <c r="V9" s="29">
        <f t="shared" si="8"/>
        <v>10</v>
      </c>
      <c r="W9" s="29">
        <f t="shared" si="8"/>
        <v>0</v>
      </c>
      <c r="X9" s="5"/>
      <c r="Y9" s="50" t="s">
        <v>117</v>
      </c>
      <c r="Z9" s="29">
        <f>SUM(K17:K22)</f>
        <v>52</v>
      </c>
      <c r="AA9" s="29">
        <f t="shared" ref="AA9:AB9" si="9">SUM(L17:L22)</f>
        <v>69</v>
      </c>
      <c r="AB9" s="29">
        <f t="shared" si="9"/>
        <v>55</v>
      </c>
      <c r="AC9" s="47"/>
    </row>
    <row r="10" spans="2:29" ht="15.75" x14ac:dyDescent="0.25">
      <c r="B10" s="136"/>
      <c r="C10" s="54"/>
      <c r="D10" s="49" t="s">
        <v>118</v>
      </c>
      <c r="E10" s="48" t="s">
        <v>68</v>
      </c>
      <c r="F10" s="49" t="s">
        <v>119</v>
      </c>
      <c r="G10" s="45"/>
      <c r="H10" s="45"/>
      <c r="J10" s="50" t="s">
        <v>120</v>
      </c>
      <c r="K10" s="51">
        <v>2</v>
      </c>
      <c r="L10" s="29"/>
      <c r="M10" s="38"/>
      <c r="N10" s="5"/>
      <c r="O10" s="50" t="s">
        <v>121</v>
      </c>
      <c r="P10" s="4">
        <f t="shared" si="7"/>
        <v>0</v>
      </c>
      <c r="Q10" s="4">
        <f t="shared" si="7"/>
        <v>8</v>
      </c>
      <c r="R10" s="4">
        <f t="shared" si="7"/>
        <v>0</v>
      </c>
      <c r="S10" s="5"/>
      <c r="T10" s="8" t="s">
        <v>122</v>
      </c>
      <c r="U10" s="4">
        <f t="shared" si="8"/>
        <v>24</v>
      </c>
      <c r="V10" s="4">
        <f t="shared" si="8"/>
        <v>9</v>
      </c>
      <c r="W10" s="4">
        <f t="shared" si="8"/>
        <v>8</v>
      </c>
      <c r="X10" s="5"/>
      <c r="Y10" s="50" t="s">
        <v>123</v>
      </c>
      <c r="Z10" s="29">
        <f>SUM(K23:K24)</f>
        <v>1</v>
      </c>
      <c r="AA10" s="29">
        <f t="shared" ref="AA10:AB10" si="10">SUM(L23:L24)</f>
        <v>1</v>
      </c>
      <c r="AB10" s="29">
        <f t="shared" si="10"/>
        <v>0</v>
      </c>
      <c r="AC10" s="47"/>
    </row>
    <row r="11" spans="2:29" ht="15.75" x14ac:dyDescent="0.25">
      <c r="B11" s="136"/>
      <c r="C11" s="48" t="s">
        <v>84</v>
      </c>
      <c r="D11" s="49" t="s">
        <v>124</v>
      </c>
      <c r="E11" s="54"/>
      <c r="F11" s="49" t="s">
        <v>125</v>
      </c>
      <c r="G11" s="45"/>
      <c r="H11" s="45"/>
      <c r="J11" s="50" t="s">
        <v>126</v>
      </c>
      <c r="K11" s="37">
        <v>1</v>
      </c>
      <c r="L11" s="1">
        <v>2</v>
      </c>
      <c r="M11" s="12"/>
      <c r="N11" s="46"/>
      <c r="O11" s="50" t="s">
        <v>127</v>
      </c>
      <c r="P11" s="4">
        <f>K15+K16</f>
        <v>20</v>
      </c>
      <c r="Q11" s="4">
        <f>L15+L16</f>
        <v>16</v>
      </c>
      <c r="R11" s="4">
        <f>M15+M16</f>
        <v>8</v>
      </c>
      <c r="S11" s="5"/>
      <c r="T11" s="23" t="s">
        <v>128</v>
      </c>
      <c r="U11" s="55">
        <f>SUM(U3:U10)</f>
        <v>123</v>
      </c>
      <c r="V11" s="55">
        <f>SUM(V3:V10)</f>
        <v>146</v>
      </c>
      <c r="W11" s="55">
        <f>SUM(W3:W10)</f>
        <v>82</v>
      </c>
      <c r="X11" s="46"/>
      <c r="Y11" s="50" t="s">
        <v>129</v>
      </c>
      <c r="Z11" s="29">
        <f>SUM(K25:K26)</f>
        <v>5</v>
      </c>
      <c r="AA11" s="29">
        <f t="shared" ref="AA11:AB11" si="11">SUM(L25:L26)</f>
        <v>4</v>
      </c>
      <c r="AB11" s="29">
        <f t="shared" si="11"/>
        <v>2</v>
      </c>
      <c r="AC11" s="47"/>
    </row>
    <row r="12" spans="2:29" ht="15.75" x14ac:dyDescent="0.25">
      <c r="B12" s="136"/>
      <c r="C12" s="54"/>
      <c r="D12" s="49" t="s">
        <v>130</v>
      </c>
      <c r="E12" s="48" t="s">
        <v>72</v>
      </c>
      <c r="F12" s="49" t="s">
        <v>131</v>
      </c>
      <c r="G12" s="45"/>
      <c r="H12" s="45"/>
      <c r="J12" s="50" t="s">
        <v>132</v>
      </c>
      <c r="K12" s="51">
        <v>1</v>
      </c>
      <c r="L12" s="29">
        <v>6</v>
      </c>
      <c r="M12" s="56">
        <v>6</v>
      </c>
      <c r="N12" s="5"/>
      <c r="O12" s="50" t="s">
        <v>133</v>
      </c>
      <c r="P12" s="4">
        <f>K17+K18+K19</f>
        <v>24</v>
      </c>
      <c r="Q12" s="4">
        <f>L17+L18+L19</f>
        <v>6</v>
      </c>
      <c r="R12" s="4">
        <f>M17+M18+M19</f>
        <v>7</v>
      </c>
      <c r="S12" s="5"/>
      <c r="T12" s="5"/>
      <c r="U12" s="5"/>
      <c r="V12" s="5"/>
      <c r="W12" s="5"/>
      <c r="X12" s="5"/>
      <c r="Y12" s="50" t="s">
        <v>134</v>
      </c>
      <c r="Z12" s="29">
        <f>SUM(K27)</f>
        <v>6</v>
      </c>
      <c r="AA12" s="29">
        <f t="shared" ref="AA12:AB12" si="12">SUM(L27)</f>
        <v>10</v>
      </c>
      <c r="AB12" s="29">
        <f t="shared" si="12"/>
        <v>1</v>
      </c>
      <c r="AC12" s="47"/>
    </row>
    <row r="13" spans="2:29" ht="15.75" x14ac:dyDescent="0.25">
      <c r="B13" s="136"/>
      <c r="C13" s="48" t="s">
        <v>68</v>
      </c>
      <c r="D13" s="49" t="s">
        <v>135</v>
      </c>
      <c r="E13" s="48" t="s">
        <v>136</v>
      </c>
      <c r="F13" s="49" t="s">
        <v>137</v>
      </c>
      <c r="G13" s="45"/>
      <c r="H13" s="45"/>
      <c r="J13" s="50" t="s">
        <v>138</v>
      </c>
      <c r="K13" s="51">
        <v>2</v>
      </c>
      <c r="L13" s="29"/>
      <c r="M13" s="38"/>
      <c r="N13" s="5"/>
      <c r="O13" s="50" t="s">
        <v>139</v>
      </c>
      <c r="P13" s="4">
        <f>K20+K21</f>
        <v>28</v>
      </c>
      <c r="Q13" s="4">
        <f>L20+L21</f>
        <v>63</v>
      </c>
      <c r="R13" s="4">
        <f>M20+M21</f>
        <v>47</v>
      </c>
      <c r="S13" s="5"/>
      <c r="T13" s="5"/>
      <c r="U13" s="5"/>
      <c r="V13" s="5"/>
      <c r="W13" s="5"/>
      <c r="X13" s="5"/>
      <c r="Y13" s="50" t="s">
        <v>140</v>
      </c>
      <c r="Z13" s="29">
        <f>SUM(K28:K28)</f>
        <v>0</v>
      </c>
      <c r="AA13" s="29">
        <f>SUM(L28:L28)</f>
        <v>1</v>
      </c>
      <c r="AB13" s="29">
        <f>SUM(M28:M28)</f>
        <v>1</v>
      </c>
      <c r="AC13" s="47"/>
    </row>
    <row r="14" spans="2:29" ht="15.75" x14ac:dyDescent="0.25">
      <c r="B14" s="136"/>
      <c r="C14" s="48" t="s">
        <v>76</v>
      </c>
      <c r="D14" s="49" t="s">
        <v>141</v>
      </c>
      <c r="E14" s="48" t="s">
        <v>84</v>
      </c>
      <c r="F14" s="49" t="s">
        <v>142</v>
      </c>
      <c r="G14" s="45"/>
      <c r="H14" s="45"/>
      <c r="J14" s="50" t="s">
        <v>143</v>
      </c>
      <c r="K14" s="29"/>
      <c r="L14" s="29">
        <v>8</v>
      </c>
      <c r="M14" s="29"/>
      <c r="N14" s="5"/>
      <c r="O14" s="50" t="s">
        <v>144</v>
      </c>
      <c r="P14" s="4">
        <f t="shared" ref="P14:R15" si="13">K22</f>
        <v>0</v>
      </c>
      <c r="Q14" s="4">
        <f t="shared" si="13"/>
        <v>0</v>
      </c>
      <c r="R14" s="4">
        <f t="shared" si="13"/>
        <v>1</v>
      </c>
      <c r="S14" s="5"/>
      <c r="T14" s="5"/>
      <c r="U14" s="5"/>
      <c r="V14" s="5"/>
      <c r="W14" s="5"/>
      <c r="X14" s="5"/>
      <c r="Y14" s="50" t="s">
        <v>145</v>
      </c>
      <c r="Z14" s="29">
        <f>SUM(K29)</f>
        <v>1</v>
      </c>
      <c r="AA14" s="29">
        <f t="shared" ref="AA14:AB16" si="14">SUM(L29)</f>
        <v>1</v>
      </c>
      <c r="AB14" s="29">
        <f t="shared" si="14"/>
        <v>0</v>
      </c>
      <c r="AC14" s="47"/>
    </row>
    <row r="15" spans="2:29" ht="15.75" x14ac:dyDescent="0.25">
      <c r="B15" s="136"/>
      <c r="C15" s="48" t="s">
        <v>76</v>
      </c>
      <c r="D15" s="49" t="s">
        <v>146</v>
      </c>
      <c r="E15" s="48" t="s">
        <v>147</v>
      </c>
      <c r="F15" s="49" t="s">
        <v>148</v>
      </c>
      <c r="G15" s="45"/>
      <c r="H15" s="45"/>
      <c r="J15" s="50" t="s">
        <v>149</v>
      </c>
      <c r="K15" s="51">
        <v>20</v>
      </c>
      <c r="L15" s="29">
        <v>13</v>
      </c>
      <c r="M15" s="56">
        <v>7</v>
      </c>
      <c r="N15" s="5"/>
      <c r="O15" s="50" t="s">
        <v>150</v>
      </c>
      <c r="P15" s="4">
        <f t="shared" si="13"/>
        <v>1</v>
      </c>
      <c r="Q15" s="4">
        <f t="shared" si="13"/>
        <v>1</v>
      </c>
      <c r="R15" s="4">
        <f t="shared" si="13"/>
        <v>0</v>
      </c>
      <c r="S15" s="5"/>
      <c r="T15" s="5"/>
      <c r="U15" s="5"/>
      <c r="V15" s="5"/>
      <c r="W15" s="5"/>
      <c r="X15" s="5"/>
      <c r="Y15" s="50" t="s">
        <v>151</v>
      </c>
      <c r="Z15" s="29">
        <f>SUM(K30)</f>
        <v>0</v>
      </c>
      <c r="AA15" s="29">
        <f t="shared" si="14"/>
        <v>1</v>
      </c>
      <c r="AB15" s="29">
        <f t="shared" si="14"/>
        <v>0</v>
      </c>
      <c r="AC15" s="47"/>
    </row>
    <row r="16" spans="2:29" ht="15.75" x14ac:dyDescent="0.25">
      <c r="B16" s="136"/>
      <c r="C16" s="48" t="s">
        <v>72</v>
      </c>
      <c r="D16" s="49" t="s">
        <v>152</v>
      </c>
      <c r="E16" s="48" t="s">
        <v>153</v>
      </c>
      <c r="F16" s="49" t="s">
        <v>154</v>
      </c>
      <c r="G16" s="45"/>
      <c r="H16" s="45"/>
      <c r="J16" s="50" t="s">
        <v>155</v>
      </c>
      <c r="K16" s="51"/>
      <c r="L16" s="29">
        <v>3</v>
      </c>
      <c r="M16" s="38">
        <v>1</v>
      </c>
      <c r="N16" s="46"/>
      <c r="O16" s="50" t="s">
        <v>156</v>
      </c>
      <c r="P16" s="4">
        <f>K25+K26</f>
        <v>5</v>
      </c>
      <c r="Q16" s="4">
        <f>L25+L26</f>
        <v>4</v>
      </c>
      <c r="R16" s="4">
        <f>M25+M26</f>
        <v>2</v>
      </c>
      <c r="S16" s="5"/>
      <c r="T16" s="5"/>
      <c r="U16" s="5"/>
      <c r="V16" s="5"/>
      <c r="W16" s="5"/>
      <c r="X16" s="46"/>
      <c r="Y16" s="50" t="s">
        <v>157</v>
      </c>
      <c r="Z16" s="29">
        <f>SUM(K31)</f>
        <v>1</v>
      </c>
      <c r="AA16" s="29">
        <f t="shared" si="14"/>
        <v>1</v>
      </c>
      <c r="AB16" s="29">
        <f t="shared" si="14"/>
        <v>0</v>
      </c>
      <c r="AC16" s="47"/>
    </row>
    <row r="17" spans="2:29" ht="15.75" x14ac:dyDescent="0.25">
      <c r="B17" s="136"/>
      <c r="C17" s="54"/>
      <c r="D17" s="49" t="s">
        <v>158</v>
      </c>
      <c r="E17" s="48" t="s">
        <v>68</v>
      </c>
      <c r="F17" s="49" t="s">
        <v>159</v>
      </c>
      <c r="G17" s="45"/>
      <c r="H17" s="45"/>
      <c r="J17" s="50" t="s">
        <v>160</v>
      </c>
      <c r="K17" s="51"/>
      <c r="L17" s="29"/>
      <c r="M17" s="38">
        <v>1</v>
      </c>
      <c r="N17" s="5"/>
      <c r="O17" s="50" t="s">
        <v>161</v>
      </c>
      <c r="P17" s="4">
        <f t="shared" ref="P17:R23" si="15">K27</f>
        <v>6</v>
      </c>
      <c r="Q17" s="4">
        <f t="shared" si="15"/>
        <v>10</v>
      </c>
      <c r="R17" s="4">
        <f t="shared" si="15"/>
        <v>1</v>
      </c>
      <c r="S17" s="5"/>
      <c r="T17" s="5"/>
      <c r="U17" s="5"/>
      <c r="V17" s="5"/>
      <c r="W17" s="5"/>
      <c r="X17" s="5"/>
      <c r="Y17" s="57" t="s">
        <v>162</v>
      </c>
      <c r="Z17" s="4">
        <f>SUM(K32)</f>
        <v>0</v>
      </c>
      <c r="AA17" s="4">
        <f>SUM(L32)</f>
        <v>10</v>
      </c>
      <c r="AB17" s="4">
        <f>SUM(M32)</f>
        <v>0</v>
      </c>
      <c r="AC17" s="47"/>
    </row>
    <row r="18" spans="2:29" ht="15.75" x14ac:dyDescent="0.25">
      <c r="B18" s="136"/>
      <c r="C18" s="48" t="s">
        <v>84</v>
      </c>
      <c r="D18" s="49" t="s">
        <v>163</v>
      </c>
      <c r="E18" s="54"/>
      <c r="F18" s="49" t="s">
        <v>164</v>
      </c>
      <c r="G18" s="45"/>
      <c r="H18" s="45"/>
      <c r="J18" s="50" t="s">
        <v>84</v>
      </c>
      <c r="K18" s="51">
        <v>19</v>
      </c>
      <c r="L18" s="29">
        <v>6</v>
      </c>
      <c r="M18" s="56">
        <v>5</v>
      </c>
      <c r="N18" s="5"/>
      <c r="O18" s="50" t="s">
        <v>165</v>
      </c>
      <c r="P18" s="4">
        <f t="shared" si="15"/>
        <v>0</v>
      </c>
      <c r="Q18" s="4">
        <f t="shared" si="15"/>
        <v>1</v>
      </c>
      <c r="R18" s="4">
        <f t="shared" si="15"/>
        <v>1</v>
      </c>
      <c r="S18" s="5"/>
      <c r="T18" s="5"/>
      <c r="U18" s="5"/>
      <c r="V18" s="5"/>
      <c r="W18" s="5"/>
      <c r="X18" s="5"/>
      <c r="Y18" s="18" t="s">
        <v>166</v>
      </c>
      <c r="Z18" s="4">
        <f>SUM(K33)</f>
        <v>24</v>
      </c>
      <c r="AA18" s="4">
        <f>SUM(L33)</f>
        <v>9</v>
      </c>
      <c r="AB18" s="4">
        <f>SUM(M33)</f>
        <v>8</v>
      </c>
      <c r="AC18" s="47"/>
    </row>
    <row r="19" spans="2:29" ht="15.75" x14ac:dyDescent="0.25">
      <c r="B19" s="136"/>
      <c r="C19" s="48" t="s">
        <v>149</v>
      </c>
      <c r="D19" s="49" t="s">
        <v>167</v>
      </c>
      <c r="E19" s="48" t="s">
        <v>147</v>
      </c>
      <c r="F19" s="49" t="s">
        <v>168</v>
      </c>
      <c r="G19" s="45"/>
      <c r="H19" s="45"/>
      <c r="J19" s="50" t="s">
        <v>169</v>
      </c>
      <c r="K19" s="51">
        <v>5</v>
      </c>
      <c r="L19" s="29"/>
      <c r="M19" s="56">
        <v>1</v>
      </c>
      <c r="N19" s="46"/>
      <c r="O19" s="50" t="s">
        <v>170</v>
      </c>
      <c r="P19" s="4">
        <f t="shared" si="15"/>
        <v>1</v>
      </c>
      <c r="Q19" s="4">
        <f t="shared" si="15"/>
        <v>1</v>
      </c>
      <c r="R19" s="4">
        <f t="shared" si="15"/>
        <v>0</v>
      </c>
      <c r="S19" s="5"/>
      <c r="T19" s="5"/>
      <c r="U19" s="5"/>
      <c r="V19" s="5"/>
      <c r="W19" s="5"/>
      <c r="X19" s="46"/>
      <c r="Y19" s="50" t="s">
        <v>128</v>
      </c>
      <c r="Z19" s="8">
        <f>SUM(Z3:Z18)</f>
        <v>123</v>
      </c>
      <c r="AA19" s="8">
        <f>SUM(AA3:AA18)</f>
        <v>146</v>
      </c>
      <c r="AB19" s="8">
        <f>SUM(AB3:AB18)</f>
        <v>82</v>
      </c>
      <c r="AC19" s="47"/>
    </row>
    <row r="20" spans="2:29" ht="15.75" x14ac:dyDescent="0.25">
      <c r="B20" s="136"/>
      <c r="C20" s="48" t="s">
        <v>70</v>
      </c>
      <c r="D20" s="49" t="s">
        <v>171</v>
      </c>
      <c r="E20" s="48" t="s">
        <v>84</v>
      </c>
      <c r="F20" s="49" t="s">
        <v>172</v>
      </c>
      <c r="G20" s="45"/>
      <c r="H20" s="45"/>
      <c r="J20" s="50" t="s">
        <v>68</v>
      </c>
      <c r="K20" s="51">
        <v>23</v>
      </c>
      <c r="L20" s="29">
        <v>40</v>
      </c>
      <c r="M20" s="56">
        <v>46</v>
      </c>
      <c r="N20" s="46"/>
      <c r="O20" s="50" t="s">
        <v>173</v>
      </c>
      <c r="P20" s="4">
        <f t="shared" si="15"/>
        <v>0</v>
      </c>
      <c r="Q20" s="4">
        <f t="shared" si="15"/>
        <v>1</v>
      </c>
      <c r="R20" s="4">
        <f t="shared" si="15"/>
        <v>0</v>
      </c>
      <c r="S20" s="5"/>
      <c r="T20" s="5"/>
      <c r="U20" s="5"/>
      <c r="V20" s="5"/>
      <c r="W20" s="5"/>
      <c r="X20" s="46"/>
      <c r="AC20" s="47"/>
    </row>
    <row r="21" spans="2:29" ht="15.75" x14ac:dyDescent="0.25">
      <c r="B21" s="136"/>
      <c r="C21" s="48" t="s">
        <v>80</v>
      </c>
      <c r="D21" s="49" t="s">
        <v>174</v>
      </c>
      <c r="E21" s="48" t="s">
        <v>84</v>
      </c>
      <c r="F21" s="49" t="s">
        <v>175</v>
      </c>
      <c r="G21" s="45"/>
      <c r="H21" s="45"/>
      <c r="J21" s="50" t="s">
        <v>111</v>
      </c>
      <c r="K21" s="51">
        <v>5</v>
      </c>
      <c r="L21" s="29">
        <v>23</v>
      </c>
      <c r="M21" s="38">
        <v>1</v>
      </c>
      <c r="N21" s="46"/>
      <c r="O21" s="50" t="s">
        <v>176</v>
      </c>
      <c r="P21" s="4">
        <f t="shared" si="15"/>
        <v>1</v>
      </c>
      <c r="Q21" s="4">
        <f t="shared" si="15"/>
        <v>1</v>
      </c>
      <c r="R21" s="4">
        <f t="shared" si="15"/>
        <v>0</v>
      </c>
      <c r="S21" s="5"/>
      <c r="T21" s="5"/>
      <c r="U21" s="5"/>
      <c r="V21" s="5"/>
      <c r="W21" s="5"/>
      <c r="X21" s="46"/>
      <c r="AC21" s="47"/>
    </row>
    <row r="22" spans="2:29" ht="15.75" x14ac:dyDescent="0.25">
      <c r="B22" s="136"/>
      <c r="C22" s="48" t="s">
        <v>76</v>
      </c>
      <c r="D22" s="49" t="s">
        <v>177</v>
      </c>
      <c r="E22" s="48" t="s">
        <v>76</v>
      </c>
      <c r="F22" s="49" t="s">
        <v>178</v>
      </c>
      <c r="G22" s="45"/>
      <c r="H22" s="45"/>
      <c r="J22" s="50" t="s">
        <v>179</v>
      </c>
      <c r="K22" s="51"/>
      <c r="L22" s="29"/>
      <c r="M22" s="38">
        <v>1</v>
      </c>
      <c r="N22" s="5"/>
      <c r="O22" s="57" t="s">
        <v>180</v>
      </c>
      <c r="P22" s="4">
        <f t="shared" si="15"/>
        <v>0</v>
      </c>
      <c r="Q22" s="4">
        <f t="shared" si="15"/>
        <v>10</v>
      </c>
      <c r="R22" s="4">
        <f t="shared" si="15"/>
        <v>0</v>
      </c>
      <c r="S22" s="5"/>
      <c r="T22" s="5"/>
      <c r="U22" s="5"/>
      <c r="V22" s="5"/>
      <c r="W22" s="5"/>
      <c r="X22" s="5"/>
      <c r="AC22" s="47"/>
    </row>
    <row r="23" spans="2:29" ht="15.75" x14ac:dyDescent="0.25">
      <c r="B23" s="136"/>
      <c r="C23" s="48" t="s">
        <v>181</v>
      </c>
      <c r="D23" s="49" t="s">
        <v>182</v>
      </c>
      <c r="E23" s="48" t="s">
        <v>149</v>
      </c>
      <c r="F23" s="49" t="s">
        <v>183</v>
      </c>
      <c r="G23" s="45"/>
      <c r="H23" s="45"/>
      <c r="J23" s="50" t="s">
        <v>184</v>
      </c>
      <c r="K23" s="51">
        <v>1</v>
      </c>
      <c r="L23" s="29">
        <v>1</v>
      </c>
      <c r="M23" s="38"/>
      <c r="N23" s="5"/>
      <c r="O23" s="18" t="s">
        <v>166</v>
      </c>
      <c r="P23" s="4">
        <f t="shared" si="15"/>
        <v>24</v>
      </c>
      <c r="Q23" s="4">
        <f t="shared" si="15"/>
        <v>9</v>
      </c>
      <c r="R23" s="4">
        <f t="shared" si="15"/>
        <v>8</v>
      </c>
      <c r="S23" s="5"/>
      <c r="T23" s="5"/>
      <c r="U23" s="5"/>
      <c r="V23" s="5"/>
      <c r="W23" s="5"/>
      <c r="X23" s="5"/>
      <c r="AC23" s="47"/>
    </row>
    <row r="24" spans="2:29" ht="15.75" x14ac:dyDescent="0.25">
      <c r="B24" s="136"/>
      <c r="C24" s="48" t="s">
        <v>70</v>
      </c>
      <c r="D24" s="49" t="s">
        <v>185</v>
      </c>
      <c r="E24" s="48" t="s">
        <v>186</v>
      </c>
      <c r="F24" s="49" t="s">
        <v>187</v>
      </c>
      <c r="G24" s="45"/>
      <c r="H24" s="45"/>
      <c r="J24" s="50" t="s">
        <v>188</v>
      </c>
      <c r="K24" s="51"/>
      <c r="L24" s="29"/>
      <c r="M24" s="38"/>
      <c r="N24" s="5"/>
      <c r="O24" s="50" t="s">
        <v>128</v>
      </c>
      <c r="P24" s="55">
        <f>SUM(P3:P23)</f>
        <v>123</v>
      </c>
      <c r="Q24" s="55">
        <f>SUM(Q3:Q23)</f>
        <v>146</v>
      </c>
      <c r="R24" s="55">
        <f>SUM(R3:R23)</f>
        <v>82</v>
      </c>
      <c r="S24" s="5"/>
      <c r="T24" s="5"/>
      <c r="U24" s="5"/>
      <c r="V24" s="5"/>
      <c r="W24" s="5"/>
      <c r="X24" s="5"/>
      <c r="AC24" s="47"/>
    </row>
    <row r="25" spans="2:29" ht="15.75" x14ac:dyDescent="0.25">
      <c r="B25" s="136"/>
      <c r="C25" s="48" t="s">
        <v>149</v>
      </c>
      <c r="D25" s="49" t="s">
        <v>189</v>
      </c>
      <c r="E25" s="52" t="s">
        <v>78</v>
      </c>
      <c r="F25" s="49" t="s">
        <v>190</v>
      </c>
      <c r="G25" s="45"/>
      <c r="H25" s="45"/>
      <c r="J25" s="50" t="s">
        <v>99</v>
      </c>
      <c r="K25" s="29">
        <v>5</v>
      </c>
      <c r="L25" s="29">
        <v>4</v>
      </c>
      <c r="M25" s="29">
        <v>1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AC25" s="47"/>
    </row>
    <row r="26" spans="2:29" ht="15.75" x14ac:dyDescent="0.25">
      <c r="B26" s="136"/>
      <c r="C26" s="48" t="s">
        <v>84</v>
      </c>
      <c r="D26" s="49" t="s">
        <v>191</v>
      </c>
      <c r="E26" s="54"/>
      <c r="F26" s="49" t="s">
        <v>192</v>
      </c>
      <c r="G26" s="45"/>
      <c r="H26" s="45"/>
      <c r="J26" s="50" t="s">
        <v>193</v>
      </c>
      <c r="K26" s="29"/>
      <c r="L26" s="29"/>
      <c r="M26" s="29">
        <v>1</v>
      </c>
      <c r="N26" s="46"/>
      <c r="S26" s="5"/>
      <c r="X26" s="46"/>
      <c r="AC26" s="47"/>
    </row>
    <row r="27" spans="2:29" ht="15.75" x14ac:dyDescent="0.25">
      <c r="B27" s="136"/>
      <c r="C27" s="54"/>
      <c r="D27" s="49" t="s">
        <v>194</v>
      </c>
      <c r="E27" s="48" t="s">
        <v>149</v>
      </c>
      <c r="F27" s="49" t="s">
        <v>195</v>
      </c>
      <c r="G27" s="45"/>
      <c r="H27" s="45"/>
      <c r="J27" s="50" t="s">
        <v>70</v>
      </c>
      <c r="K27" s="29">
        <v>6</v>
      </c>
      <c r="L27" s="29">
        <v>10</v>
      </c>
      <c r="M27" s="29">
        <v>1</v>
      </c>
      <c r="N27" s="46"/>
      <c r="S27" s="5"/>
      <c r="X27" s="46"/>
      <c r="AC27" s="47"/>
    </row>
    <row r="28" spans="2:29" ht="15.75" x14ac:dyDescent="0.25">
      <c r="B28" s="136"/>
      <c r="C28" s="48" t="s">
        <v>76</v>
      </c>
      <c r="D28" s="49" t="s">
        <v>196</v>
      </c>
      <c r="E28" s="48" t="s">
        <v>197</v>
      </c>
      <c r="F28" s="49" t="s">
        <v>198</v>
      </c>
      <c r="G28" s="45"/>
      <c r="H28" s="45"/>
      <c r="J28" s="50" t="s">
        <v>153</v>
      </c>
      <c r="K28" s="29"/>
      <c r="L28" s="29">
        <v>1</v>
      </c>
      <c r="M28" s="1">
        <v>1</v>
      </c>
      <c r="N28" s="46"/>
      <c r="S28" s="5"/>
      <c r="X28" s="46"/>
      <c r="AC28" s="47"/>
    </row>
    <row r="29" spans="2:29" ht="15.75" x14ac:dyDescent="0.25">
      <c r="B29" s="136"/>
      <c r="C29" s="48" t="s">
        <v>76</v>
      </c>
      <c r="D29" s="49" t="s">
        <v>199</v>
      </c>
      <c r="E29" s="48" t="s">
        <v>147</v>
      </c>
      <c r="F29" s="49" t="s">
        <v>200</v>
      </c>
      <c r="G29" s="45"/>
      <c r="H29" s="45"/>
      <c r="J29" s="50" t="s">
        <v>201</v>
      </c>
      <c r="K29" s="29">
        <v>1</v>
      </c>
      <c r="L29" s="29">
        <v>1</v>
      </c>
      <c r="M29" s="29"/>
      <c r="N29" s="5"/>
      <c r="S29" s="5"/>
      <c r="X29" s="5"/>
      <c r="AC29" s="47"/>
    </row>
    <row r="30" spans="2:29" ht="15.75" x14ac:dyDescent="0.25">
      <c r="B30" s="136"/>
      <c r="C30" s="54"/>
      <c r="D30" s="49" t="s">
        <v>202</v>
      </c>
      <c r="E30" s="54"/>
      <c r="F30" s="49" t="s">
        <v>203</v>
      </c>
      <c r="G30" s="45"/>
      <c r="H30" s="45"/>
      <c r="J30" s="50" t="s">
        <v>186</v>
      </c>
      <c r="K30" s="29"/>
      <c r="L30" s="29">
        <v>1</v>
      </c>
      <c r="M30" s="29"/>
      <c r="N30" s="46"/>
      <c r="S30" s="5"/>
      <c r="X30" s="46"/>
      <c r="AC30" s="47"/>
    </row>
    <row r="31" spans="2:29" ht="15.75" x14ac:dyDescent="0.25">
      <c r="B31" s="136"/>
      <c r="C31" s="48" t="s">
        <v>99</v>
      </c>
      <c r="D31" s="49" t="s">
        <v>204</v>
      </c>
      <c r="E31" s="54"/>
      <c r="F31" s="49" t="s">
        <v>205</v>
      </c>
      <c r="G31" s="45"/>
      <c r="H31" s="45"/>
      <c r="J31" s="50" t="s">
        <v>206</v>
      </c>
      <c r="K31" s="29">
        <v>1</v>
      </c>
      <c r="L31" s="29">
        <v>1</v>
      </c>
      <c r="M31" s="29"/>
      <c r="N31" s="46"/>
      <c r="S31" s="5"/>
      <c r="X31" s="46"/>
      <c r="AC31" s="47"/>
    </row>
    <row r="32" spans="2:29" ht="15.75" x14ac:dyDescent="0.25">
      <c r="B32" s="136"/>
      <c r="C32" s="54"/>
      <c r="D32" s="49" t="s">
        <v>207</v>
      </c>
      <c r="E32" s="48" t="s">
        <v>68</v>
      </c>
      <c r="F32" s="49" t="s">
        <v>208</v>
      </c>
      <c r="G32" s="45"/>
      <c r="H32" s="45"/>
      <c r="J32" s="57" t="s">
        <v>209</v>
      </c>
      <c r="K32" s="9"/>
      <c r="L32" s="30">
        <v>10</v>
      </c>
      <c r="M32" s="9"/>
      <c r="N32" s="46"/>
      <c r="S32" s="5"/>
      <c r="X32" s="46"/>
      <c r="AC32" s="47"/>
    </row>
    <row r="33" spans="2:29" ht="15.75" x14ac:dyDescent="0.25">
      <c r="B33" s="136"/>
      <c r="C33" s="48" t="s">
        <v>76</v>
      </c>
      <c r="D33" s="49" t="s">
        <v>210</v>
      </c>
      <c r="E33" s="54"/>
      <c r="F33" s="49" t="s">
        <v>211</v>
      </c>
      <c r="G33" s="45"/>
      <c r="H33" s="45"/>
      <c r="J33" s="18" t="s">
        <v>166</v>
      </c>
      <c r="K33" s="4">
        <v>24</v>
      </c>
      <c r="L33" s="4">
        <v>9</v>
      </c>
      <c r="M33" s="29">
        <v>8</v>
      </c>
      <c r="N33" s="46"/>
      <c r="S33" s="5"/>
      <c r="X33" s="46"/>
      <c r="AC33" s="47"/>
    </row>
    <row r="34" spans="2:29" ht="15.75" x14ac:dyDescent="0.25">
      <c r="B34" s="136"/>
      <c r="C34" s="48" t="s">
        <v>84</v>
      </c>
      <c r="D34" s="49" t="s">
        <v>212</v>
      </c>
      <c r="E34" s="48" t="s">
        <v>76</v>
      </c>
      <c r="F34" s="49" t="s">
        <v>213</v>
      </c>
      <c r="G34" s="45"/>
      <c r="H34" s="45"/>
      <c r="J34" s="50" t="s">
        <v>128</v>
      </c>
      <c r="K34" s="8">
        <f>SUM(K3:K33)</f>
        <v>123</v>
      </c>
      <c r="L34" s="8">
        <f>SUM(L3:L33)</f>
        <v>146</v>
      </c>
      <c r="M34" s="8">
        <f>SUM(M3:M33)</f>
        <v>82</v>
      </c>
      <c r="N34" s="46"/>
      <c r="S34" s="5"/>
      <c r="X34" s="46"/>
      <c r="AC34" s="47"/>
    </row>
    <row r="35" spans="2:29" ht="15.75" x14ac:dyDescent="0.25">
      <c r="B35" s="136"/>
      <c r="C35" s="48" t="s">
        <v>99</v>
      </c>
      <c r="D35" s="49" t="s">
        <v>214</v>
      </c>
      <c r="E35" s="48" t="s">
        <v>215</v>
      </c>
      <c r="F35" s="49" t="s">
        <v>216</v>
      </c>
      <c r="G35" s="45"/>
      <c r="H35" s="45"/>
      <c r="N35" s="46"/>
      <c r="S35" s="5"/>
      <c r="X35" s="46"/>
      <c r="AC35" s="47"/>
    </row>
    <row r="36" spans="2:29" ht="15.75" x14ac:dyDescent="0.25">
      <c r="B36" s="136"/>
      <c r="C36" s="54"/>
      <c r="D36" s="49" t="s">
        <v>217</v>
      </c>
      <c r="E36" s="48" t="s">
        <v>149</v>
      </c>
      <c r="F36" s="49" t="s">
        <v>218</v>
      </c>
      <c r="G36" s="45"/>
      <c r="H36" s="45"/>
      <c r="J36" s="8" t="s">
        <v>219</v>
      </c>
      <c r="K36" s="8" t="s">
        <v>64</v>
      </c>
      <c r="L36" s="8" t="s">
        <v>65</v>
      </c>
      <c r="M36" s="8" t="s">
        <v>66</v>
      </c>
      <c r="N36" s="58"/>
      <c r="O36" s="8" t="s">
        <v>219</v>
      </c>
      <c r="P36" s="8" t="s">
        <v>64</v>
      </c>
      <c r="Q36" s="8" t="s">
        <v>65</v>
      </c>
      <c r="R36" s="8" t="s">
        <v>66</v>
      </c>
      <c r="S36" s="5"/>
      <c r="T36" s="8" t="s">
        <v>219</v>
      </c>
      <c r="U36" s="8" t="s">
        <v>64</v>
      </c>
      <c r="V36" s="8" t="s">
        <v>65</v>
      </c>
      <c r="W36" s="8" t="s">
        <v>66</v>
      </c>
      <c r="X36" s="58"/>
      <c r="Y36" s="8" t="s">
        <v>220</v>
      </c>
      <c r="Z36" s="8" t="s">
        <v>64</v>
      </c>
      <c r="AA36" s="8" t="s">
        <v>65</v>
      </c>
      <c r="AB36" s="8" t="s">
        <v>66</v>
      </c>
      <c r="AC36" s="47"/>
    </row>
    <row r="37" spans="2:29" ht="15.75" x14ac:dyDescent="0.25">
      <c r="B37" s="136"/>
      <c r="C37" s="48" t="s">
        <v>221</v>
      </c>
      <c r="D37" s="49" t="s">
        <v>222</v>
      </c>
      <c r="E37" s="48" t="s">
        <v>147</v>
      </c>
      <c r="F37" s="49" t="s">
        <v>223</v>
      </c>
      <c r="G37" s="45"/>
      <c r="H37" s="45"/>
      <c r="J37" s="50" t="s">
        <v>72</v>
      </c>
      <c r="K37" s="59">
        <f t="shared" ref="K37:M52" si="16">K3/K$34*100</f>
        <v>0.81300813008130091</v>
      </c>
      <c r="L37" s="60">
        <f t="shared" si="16"/>
        <v>1.3698630136986301</v>
      </c>
      <c r="M37" s="59">
        <f t="shared" si="16"/>
        <v>0</v>
      </c>
      <c r="N37" s="58"/>
      <c r="O37" s="50" t="s">
        <v>73</v>
      </c>
      <c r="P37" s="59">
        <f t="shared" ref="P37:R39" si="17">K37</f>
        <v>0.81300813008130091</v>
      </c>
      <c r="Q37" s="59">
        <f t="shared" si="17"/>
        <v>1.3698630136986301</v>
      </c>
      <c r="R37" s="59">
        <f t="shared" si="17"/>
        <v>0</v>
      </c>
      <c r="S37" s="5"/>
      <c r="T37" s="8" t="s">
        <v>74</v>
      </c>
      <c r="U37" s="59">
        <f>K40+K44+K64</f>
        <v>1.6260162601626018</v>
      </c>
      <c r="V37" s="59">
        <f>L40+L44+L64</f>
        <v>0.68493150684931503</v>
      </c>
      <c r="W37" s="59">
        <f>M40+M44+M64</f>
        <v>1.2195121951219512</v>
      </c>
      <c r="X37" s="58"/>
      <c r="Y37" s="50" t="s">
        <v>75</v>
      </c>
      <c r="Z37" s="61">
        <f>SUM(K37)</f>
        <v>0.81300813008130091</v>
      </c>
      <c r="AA37" s="61">
        <f t="shared" ref="AA37:AB38" si="18">SUM(L37)</f>
        <v>1.3698630136986301</v>
      </c>
      <c r="AB37" s="61">
        <f t="shared" si="18"/>
        <v>0</v>
      </c>
      <c r="AC37" s="47"/>
    </row>
    <row r="38" spans="2:29" ht="15.75" x14ac:dyDescent="0.25">
      <c r="B38" s="136"/>
      <c r="C38" s="48" t="s">
        <v>76</v>
      </c>
      <c r="D38" s="49" t="s">
        <v>224</v>
      </c>
      <c r="E38" s="48" t="s">
        <v>225</v>
      </c>
      <c r="F38" s="49" t="s">
        <v>226</v>
      </c>
      <c r="G38" s="45"/>
      <c r="H38" s="45"/>
      <c r="J38" s="50" t="s">
        <v>80</v>
      </c>
      <c r="K38" s="59">
        <f t="shared" si="16"/>
        <v>0.81300813008130091</v>
      </c>
      <c r="L38" s="59">
        <f t="shared" si="16"/>
        <v>0</v>
      </c>
      <c r="M38" s="59">
        <f t="shared" si="16"/>
        <v>0</v>
      </c>
      <c r="N38" s="58"/>
      <c r="O38" s="50" t="s">
        <v>81</v>
      </c>
      <c r="P38" s="59">
        <f t="shared" si="17"/>
        <v>0.81300813008130091</v>
      </c>
      <c r="Q38" s="59">
        <f t="shared" si="17"/>
        <v>0</v>
      </c>
      <c r="R38" s="59">
        <f t="shared" si="17"/>
        <v>0</v>
      </c>
      <c r="S38" s="5"/>
      <c r="T38" s="8" t="s">
        <v>82</v>
      </c>
      <c r="U38" s="59">
        <f>K46+K54+K61</f>
        <v>24.390243902439025</v>
      </c>
      <c r="V38" s="59">
        <f>L46+L54+L61</f>
        <v>38.356164383561641</v>
      </c>
      <c r="W38" s="60">
        <f>M46+M54+M61</f>
        <v>64.634146341463421</v>
      </c>
      <c r="X38" s="58"/>
      <c r="Y38" s="50" t="s">
        <v>83</v>
      </c>
      <c r="Z38" s="61">
        <f t="shared" ref="Z38" si="19">SUM(K38)</f>
        <v>0.81300813008130091</v>
      </c>
      <c r="AA38" s="61">
        <f t="shared" si="18"/>
        <v>0</v>
      </c>
      <c r="AB38" s="61">
        <f t="shared" si="18"/>
        <v>0</v>
      </c>
      <c r="AC38" s="47"/>
    </row>
    <row r="39" spans="2:29" ht="15.75" x14ac:dyDescent="0.25">
      <c r="B39" s="136"/>
      <c r="C39" s="48" t="s">
        <v>76</v>
      </c>
      <c r="D39" s="49" t="s">
        <v>227</v>
      </c>
      <c r="E39" s="48" t="s">
        <v>149</v>
      </c>
      <c r="F39" s="49" t="s">
        <v>228</v>
      </c>
      <c r="G39" s="45"/>
      <c r="H39" s="45"/>
      <c r="J39" s="50" t="s">
        <v>87</v>
      </c>
      <c r="K39" s="59">
        <f t="shared" si="16"/>
        <v>1.6260162601626018</v>
      </c>
      <c r="L39" s="59">
        <f t="shared" si="16"/>
        <v>0.68493150684931503</v>
      </c>
      <c r="M39" s="59">
        <f t="shared" si="16"/>
        <v>0</v>
      </c>
      <c r="N39" s="58"/>
      <c r="O39" s="50" t="s">
        <v>88</v>
      </c>
      <c r="P39" s="59">
        <f t="shared" si="17"/>
        <v>1.6260162601626018</v>
      </c>
      <c r="Q39" s="59">
        <f t="shared" si="17"/>
        <v>0.68493150684931503</v>
      </c>
      <c r="R39" s="59">
        <f t="shared" si="17"/>
        <v>0</v>
      </c>
      <c r="S39" s="5"/>
      <c r="T39" s="8" t="s">
        <v>89</v>
      </c>
      <c r="U39" s="59">
        <f>K41+K55+K37+K45</f>
        <v>6.5040650406504072</v>
      </c>
      <c r="V39" s="60">
        <f>L41+L55+L37+L45</f>
        <v>18.493150684931507</v>
      </c>
      <c r="W39" s="59">
        <f>M41+M55+M37+M45</f>
        <v>1.2195121951219512</v>
      </c>
      <c r="X39" s="58"/>
      <c r="Y39" s="50" t="s">
        <v>90</v>
      </c>
      <c r="Z39" s="61">
        <f>SUM(K39:K41)</f>
        <v>2.4390243902439028</v>
      </c>
      <c r="AA39" s="61">
        <f t="shared" ref="AA39:AB39" si="20">SUM(L39:L41)</f>
        <v>0.68493150684931503</v>
      </c>
      <c r="AB39" s="61">
        <f t="shared" si="20"/>
        <v>1.2195121951219512</v>
      </c>
      <c r="AC39" s="47"/>
    </row>
    <row r="40" spans="2:29" ht="15.75" x14ac:dyDescent="0.25">
      <c r="B40" s="136"/>
      <c r="C40" s="48" t="s">
        <v>149</v>
      </c>
      <c r="D40" s="49" t="s">
        <v>229</v>
      </c>
      <c r="E40" s="52" t="s">
        <v>78</v>
      </c>
      <c r="F40" s="49" t="s">
        <v>230</v>
      </c>
      <c r="G40" s="45"/>
      <c r="H40" s="45"/>
      <c r="J40" s="50" t="s">
        <v>94</v>
      </c>
      <c r="K40" s="59">
        <f t="shared" si="16"/>
        <v>0</v>
      </c>
      <c r="L40" s="59">
        <f t="shared" si="16"/>
        <v>0</v>
      </c>
      <c r="M40" s="60">
        <f t="shared" si="16"/>
        <v>1.2195121951219512</v>
      </c>
      <c r="N40" s="58"/>
      <c r="O40" s="50" t="s">
        <v>95</v>
      </c>
      <c r="P40" s="59">
        <f>K40+K41</f>
        <v>0.81300813008130091</v>
      </c>
      <c r="Q40" s="59">
        <f>L40+L41</f>
        <v>0</v>
      </c>
      <c r="R40" s="59">
        <f>M40+M41</f>
        <v>1.2195121951219512</v>
      </c>
      <c r="S40" s="5"/>
      <c r="T40" s="8" t="s">
        <v>96</v>
      </c>
      <c r="U40" s="59">
        <f>K62+K49+K52+K57+K63+K65+K59+K43</f>
        <v>38.211382113821131</v>
      </c>
      <c r="V40" s="59">
        <f>L62+L49+L52+L57+L63+L65+L59+L43</f>
        <v>19.863013698630134</v>
      </c>
      <c r="W40" s="59">
        <f>M62+M49+M52+M57+M63+M65+M59+M43</f>
        <v>17.073170731707318</v>
      </c>
      <c r="X40" s="58"/>
      <c r="Y40" s="50" t="s">
        <v>97</v>
      </c>
      <c r="Z40" s="61">
        <f>SUM(K42:K47)</f>
        <v>6.5040650406504072</v>
      </c>
      <c r="AA40" s="61">
        <f t="shared" ref="AA40:AB40" si="21">SUM(L42:L47)</f>
        <v>8.2191780821917799</v>
      </c>
      <c r="AB40" s="61">
        <f t="shared" si="21"/>
        <v>7.3170731707317067</v>
      </c>
      <c r="AC40" s="47"/>
    </row>
    <row r="41" spans="2:29" ht="15.75" x14ac:dyDescent="0.25">
      <c r="B41" s="136"/>
      <c r="C41" s="48" t="s">
        <v>68</v>
      </c>
      <c r="D41" s="49" t="s">
        <v>231</v>
      </c>
      <c r="E41" s="48" t="s">
        <v>149</v>
      </c>
      <c r="F41" s="49" t="s">
        <v>232</v>
      </c>
      <c r="G41" s="45"/>
      <c r="H41" s="45"/>
      <c r="J41" s="50" t="s">
        <v>101</v>
      </c>
      <c r="K41" s="59">
        <f t="shared" si="16"/>
        <v>0.81300813008130091</v>
      </c>
      <c r="L41" s="59">
        <f t="shared" si="16"/>
        <v>0</v>
      </c>
      <c r="M41" s="59">
        <f t="shared" si="16"/>
        <v>0</v>
      </c>
      <c r="N41" s="58"/>
      <c r="O41" s="50" t="s">
        <v>102</v>
      </c>
      <c r="P41" s="59">
        <f>K42+K43</f>
        <v>1.6260162601626018</v>
      </c>
      <c r="Q41" s="59">
        <f>L42+L43</f>
        <v>2.7397260273972601</v>
      </c>
      <c r="R41" s="59">
        <f>M42+M43</f>
        <v>0</v>
      </c>
      <c r="S41" s="5"/>
      <c r="T41" s="8" t="s">
        <v>103</v>
      </c>
      <c r="U41" s="59">
        <f>K42+K58+K39+K51+K56+K48</f>
        <v>3.2520325203252036</v>
      </c>
      <c r="V41" s="60">
        <f>L42+L58+L39+L51+L56+L48</f>
        <v>7.5342465753424648</v>
      </c>
      <c r="W41" s="59">
        <f>M42+M58+M39+M51+M56+M48</f>
        <v>2.4390243902439024</v>
      </c>
      <c r="X41" s="58"/>
      <c r="Y41" s="53" t="s">
        <v>104</v>
      </c>
      <c r="Z41" s="2">
        <f>K48</f>
        <v>0</v>
      </c>
      <c r="AA41" s="2">
        <f t="shared" ref="AA41:AB41" si="22">L48</f>
        <v>5.4794520547945202</v>
      </c>
      <c r="AB41" s="2">
        <f t="shared" si="22"/>
        <v>0</v>
      </c>
      <c r="AC41" s="47"/>
    </row>
    <row r="42" spans="2:29" ht="15.75" x14ac:dyDescent="0.25">
      <c r="B42" s="136"/>
      <c r="C42" s="48" t="s">
        <v>76</v>
      </c>
      <c r="D42" s="49" t="s">
        <v>233</v>
      </c>
      <c r="E42" s="54"/>
      <c r="F42" s="49" t="s">
        <v>234</v>
      </c>
      <c r="G42" s="45"/>
      <c r="H42" s="45"/>
      <c r="J42" s="50" t="s">
        <v>107</v>
      </c>
      <c r="K42" s="59">
        <f t="shared" si="16"/>
        <v>1.6260162601626018</v>
      </c>
      <c r="L42" s="59">
        <f t="shared" si="16"/>
        <v>1.3698630136986301</v>
      </c>
      <c r="M42" s="59">
        <f t="shared" si="16"/>
        <v>0</v>
      </c>
      <c r="N42" s="58"/>
      <c r="O42" s="50" t="s">
        <v>108</v>
      </c>
      <c r="P42" s="59">
        <f>K44+K46+K45</f>
        <v>3.2520325203252036</v>
      </c>
      <c r="Q42" s="59">
        <f>L44+L46+L45</f>
        <v>5.4794520547945202</v>
      </c>
      <c r="R42" s="60">
        <f>M44+M46+M45</f>
        <v>7.3170731707317067</v>
      </c>
      <c r="S42" s="5"/>
      <c r="T42" s="8" t="s">
        <v>109</v>
      </c>
      <c r="U42" s="59">
        <f>K38+K50+K53+K60+K47</f>
        <v>6.5040650406504064</v>
      </c>
      <c r="V42" s="59">
        <f>L38+L50+L53+L60+L47</f>
        <v>2.054794520547945</v>
      </c>
      <c r="W42" s="59">
        <f>M38+M50+M53+M60+M47</f>
        <v>3.6585365853658534</v>
      </c>
      <c r="X42" s="58"/>
      <c r="Y42" s="50" t="s">
        <v>110</v>
      </c>
      <c r="Z42" s="61">
        <f>SUM(K49:K50)</f>
        <v>16.260162601626014</v>
      </c>
      <c r="AA42" s="61">
        <f t="shared" ref="AA42:AB42" si="23">SUM(L49:L50)</f>
        <v>10.95890410958904</v>
      </c>
      <c r="AB42" s="61">
        <f t="shared" si="23"/>
        <v>9.7560975609756095</v>
      </c>
      <c r="AC42" s="47"/>
    </row>
    <row r="43" spans="2:29" ht="15.75" x14ac:dyDescent="0.25">
      <c r="B43" s="136"/>
      <c r="C43" s="48" t="s">
        <v>99</v>
      </c>
      <c r="D43" s="49" t="s">
        <v>235</v>
      </c>
      <c r="E43" s="48" t="s">
        <v>111</v>
      </c>
      <c r="F43" s="49" t="s">
        <v>236</v>
      </c>
      <c r="G43" s="45"/>
      <c r="H43" s="45"/>
      <c r="J43" s="50" t="s">
        <v>114</v>
      </c>
      <c r="K43" s="59">
        <f t="shared" si="16"/>
        <v>0</v>
      </c>
      <c r="L43" s="59">
        <f t="shared" si="16"/>
        <v>1.3698630136986301</v>
      </c>
      <c r="M43" s="59">
        <f t="shared" si="16"/>
        <v>0</v>
      </c>
      <c r="N43" s="58"/>
      <c r="O43" s="50" t="s">
        <v>115</v>
      </c>
      <c r="P43" s="59">
        <f t="shared" ref="P43:R44" si="24">K47</f>
        <v>1.6260162601626018</v>
      </c>
      <c r="Q43" s="59">
        <f t="shared" si="24"/>
        <v>0</v>
      </c>
      <c r="R43" s="59">
        <f t="shared" si="24"/>
        <v>0</v>
      </c>
      <c r="S43" s="5"/>
      <c r="T43" s="23" t="s">
        <v>116</v>
      </c>
      <c r="U43" s="59">
        <f t="shared" ref="U43:W44" si="25">K66</f>
        <v>0</v>
      </c>
      <c r="V43" s="60">
        <f t="shared" si="25"/>
        <v>6.8493150684931505</v>
      </c>
      <c r="W43" s="59">
        <f t="shared" si="25"/>
        <v>0</v>
      </c>
      <c r="X43" s="58"/>
      <c r="Y43" s="50" t="s">
        <v>117</v>
      </c>
      <c r="Z43" s="61">
        <f>SUM(K51:K56)</f>
        <v>42.27642276422764</v>
      </c>
      <c r="AA43" s="61">
        <f t="shared" ref="AA43:AB43" si="26">SUM(L51:L56)</f>
        <v>47.260273972602739</v>
      </c>
      <c r="AB43" s="61">
        <f t="shared" si="26"/>
        <v>67.073170731707322</v>
      </c>
      <c r="AC43" s="47"/>
    </row>
    <row r="44" spans="2:29" ht="15.75" x14ac:dyDescent="0.25">
      <c r="B44" s="136"/>
      <c r="C44" s="54"/>
      <c r="D44" s="49" t="s">
        <v>237</v>
      </c>
      <c r="E44" s="48" t="s">
        <v>206</v>
      </c>
      <c r="F44" s="49" t="s">
        <v>238</v>
      </c>
      <c r="G44" s="45"/>
      <c r="H44" s="45"/>
      <c r="J44" s="50" t="s">
        <v>120</v>
      </c>
      <c r="K44" s="59">
        <f t="shared" si="16"/>
        <v>1.6260162601626018</v>
      </c>
      <c r="L44" s="59">
        <f t="shared" si="16"/>
        <v>0</v>
      </c>
      <c r="M44" s="59">
        <f t="shared" si="16"/>
        <v>0</v>
      </c>
      <c r="N44" s="58"/>
      <c r="O44" s="50" t="s">
        <v>121</v>
      </c>
      <c r="P44" s="59">
        <f t="shared" si="24"/>
        <v>0</v>
      </c>
      <c r="Q44" s="60">
        <f t="shared" si="24"/>
        <v>5.4794520547945202</v>
      </c>
      <c r="R44" s="59">
        <f t="shared" si="24"/>
        <v>0</v>
      </c>
      <c r="S44" s="5"/>
      <c r="T44" s="8" t="s">
        <v>122</v>
      </c>
      <c r="U44" s="59">
        <f t="shared" si="25"/>
        <v>19.512195121951219</v>
      </c>
      <c r="V44" s="59">
        <f t="shared" si="25"/>
        <v>6.1643835616438354</v>
      </c>
      <c r="W44" s="59">
        <f t="shared" si="25"/>
        <v>9.7560975609756095</v>
      </c>
      <c r="X44" s="58"/>
      <c r="Y44" s="50" t="s">
        <v>123</v>
      </c>
      <c r="Z44" s="61">
        <f>SUM(K57:K58)</f>
        <v>0.81300813008130091</v>
      </c>
      <c r="AA44" s="61">
        <f t="shared" ref="AA44:AB44" si="27">SUM(L57:L58)</f>
        <v>0.68493150684931503</v>
      </c>
      <c r="AB44" s="61">
        <f t="shared" si="27"/>
        <v>0</v>
      </c>
      <c r="AC44" s="47"/>
    </row>
    <row r="45" spans="2:29" ht="15.75" x14ac:dyDescent="0.25">
      <c r="B45" s="136"/>
      <c r="C45" s="48" t="s">
        <v>147</v>
      </c>
      <c r="D45" s="49" t="s">
        <v>239</v>
      </c>
      <c r="E45" s="48" t="s">
        <v>240</v>
      </c>
      <c r="F45" s="49" t="s">
        <v>241</v>
      </c>
      <c r="G45" s="45"/>
      <c r="H45" s="45"/>
      <c r="J45" s="50" t="s">
        <v>126</v>
      </c>
      <c r="K45" s="59">
        <f t="shared" si="16"/>
        <v>0.81300813008130091</v>
      </c>
      <c r="L45" s="59">
        <f t="shared" si="16"/>
        <v>1.3698630136986301</v>
      </c>
      <c r="M45" s="59">
        <f t="shared" si="16"/>
        <v>0</v>
      </c>
      <c r="N45" s="58"/>
      <c r="O45" s="50" t="s">
        <v>127</v>
      </c>
      <c r="P45" s="59">
        <f>K49+K50</f>
        <v>16.260162601626014</v>
      </c>
      <c r="Q45" s="59">
        <f>L49+L50</f>
        <v>10.95890410958904</v>
      </c>
      <c r="R45" s="59">
        <f>M49+M50</f>
        <v>9.7560975609756095</v>
      </c>
      <c r="S45" s="5"/>
      <c r="T45" s="23" t="s">
        <v>128</v>
      </c>
      <c r="U45" s="55">
        <f>SUM(U37:U44)</f>
        <v>99.999999999999986</v>
      </c>
      <c r="V45" s="55">
        <f>SUM(V37:V44)</f>
        <v>99.999999999999986</v>
      </c>
      <c r="W45" s="55">
        <f>SUM(W37:W44)</f>
        <v>100</v>
      </c>
      <c r="X45" s="58"/>
      <c r="Y45" s="50" t="s">
        <v>129</v>
      </c>
      <c r="Z45" s="61">
        <f>SUM(K59:K60)</f>
        <v>4.0650406504065035</v>
      </c>
      <c r="AA45" s="61">
        <f t="shared" ref="AA45:AB45" si="28">SUM(L59:L60)</f>
        <v>2.7397260273972601</v>
      </c>
      <c r="AB45" s="61">
        <f t="shared" si="28"/>
        <v>2.4390243902439024</v>
      </c>
      <c r="AC45" s="47"/>
    </row>
    <row r="46" spans="2:29" ht="15.75" x14ac:dyDescent="0.25">
      <c r="B46" s="136"/>
      <c r="C46" s="48" t="s">
        <v>68</v>
      </c>
      <c r="D46" s="49" t="s">
        <v>242</v>
      </c>
      <c r="E46" s="52" t="s">
        <v>78</v>
      </c>
      <c r="F46" s="49" t="s">
        <v>243</v>
      </c>
      <c r="G46" s="45"/>
      <c r="H46" s="45"/>
      <c r="J46" s="50" t="s">
        <v>132</v>
      </c>
      <c r="K46" s="59">
        <f t="shared" si="16"/>
        <v>0.81300813008130091</v>
      </c>
      <c r="L46" s="60">
        <f t="shared" si="16"/>
        <v>4.10958904109589</v>
      </c>
      <c r="M46" s="60">
        <f t="shared" si="16"/>
        <v>7.3170731707317067</v>
      </c>
      <c r="N46" s="58"/>
      <c r="O46" s="50" t="s">
        <v>133</v>
      </c>
      <c r="P46" s="59">
        <f>K51+K52+K53</f>
        <v>19.512195121951219</v>
      </c>
      <c r="Q46" s="59">
        <f>L51+L52+L53</f>
        <v>4.10958904109589</v>
      </c>
      <c r="R46" s="59">
        <f>M51+M52+M53</f>
        <v>8.536585365853659</v>
      </c>
      <c r="S46" s="5"/>
      <c r="T46" s="5"/>
      <c r="U46" s="5"/>
      <c r="V46" s="5"/>
      <c r="W46" s="5"/>
      <c r="X46" s="58"/>
      <c r="Y46" s="50" t="s">
        <v>134</v>
      </c>
      <c r="Z46" s="61">
        <f>SUM(K61)</f>
        <v>4.8780487804878048</v>
      </c>
      <c r="AA46" s="61">
        <f t="shared" ref="AA46:AB46" si="29">SUM(L61)</f>
        <v>6.8493150684931505</v>
      </c>
      <c r="AB46" s="61">
        <f t="shared" si="29"/>
        <v>1.2195121951219512</v>
      </c>
      <c r="AC46" s="47"/>
    </row>
    <row r="47" spans="2:29" ht="15.75" x14ac:dyDescent="0.25">
      <c r="B47" s="136"/>
      <c r="C47" s="48" t="s">
        <v>76</v>
      </c>
      <c r="D47" s="49" t="s">
        <v>244</v>
      </c>
      <c r="E47" s="48" t="s">
        <v>197</v>
      </c>
      <c r="F47" s="49" t="s">
        <v>245</v>
      </c>
      <c r="G47" s="45"/>
      <c r="H47" s="45"/>
      <c r="J47" s="50" t="s">
        <v>138</v>
      </c>
      <c r="K47" s="59">
        <f t="shared" si="16"/>
        <v>1.6260162601626018</v>
      </c>
      <c r="L47" s="59">
        <f t="shared" si="16"/>
        <v>0</v>
      </c>
      <c r="M47" s="59">
        <f t="shared" si="16"/>
        <v>0</v>
      </c>
      <c r="N47" s="58"/>
      <c r="O47" s="50" t="s">
        <v>139</v>
      </c>
      <c r="P47" s="59">
        <f>K54+K55</f>
        <v>22.764227642276424</v>
      </c>
      <c r="Q47" s="60">
        <f>L54+L55</f>
        <v>43.150684931506845</v>
      </c>
      <c r="R47" s="60">
        <f>M54+M55</f>
        <v>57.31707317073171</v>
      </c>
      <c r="S47" s="5"/>
      <c r="T47" s="62"/>
      <c r="U47" s="62"/>
      <c r="V47" s="62"/>
      <c r="W47" s="62"/>
      <c r="X47" s="58"/>
      <c r="Y47" s="50" t="s">
        <v>140</v>
      </c>
      <c r="Z47" s="61">
        <f>SUM(K62:K62)</f>
        <v>0</v>
      </c>
      <c r="AA47" s="61">
        <f>SUM(L62:L62)</f>
        <v>0.68493150684931503</v>
      </c>
      <c r="AB47" s="61">
        <f>SUM(M62:M62)</f>
        <v>1.2195121951219512</v>
      </c>
      <c r="AC47" s="47"/>
    </row>
    <row r="48" spans="2:29" ht="15.75" x14ac:dyDescent="0.25">
      <c r="B48" s="136"/>
      <c r="C48" s="48" t="s">
        <v>149</v>
      </c>
      <c r="D48" s="49" t="s">
        <v>246</v>
      </c>
      <c r="E48" s="48" t="s">
        <v>197</v>
      </c>
      <c r="F48" s="49" t="s">
        <v>247</v>
      </c>
      <c r="G48" s="45"/>
      <c r="H48" s="45"/>
      <c r="J48" s="50" t="s">
        <v>143</v>
      </c>
      <c r="K48" s="59">
        <f t="shared" si="16"/>
        <v>0</v>
      </c>
      <c r="L48" s="60">
        <f t="shared" si="16"/>
        <v>5.4794520547945202</v>
      </c>
      <c r="M48" s="59">
        <f t="shared" si="16"/>
        <v>0</v>
      </c>
      <c r="N48" s="58"/>
      <c r="O48" s="50" t="s">
        <v>144</v>
      </c>
      <c r="P48" s="59">
        <f t="shared" ref="P48:R49" si="30">K56</f>
        <v>0</v>
      </c>
      <c r="Q48" s="59">
        <f t="shared" si="30"/>
        <v>0</v>
      </c>
      <c r="R48" s="59">
        <f t="shared" si="30"/>
        <v>1.2195121951219512</v>
      </c>
      <c r="S48" s="5"/>
      <c r="T48" s="62"/>
      <c r="U48" s="63"/>
      <c r="V48" s="63"/>
      <c r="W48" s="63"/>
      <c r="X48" s="58"/>
      <c r="Y48" s="50" t="s">
        <v>145</v>
      </c>
      <c r="Z48" s="61">
        <f>SUM(K63)</f>
        <v>0.81300813008130091</v>
      </c>
      <c r="AA48" s="61">
        <f t="shared" ref="AA48:AB50" si="31">SUM(L63)</f>
        <v>0.68493150684931503</v>
      </c>
      <c r="AB48" s="61">
        <f t="shared" si="31"/>
        <v>0</v>
      </c>
      <c r="AC48" s="47"/>
    </row>
    <row r="49" spans="2:29" ht="15.75" x14ac:dyDescent="0.25">
      <c r="B49" s="136"/>
      <c r="C49" s="48" t="s">
        <v>68</v>
      </c>
      <c r="D49" s="49" t="s">
        <v>248</v>
      </c>
      <c r="E49" s="48" t="s">
        <v>68</v>
      </c>
      <c r="F49" s="49" t="s">
        <v>249</v>
      </c>
      <c r="G49" s="45"/>
      <c r="H49" s="45"/>
      <c r="J49" s="50" t="s">
        <v>149</v>
      </c>
      <c r="K49" s="59">
        <f t="shared" si="16"/>
        <v>16.260162601626014</v>
      </c>
      <c r="L49" s="59">
        <f t="shared" si="16"/>
        <v>8.9041095890410951</v>
      </c>
      <c r="M49" s="59">
        <f t="shared" si="16"/>
        <v>8.536585365853659</v>
      </c>
      <c r="N49" s="58"/>
      <c r="O49" s="50" t="s">
        <v>150</v>
      </c>
      <c r="P49" s="59">
        <f t="shared" si="30"/>
        <v>0.81300813008130091</v>
      </c>
      <c r="Q49" s="59">
        <f t="shared" si="30"/>
        <v>0.68493150684931503</v>
      </c>
      <c r="R49" s="59">
        <f t="shared" si="30"/>
        <v>0</v>
      </c>
      <c r="S49" s="58"/>
      <c r="T49" s="62"/>
      <c r="U49" s="63"/>
      <c r="V49" s="63"/>
      <c r="W49" s="63"/>
      <c r="X49" s="58"/>
      <c r="Y49" s="50" t="s">
        <v>151</v>
      </c>
      <c r="Z49" s="61">
        <f>SUM(K64)</f>
        <v>0</v>
      </c>
      <c r="AA49" s="61">
        <f t="shared" si="31"/>
        <v>0.68493150684931503</v>
      </c>
      <c r="AB49" s="61">
        <f t="shared" si="31"/>
        <v>0</v>
      </c>
      <c r="AC49" s="47"/>
    </row>
    <row r="50" spans="2:29" ht="15.75" x14ac:dyDescent="0.25">
      <c r="B50" s="136"/>
      <c r="C50" s="48" t="s">
        <v>76</v>
      </c>
      <c r="D50" s="49" t="s">
        <v>250</v>
      </c>
      <c r="E50" s="48" t="s">
        <v>76</v>
      </c>
      <c r="F50" s="49" t="s">
        <v>251</v>
      </c>
      <c r="G50" s="45"/>
      <c r="H50" s="45"/>
      <c r="J50" s="50" t="s">
        <v>155</v>
      </c>
      <c r="K50" s="59">
        <f t="shared" si="16"/>
        <v>0</v>
      </c>
      <c r="L50" s="60">
        <f t="shared" si="16"/>
        <v>2.054794520547945</v>
      </c>
      <c r="M50" s="60">
        <f t="shared" si="16"/>
        <v>1.2195121951219512</v>
      </c>
      <c r="N50" s="58"/>
      <c r="O50" s="50" t="s">
        <v>156</v>
      </c>
      <c r="P50" s="59">
        <f>K59+K60</f>
        <v>4.0650406504065035</v>
      </c>
      <c r="Q50" s="59">
        <f>L59+L60</f>
        <v>2.7397260273972601</v>
      </c>
      <c r="R50" s="59">
        <f>M59+M60</f>
        <v>2.4390243902439024</v>
      </c>
      <c r="S50" s="58"/>
      <c r="T50" s="62"/>
      <c r="U50" s="63"/>
      <c r="V50" s="63"/>
      <c r="W50" s="63"/>
      <c r="X50" s="58"/>
      <c r="Y50" s="50" t="s">
        <v>157</v>
      </c>
      <c r="Z50" s="61">
        <f>SUM(K65)</f>
        <v>0.81300813008130091</v>
      </c>
      <c r="AA50" s="61">
        <f t="shared" si="31"/>
        <v>0.68493150684931503</v>
      </c>
      <c r="AB50" s="61">
        <f t="shared" si="31"/>
        <v>0</v>
      </c>
      <c r="AC50" s="47"/>
    </row>
    <row r="51" spans="2:29" ht="15.75" x14ac:dyDescent="0.25">
      <c r="B51" s="136" t="s">
        <v>252</v>
      </c>
      <c r="C51" s="48" t="s">
        <v>99</v>
      </c>
      <c r="D51" s="49" t="s">
        <v>253</v>
      </c>
      <c r="E51" s="48" t="s">
        <v>99</v>
      </c>
      <c r="F51" s="49" t="s">
        <v>254</v>
      </c>
      <c r="G51" s="45"/>
      <c r="H51" s="45"/>
      <c r="J51" s="50" t="s">
        <v>160</v>
      </c>
      <c r="K51" s="59">
        <f t="shared" si="16"/>
        <v>0</v>
      </c>
      <c r="L51" s="59">
        <f t="shared" si="16"/>
        <v>0</v>
      </c>
      <c r="M51" s="59">
        <f t="shared" si="16"/>
        <v>1.2195121951219512</v>
      </c>
      <c r="N51" s="58"/>
      <c r="O51" s="50" t="s">
        <v>161</v>
      </c>
      <c r="P51" s="59">
        <f t="shared" ref="P51:R57" si="32">K61</f>
        <v>4.8780487804878048</v>
      </c>
      <c r="Q51" s="59">
        <f t="shared" si="32"/>
        <v>6.8493150684931505</v>
      </c>
      <c r="R51" s="59">
        <f t="shared" si="32"/>
        <v>1.2195121951219512</v>
      </c>
      <c r="S51" s="58"/>
      <c r="T51" s="62"/>
      <c r="U51" s="63"/>
      <c r="V51" s="63"/>
      <c r="W51" s="63"/>
      <c r="X51" s="58"/>
      <c r="Y51" s="57" t="s">
        <v>162</v>
      </c>
      <c r="Z51" s="61">
        <f>SUM(K66)</f>
        <v>0</v>
      </c>
      <c r="AA51" s="61">
        <f>SUM(L66)</f>
        <v>6.8493150684931505</v>
      </c>
      <c r="AB51" s="61">
        <f>SUM(M66)</f>
        <v>0</v>
      </c>
      <c r="AC51" s="47"/>
    </row>
    <row r="52" spans="2:29" ht="15.75" x14ac:dyDescent="0.25">
      <c r="B52" s="136"/>
      <c r="C52" s="48" t="s">
        <v>99</v>
      </c>
      <c r="D52" s="49" t="s">
        <v>255</v>
      </c>
      <c r="E52" s="48" t="s">
        <v>111</v>
      </c>
      <c r="F52" s="49" t="s">
        <v>256</v>
      </c>
      <c r="G52" s="45"/>
      <c r="H52" s="45"/>
      <c r="J52" s="50" t="s">
        <v>84</v>
      </c>
      <c r="K52" s="59">
        <f t="shared" si="16"/>
        <v>15.447154471544716</v>
      </c>
      <c r="L52" s="59">
        <f t="shared" si="16"/>
        <v>4.10958904109589</v>
      </c>
      <c r="M52" s="59">
        <f t="shared" si="16"/>
        <v>6.0975609756097562</v>
      </c>
      <c r="N52" s="58"/>
      <c r="O52" s="50" t="s">
        <v>165</v>
      </c>
      <c r="P52" s="59">
        <f t="shared" si="32"/>
        <v>0</v>
      </c>
      <c r="Q52" s="59">
        <f t="shared" si="32"/>
        <v>0.68493150684931503</v>
      </c>
      <c r="R52" s="60">
        <f t="shared" si="32"/>
        <v>1.2195121951219512</v>
      </c>
      <c r="S52" s="58"/>
      <c r="T52" s="62"/>
      <c r="U52" s="63"/>
      <c r="V52" s="63"/>
      <c r="W52" s="63"/>
      <c r="X52" s="58"/>
      <c r="Y52" s="18" t="s">
        <v>166</v>
      </c>
      <c r="Z52" s="61">
        <f>SUM(K67)</f>
        <v>19.512195121951219</v>
      </c>
      <c r="AA52" s="61">
        <f>SUM(L67)</f>
        <v>6.1643835616438354</v>
      </c>
      <c r="AB52" s="61">
        <f>SUM(M67)</f>
        <v>9.7560975609756095</v>
      </c>
      <c r="AC52" s="47"/>
    </row>
    <row r="53" spans="2:29" ht="15.75" x14ac:dyDescent="0.25">
      <c r="B53" s="136"/>
      <c r="C53" s="48" t="s">
        <v>206</v>
      </c>
      <c r="D53" s="49" t="s">
        <v>257</v>
      </c>
      <c r="E53" s="48" t="s">
        <v>225</v>
      </c>
      <c r="F53" s="49" t="s">
        <v>258</v>
      </c>
      <c r="G53" s="45"/>
      <c r="H53" s="45"/>
      <c r="J53" s="50" t="s">
        <v>169</v>
      </c>
      <c r="K53" s="59">
        <f t="shared" ref="K53:M67" si="33">K19/K$34*100</f>
        <v>4.0650406504065035</v>
      </c>
      <c r="L53" s="59">
        <f t="shared" si="33"/>
        <v>0</v>
      </c>
      <c r="M53" s="59">
        <f t="shared" si="33"/>
        <v>1.2195121951219512</v>
      </c>
      <c r="N53" s="58"/>
      <c r="O53" s="50" t="s">
        <v>170</v>
      </c>
      <c r="P53" s="59">
        <f t="shared" si="32"/>
        <v>0.81300813008130091</v>
      </c>
      <c r="Q53" s="59">
        <f t="shared" si="32"/>
        <v>0.68493150684931503</v>
      </c>
      <c r="R53" s="59">
        <f t="shared" si="32"/>
        <v>0</v>
      </c>
      <c r="S53" s="58"/>
      <c r="T53" s="62"/>
      <c r="U53" s="63"/>
      <c r="V53" s="63"/>
      <c r="W53" s="63"/>
      <c r="X53" s="58"/>
      <c r="Y53" s="50" t="s">
        <v>128</v>
      </c>
      <c r="Z53" s="8">
        <f>SUM(Z37:Z52)</f>
        <v>99.999999999999986</v>
      </c>
      <c r="AA53" s="8">
        <f>SUM(AA37:AA52)</f>
        <v>99.999999999999972</v>
      </c>
      <c r="AB53" s="8">
        <f>SUM(AB37:AB52)</f>
        <v>100</v>
      </c>
      <c r="AC53" s="47"/>
    </row>
    <row r="54" spans="2:29" ht="15.75" x14ac:dyDescent="0.25">
      <c r="B54" s="136"/>
      <c r="C54" s="48" t="s">
        <v>138</v>
      </c>
      <c r="D54" s="49" t="s">
        <v>259</v>
      </c>
      <c r="E54" s="48" t="s">
        <v>68</v>
      </c>
      <c r="F54" s="49" t="s">
        <v>260</v>
      </c>
      <c r="G54" s="45"/>
      <c r="H54" s="45"/>
      <c r="J54" s="50" t="s">
        <v>68</v>
      </c>
      <c r="K54" s="59">
        <f t="shared" si="33"/>
        <v>18.699186991869919</v>
      </c>
      <c r="L54" s="59">
        <f t="shared" si="33"/>
        <v>27.397260273972602</v>
      </c>
      <c r="M54" s="60">
        <f t="shared" si="33"/>
        <v>56.09756097560976</v>
      </c>
      <c r="N54" s="58"/>
      <c r="O54" s="50" t="s">
        <v>173</v>
      </c>
      <c r="P54" s="59">
        <f t="shared" si="32"/>
        <v>0</v>
      </c>
      <c r="Q54" s="59">
        <f t="shared" si="32"/>
        <v>0.68493150684931503</v>
      </c>
      <c r="R54" s="59">
        <f t="shared" si="32"/>
        <v>0</v>
      </c>
      <c r="S54" s="58"/>
      <c r="T54" s="64"/>
      <c r="U54" s="63"/>
      <c r="V54" s="63"/>
      <c r="W54" s="63"/>
      <c r="X54" s="58"/>
      <c r="Y54" s="65"/>
      <c r="Z54" s="65"/>
      <c r="AA54" s="65"/>
      <c r="AB54" s="65"/>
      <c r="AC54" s="47"/>
    </row>
    <row r="55" spans="2:29" ht="15.75" x14ac:dyDescent="0.25">
      <c r="B55" s="136"/>
      <c r="C55" s="48" t="s">
        <v>76</v>
      </c>
      <c r="D55" s="49" t="s">
        <v>261</v>
      </c>
      <c r="E55" s="48" t="s">
        <v>72</v>
      </c>
      <c r="F55" s="49" t="s">
        <v>262</v>
      </c>
      <c r="G55" s="45"/>
      <c r="H55" s="45"/>
      <c r="J55" s="50" t="s">
        <v>111</v>
      </c>
      <c r="K55" s="59">
        <f t="shared" si="33"/>
        <v>4.0650406504065035</v>
      </c>
      <c r="L55" s="60">
        <f t="shared" si="33"/>
        <v>15.753424657534246</v>
      </c>
      <c r="M55" s="59">
        <f t="shared" si="33"/>
        <v>1.2195121951219512</v>
      </c>
      <c r="N55" s="58"/>
      <c r="O55" s="50" t="s">
        <v>176</v>
      </c>
      <c r="P55" s="59">
        <f t="shared" si="32"/>
        <v>0.81300813008130091</v>
      </c>
      <c r="Q55" s="59">
        <f t="shared" si="32"/>
        <v>0.68493150684931503</v>
      </c>
      <c r="R55" s="59">
        <f t="shared" si="32"/>
        <v>0</v>
      </c>
      <c r="S55" s="58"/>
      <c r="T55" s="62"/>
      <c r="U55" s="63"/>
      <c r="V55" s="63"/>
      <c r="W55" s="63"/>
      <c r="X55" s="58"/>
      <c r="Y55" s="65"/>
      <c r="Z55" s="65"/>
      <c r="AA55" s="65"/>
      <c r="AB55" s="65"/>
      <c r="AC55" s="47"/>
    </row>
    <row r="56" spans="2:29" ht="18.75" customHeight="1" x14ac:dyDescent="0.25">
      <c r="B56" s="136"/>
      <c r="C56" s="48" t="s">
        <v>76</v>
      </c>
      <c r="D56" s="49" t="s">
        <v>263</v>
      </c>
      <c r="E56" s="48" t="s">
        <v>149</v>
      </c>
      <c r="F56" s="49" t="s">
        <v>264</v>
      </c>
      <c r="G56" s="45"/>
      <c r="H56" s="45"/>
      <c r="J56" s="50" t="s">
        <v>179</v>
      </c>
      <c r="K56" s="59">
        <f t="shared" si="33"/>
        <v>0</v>
      </c>
      <c r="L56" s="59">
        <f t="shared" si="33"/>
        <v>0</v>
      </c>
      <c r="M56" s="59">
        <f t="shared" si="33"/>
        <v>1.2195121951219512</v>
      </c>
      <c r="N56" s="58"/>
      <c r="O56" s="57" t="s">
        <v>180</v>
      </c>
      <c r="P56" s="59">
        <f t="shared" si="32"/>
        <v>0</v>
      </c>
      <c r="Q56" s="60">
        <f t="shared" si="32"/>
        <v>6.8493150684931505</v>
      </c>
      <c r="R56" s="59">
        <f t="shared" si="32"/>
        <v>0</v>
      </c>
      <c r="S56" s="58"/>
      <c r="T56" s="66"/>
      <c r="U56" s="67"/>
      <c r="V56" s="67"/>
      <c r="W56" s="67"/>
      <c r="X56" s="65"/>
      <c r="Y56" s="47"/>
    </row>
    <row r="57" spans="2:29" ht="15.75" x14ac:dyDescent="0.25">
      <c r="B57" s="136"/>
      <c r="C57" s="48" t="s">
        <v>76</v>
      </c>
      <c r="D57" s="49" t="s">
        <v>265</v>
      </c>
      <c r="E57" s="48" t="s">
        <v>197</v>
      </c>
      <c r="F57" s="49" t="s">
        <v>266</v>
      </c>
      <c r="G57" s="45"/>
      <c r="H57" s="45"/>
      <c r="J57" s="50" t="s">
        <v>184</v>
      </c>
      <c r="K57" s="59">
        <f t="shared" si="33"/>
        <v>0.81300813008130091</v>
      </c>
      <c r="L57" s="59">
        <f t="shared" si="33"/>
        <v>0.68493150684931503</v>
      </c>
      <c r="M57" s="59">
        <f t="shared" si="33"/>
        <v>0</v>
      </c>
      <c r="N57" s="58"/>
      <c r="O57" s="18" t="s">
        <v>166</v>
      </c>
      <c r="P57" s="59">
        <f t="shared" si="32"/>
        <v>19.512195121951219</v>
      </c>
      <c r="Q57" s="59">
        <f t="shared" si="32"/>
        <v>6.1643835616438354</v>
      </c>
      <c r="R57" s="59">
        <f t="shared" si="32"/>
        <v>9.7560975609756095</v>
      </c>
      <c r="S57" s="58"/>
      <c r="T57" s="66"/>
      <c r="U57" s="66"/>
      <c r="V57" s="66"/>
      <c r="W57" s="66"/>
      <c r="X57" s="58"/>
      <c r="Y57" s="65"/>
      <c r="Z57" s="65"/>
      <c r="AA57" s="65"/>
      <c r="AB57" s="65"/>
      <c r="AC57" s="47"/>
    </row>
    <row r="58" spans="2:29" ht="15.75" x14ac:dyDescent="0.25">
      <c r="B58" s="136"/>
      <c r="C58" s="48" t="s">
        <v>184</v>
      </c>
      <c r="D58" s="49" t="s">
        <v>267</v>
      </c>
      <c r="E58" s="48" t="s">
        <v>70</v>
      </c>
      <c r="F58" s="49" t="s">
        <v>268</v>
      </c>
      <c r="G58" s="45"/>
      <c r="H58" s="45"/>
      <c r="J58" s="50" t="s">
        <v>188</v>
      </c>
      <c r="K58" s="59">
        <f t="shared" si="33"/>
        <v>0</v>
      </c>
      <c r="L58" s="59">
        <f t="shared" si="33"/>
        <v>0</v>
      </c>
      <c r="M58" s="59">
        <f t="shared" si="33"/>
        <v>0</v>
      </c>
      <c r="N58" s="58"/>
      <c r="O58" s="50" t="s">
        <v>128</v>
      </c>
      <c r="P58" s="41">
        <f>SUM(P37:P57)</f>
        <v>100</v>
      </c>
      <c r="Q58" s="41">
        <f>SUM(Q37:Q57)</f>
        <v>99.999999999999972</v>
      </c>
      <c r="R58" s="41">
        <f>SUM(R37:R57)</f>
        <v>100</v>
      </c>
      <c r="S58" s="58"/>
      <c r="T58" s="66"/>
      <c r="U58" s="66"/>
      <c r="V58" s="66"/>
      <c r="W58" s="66"/>
      <c r="X58" s="58"/>
      <c r="Y58" s="65"/>
      <c r="Z58" s="65"/>
      <c r="AA58" s="65"/>
      <c r="AB58" s="65"/>
      <c r="AC58" s="47"/>
    </row>
    <row r="59" spans="2:29" ht="15.75" x14ac:dyDescent="0.25">
      <c r="B59" s="136"/>
      <c r="C59" s="48" t="s">
        <v>138</v>
      </c>
      <c r="D59" s="49" t="s">
        <v>269</v>
      </c>
      <c r="E59" s="48" t="s">
        <v>84</v>
      </c>
      <c r="F59" s="49" t="s">
        <v>270</v>
      </c>
      <c r="G59" s="45"/>
      <c r="H59" s="45"/>
      <c r="J59" s="50" t="s">
        <v>99</v>
      </c>
      <c r="K59" s="59">
        <f t="shared" si="33"/>
        <v>4.0650406504065035</v>
      </c>
      <c r="L59" s="59">
        <f t="shared" si="33"/>
        <v>2.7397260273972601</v>
      </c>
      <c r="M59" s="59">
        <f t="shared" si="33"/>
        <v>1.2195121951219512</v>
      </c>
      <c r="N59" s="58"/>
      <c r="O59" s="58"/>
      <c r="P59" s="58"/>
      <c r="Q59" s="58"/>
      <c r="R59" s="58"/>
      <c r="S59" s="58"/>
      <c r="T59" s="66"/>
      <c r="U59" s="66"/>
      <c r="V59" s="66"/>
      <c r="W59" s="66"/>
      <c r="X59" s="58"/>
      <c r="Y59" s="65"/>
      <c r="Z59" s="65"/>
      <c r="AA59" s="65"/>
      <c r="AB59" s="65"/>
      <c r="AC59" s="47"/>
    </row>
    <row r="60" spans="2:29" ht="15.75" x14ac:dyDescent="0.25">
      <c r="B60" s="136"/>
      <c r="C60" s="48" t="s">
        <v>111</v>
      </c>
      <c r="D60" s="49" t="s">
        <v>271</v>
      </c>
      <c r="E60" s="48" t="s">
        <v>111</v>
      </c>
      <c r="F60" s="49" t="s">
        <v>272</v>
      </c>
      <c r="G60" s="45"/>
      <c r="H60" s="45"/>
      <c r="J60" s="50" t="s">
        <v>193</v>
      </c>
      <c r="K60" s="59">
        <f t="shared" si="33"/>
        <v>0</v>
      </c>
      <c r="L60" s="59">
        <f t="shared" si="33"/>
        <v>0</v>
      </c>
      <c r="M60" s="59">
        <f t="shared" si="33"/>
        <v>1.2195121951219512</v>
      </c>
      <c r="N60" s="58"/>
      <c r="O60" s="58"/>
      <c r="P60" s="58"/>
      <c r="Q60" s="58"/>
      <c r="R60" s="58"/>
      <c r="S60" s="58"/>
      <c r="T60" s="66"/>
      <c r="U60" s="66"/>
      <c r="V60" s="66"/>
      <c r="W60" s="66"/>
      <c r="X60" s="58"/>
      <c r="Y60" s="65"/>
      <c r="Z60" s="65"/>
      <c r="AA60" s="65"/>
      <c r="AB60" s="65"/>
      <c r="AC60" s="47"/>
    </row>
    <row r="61" spans="2:29" ht="15.75" x14ac:dyDescent="0.25">
      <c r="B61" s="136"/>
      <c r="C61" s="49" t="s">
        <v>201</v>
      </c>
      <c r="D61" s="49" t="s">
        <v>273</v>
      </c>
      <c r="E61" s="52" t="s">
        <v>78</v>
      </c>
      <c r="F61" s="49" t="s">
        <v>274</v>
      </c>
      <c r="G61" s="45"/>
      <c r="H61" s="45"/>
      <c r="J61" s="50" t="s">
        <v>70</v>
      </c>
      <c r="K61" s="59">
        <f t="shared" si="33"/>
        <v>4.8780487804878048</v>
      </c>
      <c r="L61" s="59">
        <f t="shared" si="33"/>
        <v>6.8493150684931505</v>
      </c>
      <c r="M61" s="59">
        <f t="shared" si="33"/>
        <v>1.2195121951219512</v>
      </c>
      <c r="N61" s="58"/>
      <c r="O61" s="58"/>
      <c r="P61" s="58"/>
      <c r="Q61" s="58"/>
      <c r="R61" s="58"/>
      <c r="S61" s="58"/>
      <c r="T61" s="66"/>
      <c r="U61" s="66"/>
      <c r="V61" s="66"/>
      <c r="W61" s="66"/>
      <c r="X61" s="58"/>
      <c r="Y61" s="47"/>
      <c r="Z61" s="47"/>
      <c r="AA61" s="47"/>
      <c r="AB61" s="47"/>
      <c r="AC61" s="47"/>
    </row>
    <row r="62" spans="2:29" ht="15.75" x14ac:dyDescent="0.25">
      <c r="B62" s="136"/>
      <c r="C62" s="45"/>
      <c r="D62" s="45"/>
      <c r="E62" s="48" t="s">
        <v>240</v>
      </c>
      <c r="F62" s="49" t="s">
        <v>275</v>
      </c>
      <c r="G62" s="45"/>
      <c r="H62" s="45"/>
      <c r="J62" s="50" t="s">
        <v>153</v>
      </c>
      <c r="K62" s="59">
        <f t="shared" si="33"/>
        <v>0</v>
      </c>
      <c r="L62" s="59">
        <f t="shared" si="33"/>
        <v>0.68493150684931503</v>
      </c>
      <c r="M62" s="59">
        <f t="shared" si="33"/>
        <v>1.2195121951219512</v>
      </c>
      <c r="N62" s="58"/>
      <c r="O62" s="58"/>
      <c r="P62" s="58"/>
      <c r="Q62" s="58"/>
      <c r="R62" s="58"/>
      <c r="S62" s="58"/>
      <c r="T62" s="66"/>
      <c r="U62" s="66"/>
      <c r="V62" s="66"/>
      <c r="W62" s="66"/>
      <c r="X62" s="58"/>
      <c r="Y62" s="47"/>
      <c r="Z62" s="47"/>
      <c r="AA62" s="47"/>
      <c r="AB62" s="47"/>
      <c r="AC62" s="47"/>
    </row>
    <row r="63" spans="2:29" ht="15.75" x14ac:dyDescent="0.25">
      <c r="B63" s="136"/>
      <c r="C63" s="45"/>
      <c r="D63" s="45"/>
      <c r="E63" s="52" t="s">
        <v>78</v>
      </c>
      <c r="F63" s="49" t="s">
        <v>276</v>
      </c>
      <c r="G63" s="45"/>
      <c r="H63" s="45"/>
      <c r="J63" s="50" t="s">
        <v>201</v>
      </c>
      <c r="K63" s="59">
        <f t="shared" si="33"/>
        <v>0.81300813008130091</v>
      </c>
      <c r="L63" s="59">
        <f t="shared" si="33"/>
        <v>0.68493150684931503</v>
      </c>
      <c r="M63" s="59">
        <f t="shared" si="33"/>
        <v>0</v>
      </c>
      <c r="N63" s="58"/>
      <c r="O63" s="58"/>
      <c r="P63" s="58"/>
      <c r="Q63" s="58"/>
      <c r="R63" s="58"/>
      <c r="S63" s="58"/>
      <c r="T63" s="66"/>
      <c r="U63" s="66"/>
      <c r="V63" s="66"/>
      <c r="W63" s="66"/>
      <c r="X63" s="58"/>
      <c r="Y63" s="47"/>
      <c r="Z63" s="47"/>
      <c r="AA63" s="47"/>
      <c r="AB63" s="47"/>
      <c r="AC63" s="47"/>
    </row>
    <row r="64" spans="2:29" ht="15.75" x14ac:dyDescent="0.25">
      <c r="B64" s="136"/>
      <c r="C64" s="45"/>
      <c r="D64" s="45"/>
      <c r="E64" s="48" t="s">
        <v>184</v>
      </c>
      <c r="F64" s="49" t="s">
        <v>277</v>
      </c>
      <c r="G64" s="45"/>
      <c r="H64" s="45"/>
      <c r="J64" s="50" t="s">
        <v>186</v>
      </c>
      <c r="K64" s="59">
        <f t="shared" si="33"/>
        <v>0</v>
      </c>
      <c r="L64" s="59">
        <f t="shared" si="33"/>
        <v>0.68493150684931503</v>
      </c>
      <c r="M64" s="59">
        <f t="shared" si="33"/>
        <v>0</v>
      </c>
      <c r="N64" s="58"/>
      <c r="O64" s="58"/>
      <c r="P64" s="58"/>
      <c r="Q64" s="58"/>
      <c r="R64" s="58"/>
      <c r="S64" s="58"/>
      <c r="T64" s="66"/>
      <c r="U64" s="66"/>
      <c r="V64" s="66"/>
      <c r="W64" s="66"/>
      <c r="X64" s="58"/>
      <c r="Y64" s="47"/>
      <c r="Z64" s="47"/>
      <c r="AA64" s="47"/>
      <c r="AB64" s="47"/>
      <c r="AC64" s="65"/>
    </row>
    <row r="65" spans="2:29" ht="15.75" x14ac:dyDescent="0.25">
      <c r="B65" s="136"/>
      <c r="C65" s="45"/>
      <c r="D65" s="45"/>
      <c r="E65" s="48" t="s">
        <v>111</v>
      </c>
      <c r="F65" s="49" t="s">
        <v>278</v>
      </c>
      <c r="G65" s="45"/>
      <c r="H65" s="45"/>
      <c r="J65" s="50" t="s">
        <v>206</v>
      </c>
      <c r="K65" s="59">
        <f t="shared" si="33"/>
        <v>0.81300813008130091</v>
      </c>
      <c r="L65" s="59">
        <f t="shared" si="33"/>
        <v>0.68493150684931503</v>
      </c>
      <c r="M65" s="59">
        <f t="shared" si="33"/>
        <v>0</v>
      </c>
      <c r="N65" s="58"/>
      <c r="O65" s="58"/>
      <c r="P65" s="58"/>
      <c r="Q65" s="58"/>
      <c r="R65" s="58"/>
      <c r="S65" s="58"/>
      <c r="T65" s="66"/>
      <c r="U65" s="66"/>
      <c r="V65" s="66"/>
      <c r="W65" s="66"/>
      <c r="X65" s="58"/>
      <c r="Y65" s="65"/>
      <c r="Z65" s="65"/>
      <c r="AA65" s="65"/>
      <c r="AB65" s="65"/>
      <c r="AC65" s="65"/>
    </row>
    <row r="66" spans="2:29" ht="15.75" x14ac:dyDescent="0.25">
      <c r="B66" s="136"/>
      <c r="C66" s="45"/>
      <c r="D66" s="45"/>
      <c r="E66" s="48" t="s">
        <v>84</v>
      </c>
      <c r="F66" s="49" t="s">
        <v>279</v>
      </c>
      <c r="G66" s="45"/>
      <c r="H66" s="45"/>
      <c r="J66" s="57" t="s">
        <v>209</v>
      </c>
      <c r="K66" s="59">
        <f t="shared" si="33"/>
        <v>0</v>
      </c>
      <c r="L66" s="60">
        <f t="shared" si="33"/>
        <v>6.8493150684931505</v>
      </c>
      <c r="M66" s="59">
        <f t="shared" si="33"/>
        <v>0</v>
      </c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65"/>
      <c r="Z66" s="65"/>
      <c r="AA66" s="65"/>
      <c r="AB66" s="65"/>
      <c r="AC66" s="65"/>
    </row>
    <row r="67" spans="2:29" ht="15.75" x14ac:dyDescent="0.25">
      <c r="B67" s="136"/>
      <c r="C67" s="45"/>
      <c r="D67" s="45"/>
      <c r="E67" s="48" t="s">
        <v>111</v>
      </c>
      <c r="F67" s="49" t="s">
        <v>280</v>
      </c>
      <c r="G67" s="45"/>
      <c r="H67" s="45"/>
      <c r="J67" s="18" t="s">
        <v>166</v>
      </c>
      <c r="K67" s="59">
        <f t="shared" si="33"/>
        <v>19.512195121951219</v>
      </c>
      <c r="L67" s="59">
        <f t="shared" si="33"/>
        <v>6.1643835616438354</v>
      </c>
      <c r="M67" s="59">
        <f t="shared" si="33"/>
        <v>9.7560975609756095</v>
      </c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65"/>
      <c r="Z67" s="65"/>
      <c r="AA67" s="65"/>
      <c r="AB67" s="65"/>
      <c r="AC67" s="65"/>
    </row>
    <row r="68" spans="2:29" ht="15.75" x14ac:dyDescent="0.25">
      <c r="B68" s="136"/>
      <c r="C68" s="45"/>
      <c r="D68" s="45"/>
      <c r="E68" s="48" t="s">
        <v>149</v>
      </c>
      <c r="F68" s="49" t="s">
        <v>281</v>
      </c>
      <c r="G68" s="45"/>
      <c r="H68" s="45"/>
      <c r="J68" s="50" t="s">
        <v>128</v>
      </c>
      <c r="K68" s="41">
        <f>SUM(K37:K67)</f>
        <v>99.999999999999986</v>
      </c>
      <c r="L68" s="41">
        <f>SUM(L37:L67)</f>
        <v>99.999999999999972</v>
      </c>
      <c r="M68" s="41">
        <f>SUM(M37:M67)</f>
        <v>99.999999999999986</v>
      </c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65"/>
      <c r="Z68" s="65"/>
      <c r="AA68" s="65"/>
      <c r="AB68" s="65"/>
      <c r="AC68" s="65"/>
    </row>
    <row r="69" spans="2:29" ht="18" x14ac:dyDescent="0.25">
      <c r="B69" s="136"/>
      <c r="C69" s="45"/>
      <c r="D69" s="45"/>
      <c r="E69" s="48" t="s">
        <v>197</v>
      </c>
      <c r="F69" s="49" t="s">
        <v>282</v>
      </c>
      <c r="G69" s="45"/>
      <c r="H69" s="45"/>
      <c r="J69" s="50" t="s">
        <v>283</v>
      </c>
      <c r="K69" s="41">
        <v>4.8551841041538202</v>
      </c>
      <c r="L69" s="41">
        <v>52.494497532518778</v>
      </c>
      <c r="M69" s="41">
        <v>19.555054582386276</v>
      </c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</row>
    <row r="70" spans="2:29" ht="15.75" x14ac:dyDescent="0.25">
      <c r="B70" s="136"/>
      <c r="C70" s="45"/>
      <c r="D70" s="45"/>
      <c r="E70" s="48" t="s">
        <v>68</v>
      </c>
      <c r="F70" s="49" t="s">
        <v>284</v>
      </c>
      <c r="G70" s="45"/>
      <c r="H70" s="4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AC70" s="65"/>
    </row>
    <row r="71" spans="2:29" ht="15.75" x14ac:dyDescent="0.25">
      <c r="B71" s="136"/>
      <c r="C71" s="45"/>
      <c r="D71" s="45"/>
      <c r="E71" s="48" t="s">
        <v>149</v>
      </c>
      <c r="F71" s="49" t="s">
        <v>285</v>
      </c>
      <c r="G71" s="45"/>
      <c r="H71" s="45"/>
      <c r="J71" s="8" t="s">
        <v>286</v>
      </c>
      <c r="K71" s="8" t="s">
        <v>64</v>
      </c>
      <c r="L71" s="8" t="s">
        <v>65</v>
      </c>
      <c r="M71" s="8" t="s">
        <v>66</v>
      </c>
      <c r="N71" s="58"/>
      <c r="O71" s="8" t="s">
        <v>286</v>
      </c>
      <c r="P71" s="8" t="s">
        <v>64</v>
      </c>
      <c r="Q71" s="8" t="s">
        <v>65</v>
      </c>
      <c r="R71" s="8" t="s">
        <v>66</v>
      </c>
      <c r="S71" s="5"/>
      <c r="T71" s="8" t="s">
        <v>286</v>
      </c>
      <c r="U71" s="8" t="s">
        <v>64</v>
      </c>
      <c r="V71" s="8" t="s">
        <v>65</v>
      </c>
      <c r="W71" s="8" t="s">
        <v>66</v>
      </c>
      <c r="X71" s="58"/>
      <c r="Y71" s="8" t="s">
        <v>286</v>
      </c>
      <c r="Z71" s="8" t="s">
        <v>64</v>
      </c>
      <c r="AA71" s="8" t="s">
        <v>65</v>
      </c>
      <c r="AB71" s="8" t="s">
        <v>66</v>
      </c>
      <c r="AC71" s="65"/>
    </row>
    <row r="72" spans="2:29" ht="15.75" x14ac:dyDescent="0.25">
      <c r="B72" s="136"/>
      <c r="C72" s="45"/>
      <c r="D72" s="45"/>
      <c r="E72" s="48" t="s">
        <v>149</v>
      </c>
      <c r="F72" s="49" t="s">
        <v>287</v>
      </c>
      <c r="G72" s="45"/>
      <c r="H72" s="45"/>
      <c r="J72" s="50" t="s">
        <v>72</v>
      </c>
      <c r="K72" s="59">
        <f>K37/$K37</f>
        <v>1</v>
      </c>
      <c r="L72" s="59">
        <f t="shared" ref="L72" si="34">L37/$K37</f>
        <v>1.6849315068493147</v>
      </c>
      <c r="M72" s="59">
        <f>M37/$K37</f>
        <v>0</v>
      </c>
      <c r="N72" s="58"/>
      <c r="O72" s="50" t="s">
        <v>73</v>
      </c>
      <c r="P72" s="59">
        <f>P37/$P37</f>
        <v>1</v>
      </c>
      <c r="Q72" s="59">
        <f t="shared" ref="Q72:R72" si="35">Q37/$P37</f>
        <v>1.6849315068493147</v>
      </c>
      <c r="R72" s="59">
        <f t="shared" si="35"/>
        <v>0</v>
      </c>
      <c r="S72" s="5"/>
      <c r="T72" s="8" t="s">
        <v>74</v>
      </c>
      <c r="U72" s="59">
        <f>U37/$U37</f>
        <v>1</v>
      </c>
      <c r="V72" s="59">
        <f t="shared" ref="V72:W72" si="36">V37/$U37</f>
        <v>0.42123287671232867</v>
      </c>
      <c r="W72" s="59">
        <f t="shared" si="36"/>
        <v>0.74999999999999989</v>
      </c>
      <c r="X72" s="58"/>
      <c r="Y72" s="50" t="s">
        <v>75</v>
      </c>
      <c r="Z72" s="59">
        <f>Z37/$Z37</f>
        <v>1</v>
      </c>
      <c r="AA72" s="59">
        <f t="shared" ref="AA72:AB72" si="37">AA37/$Z37</f>
        <v>1.6849315068493147</v>
      </c>
      <c r="AB72" s="59">
        <f t="shared" si="37"/>
        <v>0</v>
      </c>
      <c r="AC72" s="65"/>
    </row>
    <row r="73" spans="2:29" ht="15.75" x14ac:dyDescent="0.25">
      <c r="B73" s="136"/>
      <c r="C73" s="45"/>
      <c r="D73" s="45"/>
      <c r="E73" s="48" t="s">
        <v>111</v>
      </c>
      <c r="F73" s="49" t="s">
        <v>288</v>
      </c>
      <c r="G73" s="45"/>
      <c r="H73" s="45"/>
      <c r="J73" s="50" t="s">
        <v>80</v>
      </c>
      <c r="K73" s="59">
        <f t="shared" ref="K73:M88" si="38">K38/$K38</f>
        <v>1</v>
      </c>
      <c r="L73" s="59">
        <f t="shared" si="38"/>
        <v>0</v>
      </c>
      <c r="M73" s="59">
        <f t="shared" si="38"/>
        <v>0</v>
      </c>
      <c r="N73" s="58"/>
      <c r="O73" s="50" t="s">
        <v>81</v>
      </c>
      <c r="P73" s="59">
        <f t="shared" ref="P73:R88" si="39">P38/$P38</f>
        <v>1</v>
      </c>
      <c r="Q73" s="59">
        <f t="shared" si="39"/>
        <v>0</v>
      </c>
      <c r="R73" s="59">
        <f t="shared" si="39"/>
        <v>0</v>
      </c>
      <c r="S73" s="5"/>
      <c r="T73" s="8" t="s">
        <v>82</v>
      </c>
      <c r="U73" s="59">
        <f t="shared" ref="U73:W79" si="40">U38/$U38</f>
        <v>1</v>
      </c>
      <c r="V73" s="59">
        <f t="shared" si="40"/>
        <v>1.5726027397260272</v>
      </c>
      <c r="W73" s="60">
        <f t="shared" si="40"/>
        <v>2.6500000000000004</v>
      </c>
      <c r="X73" s="58"/>
      <c r="Y73" s="50" t="s">
        <v>83</v>
      </c>
      <c r="Z73" s="59">
        <f t="shared" ref="Z73:AB87" si="41">Z38/$Z38</f>
        <v>1</v>
      </c>
      <c r="AA73" s="59">
        <f t="shared" si="41"/>
        <v>0</v>
      </c>
      <c r="AB73" s="59">
        <f t="shared" si="41"/>
        <v>0</v>
      </c>
      <c r="AC73" s="65"/>
    </row>
    <row r="74" spans="2:29" ht="15.75" x14ac:dyDescent="0.25">
      <c r="B74" s="136"/>
      <c r="C74" s="45"/>
      <c r="D74" s="45"/>
      <c r="E74" s="48" t="s">
        <v>149</v>
      </c>
      <c r="F74" s="49" t="s">
        <v>289</v>
      </c>
      <c r="G74" s="45"/>
      <c r="H74" s="45"/>
      <c r="J74" s="50" t="s">
        <v>87</v>
      </c>
      <c r="K74" s="59">
        <f t="shared" si="38"/>
        <v>1</v>
      </c>
      <c r="L74" s="59">
        <f t="shared" si="38"/>
        <v>0.42123287671232867</v>
      </c>
      <c r="M74" s="59">
        <f t="shared" si="38"/>
        <v>0</v>
      </c>
      <c r="N74" s="58"/>
      <c r="O74" s="50" t="s">
        <v>88</v>
      </c>
      <c r="P74" s="59">
        <f t="shared" si="39"/>
        <v>1</v>
      </c>
      <c r="Q74" s="59">
        <f t="shared" si="39"/>
        <v>0.42123287671232867</v>
      </c>
      <c r="R74" s="59">
        <f t="shared" si="39"/>
        <v>0</v>
      </c>
      <c r="S74" s="5"/>
      <c r="T74" s="8" t="s">
        <v>89</v>
      </c>
      <c r="U74" s="59">
        <f t="shared" si="40"/>
        <v>1</v>
      </c>
      <c r="V74" s="60">
        <f t="shared" si="40"/>
        <v>2.8433219178082187</v>
      </c>
      <c r="W74" s="59">
        <f t="shared" si="40"/>
        <v>0.18749999999999997</v>
      </c>
      <c r="X74" s="58"/>
      <c r="Y74" s="50" t="s">
        <v>90</v>
      </c>
      <c r="Z74" s="59">
        <f t="shared" si="41"/>
        <v>1</v>
      </c>
      <c r="AA74" s="59">
        <f t="shared" si="41"/>
        <v>0.28082191780821913</v>
      </c>
      <c r="AB74" s="59">
        <f t="shared" si="41"/>
        <v>0.49999999999999989</v>
      </c>
      <c r="AC74" s="65"/>
    </row>
    <row r="75" spans="2:29" ht="15.75" x14ac:dyDescent="0.25">
      <c r="B75" s="136" t="s">
        <v>290</v>
      </c>
      <c r="C75" s="48" t="s">
        <v>291</v>
      </c>
      <c r="D75" s="49" t="s">
        <v>292</v>
      </c>
      <c r="E75" s="48" t="s">
        <v>293</v>
      </c>
      <c r="F75" s="49" t="s">
        <v>294</v>
      </c>
      <c r="G75" s="48" t="s">
        <v>293</v>
      </c>
      <c r="H75" s="49" t="s">
        <v>295</v>
      </c>
      <c r="J75" s="50" t="s">
        <v>94</v>
      </c>
      <c r="K75" s="59" t="e">
        <f t="shared" si="38"/>
        <v>#DIV/0!</v>
      </c>
      <c r="L75" s="59" t="e">
        <f t="shared" si="38"/>
        <v>#DIV/0!</v>
      </c>
      <c r="M75" s="59" t="e">
        <f t="shared" si="38"/>
        <v>#DIV/0!</v>
      </c>
      <c r="N75" s="58"/>
      <c r="O75" s="50" t="s">
        <v>95</v>
      </c>
      <c r="P75" s="59">
        <f t="shared" si="39"/>
        <v>1</v>
      </c>
      <c r="Q75" s="59">
        <f t="shared" si="39"/>
        <v>0</v>
      </c>
      <c r="R75" s="59">
        <f t="shared" si="39"/>
        <v>1.4999999999999998</v>
      </c>
      <c r="S75" s="5"/>
      <c r="T75" s="8" t="s">
        <v>96</v>
      </c>
      <c r="U75" s="59">
        <f t="shared" si="40"/>
        <v>1</v>
      </c>
      <c r="V75" s="59">
        <f t="shared" si="40"/>
        <v>0.51981929466627808</v>
      </c>
      <c r="W75" s="59">
        <f t="shared" si="40"/>
        <v>0.44680851063829796</v>
      </c>
      <c r="X75" s="58"/>
      <c r="Y75" s="50" t="s">
        <v>97</v>
      </c>
      <c r="Z75" s="59">
        <f t="shared" si="41"/>
        <v>1</v>
      </c>
      <c r="AA75" s="59">
        <f t="shared" si="41"/>
        <v>1.2636986301369859</v>
      </c>
      <c r="AB75" s="59">
        <f t="shared" si="41"/>
        <v>1.1249999999999998</v>
      </c>
      <c r="AC75" s="65"/>
    </row>
    <row r="76" spans="2:29" ht="15.75" x14ac:dyDescent="0.25">
      <c r="B76" s="136"/>
      <c r="C76" s="68"/>
      <c r="D76" s="49" t="s">
        <v>296</v>
      </c>
      <c r="E76" s="69"/>
      <c r="F76" s="49" t="s">
        <v>297</v>
      </c>
      <c r="G76" s="48" t="s">
        <v>293</v>
      </c>
      <c r="H76" s="49" t="s">
        <v>298</v>
      </c>
      <c r="J76" s="50" t="s">
        <v>101</v>
      </c>
      <c r="K76" s="59">
        <f t="shared" si="38"/>
        <v>1</v>
      </c>
      <c r="L76" s="59">
        <f t="shared" si="38"/>
        <v>0</v>
      </c>
      <c r="M76" s="59">
        <f t="shared" si="38"/>
        <v>0</v>
      </c>
      <c r="N76" s="58"/>
      <c r="O76" s="50" t="s">
        <v>102</v>
      </c>
      <c r="P76" s="59">
        <f t="shared" si="39"/>
        <v>1</v>
      </c>
      <c r="Q76" s="59">
        <f t="shared" si="39"/>
        <v>1.6849315068493147</v>
      </c>
      <c r="R76" s="59">
        <f t="shared" si="39"/>
        <v>0</v>
      </c>
      <c r="S76" s="5"/>
      <c r="T76" s="8" t="s">
        <v>103</v>
      </c>
      <c r="U76" s="59">
        <f t="shared" si="40"/>
        <v>1</v>
      </c>
      <c r="V76" s="60">
        <f t="shared" si="40"/>
        <v>2.3167808219178077</v>
      </c>
      <c r="W76" s="59">
        <f t="shared" si="40"/>
        <v>0.74999999999999989</v>
      </c>
      <c r="X76" s="58"/>
      <c r="Y76" s="53" t="s">
        <v>104</v>
      </c>
      <c r="Z76" s="59" t="e">
        <f t="shared" si="41"/>
        <v>#DIV/0!</v>
      </c>
      <c r="AA76" s="59" t="e">
        <f t="shared" si="41"/>
        <v>#DIV/0!</v>
      </c>
      <c r="AB76" s="59" t="e">
        <f t="shared" si="41"/>
        <v>#DIV/0!</v>
      </c>
      <c r="AC76" s="65"/>
    </row>
    <row r="77" spans="2:29" ht="15.75" x14ac:dyDescent="0.25">
      <c r="B77" s="136"/>
      <c r="C77" s="48" t="s">
        <v>293</v>
      </c>
      <c r="D77" s="49" t="s">
        <v>299</v>
      </c>
      <c r="E77" s="48" t="s">
        <v>300</v>
      </c>
      <c r="F77" s="49" t="s">
        <v>301</v>
      </c>
      <c r="G77" s="48" t="s">
        <v>293</v>
      </c>
      <c r="H77" s="49" t="s">
        <v>302</v>
      </c>
      <c r="J77" s="50" t="s">
        <v>107</v>
      </c>
      <c r="K77" s="59">
        <f t="shared" si="38"/>
        <v>1</v>
      </c>
      <c r="L77" s="59">
        <f t="shared" si="38"/>
        <v>0.84246575342465735</v>
      </c>
      <c r="M77" s="59">
        <f t="shared" si="38"/>
        <v>0</v>
      </c>
      <c r="N77" s="58"/>
      <c r="O77" s="50" t="s">
        <v>108</v>
      </c>
      <c r="P77" s="59">
        <f t="shared" si="39"/>
        <v>1</v>
      </c>
      <c r="Q77" s="59">
        <f t="shared" si="39"/>
        <v>1.6849315068493147</v>
      </c>
      <c r="R77" s="60">
        <f t="shared" si="39"/>
        <v>2.2499999999999996</v>
      </c>
      <c r="S77" s="5"/>
      <c r="T77" s="8" t="s">
        <v>109</v>
      </c>
      <c r="U77" s="59">
        <f t="shared" si="40"/>
        <v>1</v>
      </c>
      <c r="V77" s="59">
        <f t="shared" si="40"/>
        <v>0.31592465753424653</v>
      </c>
      <c r="W77" s="59">
        <f t="shared" si="40"/>
        <v>0.5625</v>
      </c>
      <c r="X77" s="58"/>
      <c r="Y77" s="50" t="s">
        <v>110</v>
      </c>
      <c r="Z77" s="59">
        <f t="shared" si="41"/>
        <v>1</v>
      </c>
      <c r="AA77" s="59">
        <f t="shared" si="41"/>
        <v>0.67397260273972603</v>
      </c>
      <c r="AB77" s="59">
        <f t="shared" si="41"/>
        <v>0.60000000000000009</v>
      </c>
      <c r="AC77" s="65"/>
    </row>
    <row r="78" spans="2:29" ht="15.75" x14ac:dyDescent="0.25">
      <c r="B78" s="136"/>
      <c r="C78" s="48" t="s">
        <v>293</v>
      </c>
      <c r="D78" s="49" t="s">
        <v>303</v>
      </c>
      <c r="E78" s="48" t="s">
        <v>300</v>
      </c>
      <c r="F78" s="49" t="s">
        <v>304</v>
      </c>
      <c r="G78" s="48" t="s">
        <v>293</v>
      </c>
      <c r="H78" s="49" t="s">
        <v>305</v>
      </c>
      <c r="J78" s="50" t="s">
        <v>114</v>
      </c>
      <c r="K78" s="59" t="e">
        <f t="shared" si="38"/>
        <v>#DIV/0!</v>
      </c>
      <c r="L78" s="59" t="e">
        <f t="shared" si="38"/>
        <v>#DIV/0!</v>
      </c>
      <c r="M78" s="59" t="e">
        <f t="shared" si="38"/>
        <v>#DIV/0!</v>
      </c>
      <c r="N78" s="58"/>
      <c r="O78" s="50" t="s">
        <v>115</v>
      </c>
      <c r="P78" s="59">
        <f t="shared" si="39"/>
        <v>1</v>
      </c>
      <c r="Q78" s="59">
        <f t="shared" si="39"/>
        <v>0</v>
      </c>
      <c r="R78" s="59">
        <f t="shared" si="39"/>
        <v>0</v>
      </c>
      <c r="S78" s="5"/>
      <c r="T78" s="23" t="s">
        <v>116</v>
      </c>
      <c r="U78" s="59" t="e">
        <f t="shared" si="40"/>
        <v>#DIV/0!</v>
      </c>
      <c r="V78" s="59" t="e">
        <f t="shared" si="40"/>
        <v>#DIV/0!</v>
      </c>
      <c r="W78" s="59" t="e">
        <f t="shared" si="40"/>
        <v>#DIV/0!</v>
      </c>
      <c r="X78" s="58"/>
      <c r="Y78" s="50" t="s">
        <v>117</v>
      </c>
      <c r="Z78" s="59">
        <f t="shared" si="41"/>
        <v>1</v>
      </c>
      <c r="AA78" s="59">
        <f t="shared" si="41"/>
        <v>1.1178872497365648</v>
      </c>
      <c r="AB78" s="59">
        <f t="shared" si="41"/>
        <v>1.5865384615384617</v>
      </c>
      <c r="AC78" s="65"/>
    </row>
    <row r="79" spans="2:29" ht="15.75" x14ac:dyDescent="0.25">
      <c r="B79" s="136"/>
      <c r="C79" s="48" t="s">
        <v>293</v>
      </c>
      <c r="D79" s="49" t="s">
        <v>306</v>
      </c>
      <c r="E79" s="48" t="s">
        <v>293</v>
      </c>
      <c r="F79" s="49" t="s">
        <v>307</v>
      </c>
      <c r="G79" s="48" t="s">
        <v>160</v>
      </c>
      <c r="H79" s="49" t="s">
        <v>308</v>
      </c>
      <c r="J79" s="50" t="s">
        <v>120</v>
      </c>
      <c r="K79" s="59">
        <f t="shared" si="38"/>
        <v>1</v>
      </c>
      <c r="L79" s="59">
        <f t="shared" si="38"/>
        <v>0</v>
      </c>
      <c r="M79" s="59">
        <f t="shared" si="38"/>
        <v>0</v>
      </c>
      <c r="N79" s="58"/>
      <c r="O79" s="50" t="s">
        <v>121</v>
      </c>
      <c r="P79" s="59" t="e">
        <f t="shared" si="39"/>
        <v>#DIV/0!</v>
      </c>
      <c r="Q79" s="59" t="e">
        <f t="shared" si="39"/>
        <v>#DIV/0!</v>
      </c>
      <c r="R79" s="59" t="e">
        <f t="shared" si="39"/>
        <v>#DIV/0!</v>
      </c>
      <c r="S79" s="5"/>
      <c r="T79" s="8" t="s">
        <v>122</v>
      </c>
      <c r="U79" s="59">
        <f t="shared" si="40"/>
        <v>1</v>
      </c>
      <c r="V79" s="59">
        <f t="shared" si="40"/>
        <v>0.31592465753424659</v>
      </c>
      <c r="W79" s="59">
        <f t="shared" si="40"/>
        <v>0.5</v>
      </c>
      <c r="X79" s="58"/>
      <c r="Y79" s="50" t="s">
        <v>123</v>
      </c>
      <c r="Z79" s="59">
        <f t="shared" si="41"/>
        <v>1</v>
      </c>
      <c r="AA79" s="59">
        <f t="shared" si="41"/>
        <v>0.84246575342465735</v>
      </c>
      <c r="AB79" s="59">
        <f t="shared" si="41"/>
        <v>0</v>
      </c>
    </row>
    <row r="80" spans="2:29" ht="15.75" x14ac:dyDescent="0.25">
      <c r="B80" s="136"/>
      <c r="C80" s="68"/>
      <c r="D80" s="49" t="s">
        <v>309</v>
      </c>
      <c r="E80" s="48" t="s">
        <v>293</v>
      </c>
      <c r="F80" s="49" t="s">
        <v>310</v>
      </c>
      <c r="G80" s="48" t="s">
        <v>311</v>
      </c>
      <c r="H80" s="49" t="s">
        <v>312</v>
      </c>
      <c r="J80" s="50" t="s">
        <v>126</v>
      </c>
      <c r="K80" s="59">
        <f t="shared" si="38"/>
        <v>1</v>
      </c>
      <c r="L80" s="59">
        <f t="shared" si="38"/>
        <v>1.6849315068493147</v>
      </c>
      <c r="M80" s="59">
        <f t="shared" si="38"/>
        <v>0</v>
      </c>
      <c r="N80" s="58"/>
      <c r="O80" s="50" t="s">
        <v>127</v>
      </c>
      <c r="P80" s="59">
        <f t="shared" si="39"/>
        <v>1</v>
      </c>
      <c r="Q80" s="59">
        <f t="shared" si="39"/>
        <v>0.67397260273972603</v>
      </c>
      <c r="R80" s="59">
        <f t="shared" si="39"/>
        <v>0.60000000000000009</v>
      </c>
      <c r="S80" s="5"/>
      <c r="T80" s="64"/>
      <c r="U80" s="70"/>
      <c r="V80" s="70"/>
      <c r="W80" s="70"/>
      <c r="X80" s="58"/>
      <c r="Y80" s="50" t="s">
        <v>129</v>
      </c>
      <c r="Z80" s="59">
        <f t="shared" si="41"/>
        <v>1</v>
      </c>
      <c r="AA80" s="59">
        <f t="shared" si="41"/>
        <v>0.67397260273972603</v>
      </c>
      <c r="AB80" s="59">
        <f t="shared" si="41"/>
        <v>0.60000000000000009</v>
      </c>
    </row>
    <row r="81" spans="2:28" ht="15.75" x14ac:dyDescent="0.25">
      <c r="B81" s="136"/>
      <c r="C81" s="68"/>
      <c r="D81" s="49" t="s">
        <v>313</v>
      </c>
      <c r="E81" s="48" t="s">
        <v>300</v>
      </c>
      <c r="F81" s="49" t="s">
        <v>314</v>
      </c>
      <c r="G81" s="48" t="s">
        <v>311</v>
      </c>
      <c r="H81" s="49" t="s">
        <v>315</v>
      </c>
      <c r="J81" s="50" t="s">
        <v>132</v>
      </c>
      <c r="K81" s="59">
        <f t="shared" si="38"/>
        <v>1</v>
      </c>
      <c r="L81" s="60">
        <f t="shared" si="38"/>
        <v>5.0547945205479436</v>
      </c>
      <c r="M81" s="60">
        <f t="shared" si="38"/>
        <v>8.9999999999999982</v>
      </c>
      <c r="N81" s="58"/>
      <c r="O81" s="50" t="s">
        <v>133</v>
      </c>
      <c r="P81" s="59">
        <f t="shared" si="39"/>
        <v>1</v>
      </c>
      <c r="Q81" s="59">
        <f t="shared" si="39"/>
        <v>0.21061643835616436</v>
      </c>
      <c r="R81" s="59">
        <f t="shared" si="39"/>
        <v>0.43750000000000006</v>
      </c>
      <c r="S81" s="5"/>
      <c r="T81" s="5"/>
      <c r="U81" s="5"/>
      <c r="V81" s="5"/>
      <c r="W81" s="5"/>
      <c r="X81" s="58"/>
      <c r="Y81" s="50" t="s">
        <v>134</v>
      </c>
      <c r="Z81" s="59">
        <f t="shared" si="41"/>
        <v>1</v>
      </c>
      <c r="AA81" s="59">
        <f t="shared" si="41"/>
        <v>1.404109589041096</v>
      </c>
      <c r="AB81" s="59">
        <f t="shared" si="41"/>
        <v>0.25</v>
      </c>
    </row>
    <row r="82" spans="2:28" ht="15.75" x14ac:dyDescent="0.25">
      <c r="B82" s="136"/>
      <c r="C82" s="48" t="s">
        <v>293</v>
      </c>
      <c r="D82" s="49" t="s">
        <v>316</v>
      </c>
      <c r="E82" s="45" t="s">
        <v>317</v>
      </c>
      <c r="F82" s="49" t="s">
        <v>318</v>
      </c>
      <c r="G82" s="69"/>
      <c r="H82" s="49" t="s">
        <v>319</v>
      </c>
      <c r="J82" s="50" t="s">
        <v>138</v>
      </c>
      <c r="K82" s="59">
        <f t="shared" si="38"/>
        <v>1</v>
      </c>
      <c r="L82" s="59">
        <f t="shared" si="38"/>
        <v>0</v>
      </c>
      <c r="M82" s="59">
        <f t="shared" si="38"/>
        <v>0</v>
      </c>
      <c r="N82" s="58"/>
      <c r="O82" s="50" t="s">
        <v>139</v>
      </c>
      <c r="P82" s="59">
        <f t="shared" si="39"/>
        <v>1</v>
      </c>
      <c r="Q82" s="60">
        <f t="shared" si="39"/>
        <v>1.8955479452054791</v>
      </c>
      <c r="R82" s="60">
        <f t="shared" si="39"/>
        <v>2.5178571428571428</v>
      </c>
      <c r="S82" s="5"/>
      <c r="T82" s="62"/>
      <c r="U82" s="62"/>
      <c r="V82" s="62"/>
      <c r="W82" s="62"/>
      <c r="X82" s="58"/>
      <c r="Y82" s="50" t="s">
        <v>140</v>
      </c>
      <c r="Z82" s="59" t="e">
        <f t="shared" si="41"/>
        <v>#DIV/0!</v>
      </c>
      <c r="AA82" s="59" t="e">
        <f t="shared" si="41"/>
        <v>#DIV/0!</v>
      </c>
      <c r="AB82" s="59" t="e">
        <f t="shared" si="41"/>
        <v>#DIV/0!</v>
      </c>
    </row>
    <row r="83" spans="2:28" ht="15.75" x14ac:dyDescent="0.25">
      <c r="B83" s="136"/>
      <c r="C83" s="48" t="s">
        <v>293</v>
      </c>
      <c r="D83" s="49" t="s">
        <v>320</v>
      </c>
      <c r="E83" s="48" t="s">
        <v>293</v>
      </c>
      <c r="F83" s="49" t="s">
        <v>321</v>
      </c>
      <c r="G83" s="48" t="s">
        <v>322</v>
      </c>
      <c r="H83" s="49" t="s">
        <v>323</v>
      </c>
      <c r="J83" s="50" t="s">
        <v>143</v>
      </c>
      <c r="K83" s="59" t="e">
        <f t="shared" si="38"/>
        <v>#DIV/0!</v>
      </c>
      <c r="L83" s="59" t="e">
        <f t="shared" si="38"/>
        <v>#DIV/0!</v>
      </c>
      <c r="M83" s="59" t="e">
        <f t="shared" si="38"/>
        <v>#DIV/0!</v>
      </c>
      <c r="N83" s="58"/>
      <c r="O83" s="50" t="s">
        <v>144</v>
      </c>
      <c r="P83" s="59" t="e">
        <f t="shared" si="39"/>
        <v>#DIV/0!</v>
      </c>
      <c r="Q83" s="59" t="e">
        <f t="shared" si="39"/>
        <v>#DIV/0!</v>
      </c>
      <c r="R83" s="59" t="e">
        <f t="shared" si="39"/>
        <v>#DIV/0!</v>
      </c>
      <c r="S83" s="5"/>
      <c r="T83" s="62"/>
      <c r="U83" s="63"/>
      <c r="V83" s="63"/>
      <c r="W83" s="63"/>
      <c r="X83" s="58"/>
      <c r="Y83" s="50" t="s">
        <v>145</v>
      </c>
      <c r="Z83" s="59">
        <f t="shared" si="41"/>
        <v>1</v>
      </c>
      <c r="AA83" s="59">
        <f t="shared" si="41"/>
        <v>0.84246575342465735</v>
      </c>
      <c r="AB83" s="59">
        <f t="shared" si="41"/>
        <v>0</v>
      </c>
    </row>
    <row r="84" spans="2:28" ht="15.75" x14ac:dyDescent="0.25">
      <c r="B84" s="136"/>
      <c r="C84" s="48" t="s">
        <v>293</v>
      </c>
      <c r="D84" s="49" t="s">
        <v>324</v>
      </c>
      <c r="E84" s="48" t="s">
        <v>300</v>
      </c>
      <c r="F84" s="49" t="s">
        <v>325</v>
      </c>
      <c r="G84" s="48" t="s">
        <v>293</v>
      </c>
      <c r="H84" s="49" t="s">
        <v>326</v>
      </c>
      <c r="J84" s="50" t="s">
        <v>149</v>
      </c>
      <c r="K84" s="59">
        <f t="shared" si="38"/>
        <v>1</v>
      </c>
      <c r="L84" s="59">
        <f t="shared" si="38"/>
        <v>0.54760273972602747</v>
      </c>
      <c r="M84" s="59">
        <f t="shared" si="38"/>
        <v>0.52500000000000013</v>
      </c>
      <c r="N84" s="58"/>
      <c r="O84" s="50" t="s">
        <v>150</v>
      </c>
      <c r="P84" s="59">
        <f t="shared" si="39"/>
        <v>1</v>
      </c>
      <c r="Q84" s="59">
        <f t="shared" si="39"/>
        <v>0.84246575342465735</v>
      </c>
      <c r="R84" s="59">
        <f t="shared" si="39"/>
        <v>0</v>
      </c>
      <c r="S84" s="58"/>
      <c r="T84" s="62"/>
      <c r="U84" s="63"/>
      <c r="V84" s="63"/>
      <c r="W84" s="63"/>
      <c r="X84" s="58"/>
      <c r="Y84" s="50" t="s">
        <v>151</v>
      </c>
      <c r="Z84" s="59" t="e">
        <f t="shared" si="41"/>
        <v>#DIV/0!</v>
      </c>
      <c r="AA84" s="59" t="e">
        <f t="shared" si="41"/>
        <v>#DIV/0!</v>
      </c>
      <c r="AB84" s="59" t="e">
        <f t="shared" si="41"/>
        <v>#DIV/0!</v>
      </c>
    </row>
    <row r="85" spans="2:28" ht="15.75" x14ac:dyDescent="0.25">
      <c r="B85" s="136"/>
      <c r="C85" s="49"/>
      <c r="D85" s="49" t="s">
        <v>327</v>
      </c>
      <c r="E85" s="69"/>
      <c r="F85" s="49" t="s">
        <v>328</v>
      </c>
      <c r="G85" s="48" t="s">
        <v>293</v>
      </c>
      <c r="H85" s="49" t="s">
        <v>329</v>
      </c>
      <c r="J85" s="50" t="s">
        <v>155</v>
      </c>
      <c r="K85" s="59" t="e">
        <f t="shared" si="38"/>
        <v>#DIV/0!</v>
      </c>
      <c r="L85" s="59" t="e">
        <f t="shared" si="38"/>
        <v>#DIV/0!</v>
      </c>
      <c r="M85" s="59" t="e">
        <f t="shared" si="38"/>
        <v>#DIV/0!</v>
      </c>
      <c r="N85" s="58"/>
      <c r="O85" s="50" t="s">
        <v>156</v>
      </c>
      <c r="P85" s="59">
        <f t="shared" si="39"/>
        <v>1</v>
      </c>
      <c r="Q85" s="59">
        <f t="shared" si="39"/>
        <v>0.67397260273972603</v>
      </c>
      <c r="R85" s="59">
        <f t="shared" si="39"/>
        <v>0.60000000000000009</v>
      </c>
      <c r="S85" s="58"/>
      <c r="T85" s="62"/>
      <c r="U85" s="63"/>
      <c r="V85" s="63"/>
      <c r="W85" s="63"/>
      <c r="X85" s="58"/>
      <c r="Y85" s="50" t="s">
        <v>157</v>
      </c>
      <c r="Z85" s="59">
        <f t="shared" si="41"/>
        <v>1</v>
      </c>
      <c r="AA85" s="59">
        <f t="shared" si="41"/>
        <v>0.84246575342465735</v>
      </c>
      <c r="AB85" s="59">
        <f t="shared" si="41"/>
        <v>0</v>
      </c>
    </row>
    <row r="86" spans="2:28" ht="15.75" x14ac:dyDescent="0.25">
      <c r="B86" s="136"/>
      <c r="C86" s="48" t="s">
        <v>330</v>
      </c>
      <c r="D86" s="49" t="s">
        <v>331</v>
      </c>
      <c r="E86" s="48" t="s">
        <v>293</v>
      </c>
      <c r="F86" s="49" t="s">
        <v>332</v>
      </c>
      <c r="G86" s="48" t="s">
        <v>293</v>
      </c>
      <c r="H86" s="49" t="s">
        <v>333</v>
      </c>
      <c r="J86" s="50" t="s">
        <v>160</v>
      </c>
      <c r="K86" s="59" t="e">
        <f t="shared" si="38"/>
        <v>#DIV/0!</v>
      </c>
      <c r="L86" s="59" t="e">
        <f t="shared" si="38"/>
        <v>#DIV/0!</v>
      </c>
      <c r="M86" s="59" t="e">
        <f t="shared" si="38"/>
        <v>#DIV/0!</v>
      </c>
      <c r="N86" s="58"/>
      <c r="O86" s="50" t="s">
        <v>161</v>
      </c>
      <c r="P86" s="59">
        <f t="shared" si="39"/>
        <v>1</v>
      </c>
      <c r="Q86" s="59">
        <f t="shared" si="39"/>
        <v>1.404109589041096</v>
      </c>
      <c r="R86" s="59">
        <f t="shared" si="39"/>
        <v>0.25</v>
      </c>
      <c r="S86" s="58"/>
      <c r="T86" s="62"/>
      <c r="U86" s="63"/>
      <c r="V86" s="63"/>
      <c r="W86" s="63"/>
      <c r="X86" s="58"/>
      <c r="Y86" s="57" t="s">
        <v>162</v>
      </c>
      <c r="Z86" s="59" t="e">
        <f t="shared" si="41"/>
        <v>#DIV/0!</v>
      </c>
      <c r="AA86" s="59" t="e">
        <f t="shared" si="41"/>
        <v>#DIV/0!</v>
      </c>
      <c r="AB86" s="59" t="e">
        <f t="shared" si="41"/>
        <v>#DIV/0!</v>
      </c>
    </row>
    <row r="87" spans="2:28" ht="15.75" x14ac:dyDescent="0.25">
      <c r="B87" s="136"/>
      <c r="C87" s="48" t="s">
        <v>87</v>
      </c>
      <c r="D87" s="49" t="s">
        <v>334</v>
      </c>
      <c r="E87" s="48" t="s">
        <v>293</v>
      </c>
      <c r="F87" s="49" t="s">
        <v>335</v>
      </c>
      <c r="G87" s="48" t="s">
        <v>300</v>
      </c>
      <c r="H87" s="49" t="s">
        <v>336</v>
      </c>
      <c r="J87" s="50" t="s">
        <v>84</v>
      </c>
      <c r="K87" s="59">
        <f t="shared" si="38"/>
        <v>1</v>
      </c>
      <c r="L87" s="59">
        <f t="shared" si="38"/>
        <v>0.26604181687094447</v>
      </c>
      <c r="M87" s="59">
        <f t="shared" si="38"/>
        <v>0.39473684210526316</v>
      </c>
      <c r="N87" s="58"/>
      <c r="O87" s="50" t="s">
        <v>165</v>
      </c>
      <c r="P87" s="59" t="e">
        <f t="shared" si="39"/>
        <v>#DIV/0!</v>
      </c>
      <c r="Q87" s="59" t="e">
        <f t="shared" si="39"/>
        <v>#DIV/0!</v>
      </c>
      <c r="R87" s="59" t="e">
        <f t="shared" si="39"/>
        <v>#DIV/0!</v>
      </c>
      <c r="S87" s="58"/>
      <c r="T87" s="62"/>
      <c r="U87" s="63"/>
      <c r="V87" s="63"/>
      <c r="W87" s="63"/>
      <c r="X87" s="58"/>
      <c r="Y87" s="8" t="s">
        <v>166</v>
      </c>
      <c r="Z87" s="59">
        <f t="shared" si="41"/>
        <v>1</v>
      </c>
      <c r="AA87" s="59">
        <f t="shared" si="41"/>
        <v>0.31592465753424659</v>
      </c>
      <c r="AB87" s="59">
        <f t="shared" si="41"/>
        <v>0.5</v>
      </c>
    </row>
    <row r="88" spans="2:28" ht="15.75" x14ac:dyDescent="0.25">
      <c r="B88" s="136"/>
      <c r="C88" s="49" t="s">
        <v>317</v>
      </c>
      <c r="D88" s="49" t="s">
        <v>337</v>
      </c>
      <c r="E88" s="48" t="s">
        <v>293</v>
      </c>
      <c r="F88" s="49" t="s">
        <v>338</v>
      </c>
      <c r="G88" s="48" t="s">
        <v>293</v>
      </c>
      <c r="H88" s="49" t="s">
        <v>339</v>
      </c>
      <c r="J88" s="50" t="s">
        <v>169</v>
      </c>
      <c r="K88" s="59">
        <f t="shared" si="38"/>
        <v>1</v>
      </c>
      <c r="L88" s="59">
        <f t="shared" si="38"/>
        <v>0</v>
      </c>
      <c r="M88" s="59">
        <f t="shared" si="38"/>
        <v>0.30000000000000004</v>
      </c>
      <c r="N88" s="58"/>
      <c r="O88" s="50" t="s">
        <v>170</v>
      </c>
      <c r="P88" s="59">
        <f t="shared" si="39"/>
        <v>1</v>
      </c>
      <c r="Q88" s="59">
        <f t="shared" si="39"/>
        <v>0.84246575342465735</v>
      </c>
      <c r="R88" s="59">
        <f t="shared" si="39"/>
        <v>0</v>
      </c>
      <c r="S88" s="58"/>
      <c r="T88" s="62"/>
      <c r="U88" s="63"/>
      <c r="V88" s="63"/>
      <c r="W88" s="63"/>
      <c r="X88" s="58"/>
    </row>
    <row r="89" spans="2:28" ht="15.75" x14ac:dyDescent="0.25">
      <c r="B89" s="136"/>
      <c r="C89" s="48" t="s">
        <v>340</v>
      </c>
      <c r="D89" s="49" t="s">
        <v>341</v>
      </c>
      <c r="E89" s="48" t="s">
        <v>293</v>
      </c>
      <c r="F89" s="49" t="s">
        <v>342</v>
      </c>
      <c r="G89" s="48" t="s">
        <v>293</v>
      </c>
      <c r="H89" s="49" t="s">
        <v>343</v>
      </c>
      <c r="J89" s="50" t="s">
        <v>68</v>
      </c>
      <c r="K89" s="59">
        <f t="shared" ref="K89:M102" si="42">K54/$K54</f>
        <v>1</v>
      </c>
      <c r="L89" s="59">
        <f t="shared" si="42"/>
        <v>1.4651578320428826</v>
      </c>
      <c r="M89" s="60">
        <f t="shared" si="42"/>
        <v>3</v>
      </c>
      <c r="N89" s="58"/>
      <c r="O89" s="50" t="s">
        <v>173</v>
      </c>
      <c r="P89" s="59" t="e">
        <f t="shared" ref="P89:R92" si="43">P54/$P54</f>
        <v>#DIV/0!</v>
      </c>
      <c r="Q89" s="59" t="e">
        <f t="shared" si="43"/>
        <v>#DIV/0!</v>
      </c>
      <c r="R89" s="59" t="e">
        <f t="shared" si="43"/>
        <v>#DIV/0!</v>
      </c>
      <c r="S89" s="58"/>
      <c r="T89" s="64"/>
      <c r="U89" s="63"/>
      <c r="V89" s="63"/>
      <c r="W89" s="63"/>
      <c r="X89" s="58"/>
      <c r="Y89" s="65"/>
      <c r="Z89" s="65"/>
      <c r="AA89" s="65"/>
      <c r="AB89" s="65"/>
    </row>
    <row r="90" spans="2:28" ht="15.75" x14ac:dyDescent="0.25">
      <c r="B90" s="136"/>
      <c r="C90" s="48" t="s">
        <v>300</v>
      </c>
      <c r="D90" s="49" t="s">
        <v>344</v>
      </c>
      <c r="E90" s="48" t="s">
        <v>293</v>
      </c>
      <c r="F90" s="49" t="s">
        <v>345</v>
      </c>
      <c r="G90" s="48" t="s">
        <v>293</v>
      </c>
      <c r="H90" s="49" t="s">
        <v>346</v>
      </c>
      <c r="J90" s="50" t="s">
        <v>111</v>
      </c>
      <c r="K90" s="59">
        <f t="shared" si="42"/>
        <v>1</v>
      </c>
      <c r="L90" s="60">
        <f t="shared" si="42"/>
        <v>3.875342465753425</v>
      </c>
      <c r="M90" s="59">
        <f t="shared" si="42"/>
        <v>0.30000000000000004</v>
      </c>
      <c r="N90" s="58"/>
      <c r="O90" s="50" t="s">
        <v>176</v>
      </c>
      <c r="P90" s="59">
        <f t="shared" si="43"/>
        <v>1</v>
      </c>
      <c r="Q90" s="59">
        <f t="shared" si="43"/>
        <v>0.84246575342465735</v>
      </c>
      <c r="R90" s="59">
        <f t="shared" si="43"/>
        <v>0</v>
      </c>
      <c r="S90" s="58"/>
      <c r="T90" s="62"/>
      <c r="U90" s="63"/>
      <c r="V90" s="63"/>
      <c r="W90" s="63"/>
      <c r="X90" s="58"/>
      <c r="Y90" s="65"/>
      <c r="Z90" s="65"/>
      <c r="AA90" s="65"/>
      <c r="AB90" s="65"/>
    </row>
    <row r="91" spans="2:28" ht="15.75" x14ac:dyDescent="0.25">
      <c r="B91" s="136"/>
      <c r="C91" s="48" t="s">
        <v>322</v>
      </c>
      <c r="D91" s="49" t="s">
        <v>347</v>
      </c>
      <c r="E91" s="48" t="s">
        <v>300</v>
      </c>
      <c r="F91" s="49" t="s">
        <v>348</v>
      </c>
      <c r="G91" s="48" t="s">
        <v>293</v>
      </c>
      <c r="H91" s="49" t="s">
        <v>349</v>
      </c>
      <c r="J91" s="50" t="s">
        <v>179</v>
      </c>
      <c r="K91" s="59" t="e">
        <f t="shared" si="42"/>
        <v>#DIV/0!</v>
      </c>
      <c r="L91" s="59" t="e">
        <f t="shared" si="42"/>
        <v>#DIV/0!</v>
      </c>
      <c r="M91" s="59" t="e">
        <f t="shared" si="42"/>
        <v>#DIV/0!</v>
      </c>
      <c r="N91" s="58"/>
      <c r="O91" s="57" t="s">
        <v>180</v>
      </c>
      <c r="P91" s="59" t="e">
        <f t="shared" si="43"/>
        <v>#DIV/0!</v>
      </c>
      <c r="Q91" s="59" t="e">
        <f t="shared" si="43"/>
        <v>#DIV/0!</v>
      </c>
      <c r="R91" s="59" t="e">
        <f t="shared" si="43"/>
        <v>#DIV/0!</v>
      </c>
      <c r="S91" s="58"/>
      <c r="T91" s="66"/>
      <c r="U91" s="67"/>
      <c r="V91" s="67"/>
      <c r="W91" s="67"/>
      <c r="X91" s="65"/>
      <c r="Y91" s="47"/>
    </row>
    <row r="92" spans="2:28" ht="15.75" x14ac:dyDescent="0.25">
      <c r="B92" s="136"/>
      <c r="C92" s="48" t="s">
        <v>322</v>
      </c>
      <c r="D92" s="49" t="s">
        <v>350</v>
      </c>
      <c r="E92" s="48" t="s">
        <v>300</v>
      </c>
      <c r="F92" s="49" t="s">
        <v>351</v>
      </c>
      <c r="G92" s="48" t="s">
        <v>293</v>
      </c>
      <c r="H92" s="49" t="s">
        <v>352</v>
      </c>
      <c r="J92" s="50" t="s">
        <v>184</v>
      </c>
      <c r="K92" s="59">
        <f t="shared" si="42"/>
        <v>1</v>
      </c>
      <c r="L92" s="59">
        <f t="shared" si="42"/>
        <v>0.84246575342465735</v>
      </c>
      <c r="M92" s="59">
        <f t="shared" si="42"/>
        <v>0</v>
      </c>
      <c r="N92" s="58"/>
      <c r="O92" s="8" t="s">
        <v>166</v>
      </c>
      <c r="P92" s="59">
        <f t="shared" si="43"/>
        <v>1</v>
      </c>
      <c r="Q92" s="59">
        <f t="shared" si="43"/>
        <v>0.31592465753424659</v>
      </c>
      <c r="R92" s="59">
        <f t="shared" si="43"/>
        <v>0.5</v>
      </c>
      <c r="S92" s="58"/>
      <c r="T92" s="66"/>
      <c r="U92" s="66"/>
      <c r="V92" s="66"/>
      <c r="W92" s="66"/>
      <c r="X92" s="58"/>
      <c r="Y92" s="65"/>
      <c r="Z92" s="65"/>
      <c r="AA92" s="65"/>
      <c r="AB92" s="65"/>
    </row>
    <row r="93" spans="2:28" ht="15.75" customHeight="1" x14ac:dyDescent="0.25">
      <c r="B93" s="136"/>
      <c r="C93" s="48" t="s">
        <v>322</v>
      </c>
      <c r="D93" s="49" t="s">
        <v>353</v>
      </c>
      <c r="E93" s="52" t="s">
        <v>354</v>
      </c>
      <c r="F93" s="49" t="s">
        <v>355</v>
      </c>
      <c r="G93" s="48" t="s">
        <v>291</v>
      </c>
      <c r="H93" s="49" t="s">
        <v>356</v>
      </c>
      <c r="J93" s="50" t="s">
        <v>188</v>
      </c>
      <c r="K93" s="59" t="e">
        <f t="shared" si="42"/>
        <v>#DIV/0!</v>
      </c>
      <c r="L93" s="59" t="e">
        <f t="shared" si="42"/>
        <v>#DIV/0!</v>
      </c>
      <c r="M93" s="59" t="e">
        <f t="shared" si="42"/>
        <v>#DIV/0!</v>
      </c>
      <c r="N93" s="58"/>
      <c r="O93" s="71"/>
      <c r="P93" s="72"/>
      <c r="Q93" s="72"/>
      <c r="R93" s="72"/>
      <c r="S93" s="58"/>
      <c r="T93" s="66"/>
      <c r="U93" s="66"/>
      <c r="V93" s="66"/>
      <c r="W93" s="66"/>
      <c r="X93" s="58"/>
      <c r="Y93" s="65"/>
      <c r="Z93" s="65"/>
      <c r="AA93" s="65"/>
      <c r="AB93" s="65"/>
    </row>
    <row r="94" spans="2:28" ht="15.75" x14ac:dyDescent="0.25">
      <c r="B94" s="136"/>
      <c r="C94" s="48" t="s">
        <v>293</v>
      </c>
      <c r="D94" s="49" t="s">
        <v>357</v>
      </c>
      <c r="E94" s="48" t="s">
        <v>293</v>
      </c>
      <c r="F94" s="49" t="s">
        <v>358</v>
      </c>
      <c r="G94" s="48" t="s">
        <v>293</v>
      </c>
      <c r="H94" s="49" t="s">
        <v>359</v>
      </c>
      <c r="J94" s="50" t="s">
        <v>99</v>
      </c>
      <c r="K94" s="59">
        <f t="shared" si="42"/>
        <v>1</v>
      </c>
      <c r="L94" s="59">
        <f t="shared" si="42"/>
        <v>0.67397260273972603</v>
      </c>
      <c r="M94" s="59">
        <f t="shared" si="42"/>
        <v>0.30000000000000004</v>
      </c>
      <c r="N94" s="58"/>
      <c r="O94" s="58"/>
      <c r="P94" s="58"/>
      <c r="Q94" s="58"/>
      <c r="R94" s="58"/>
      <c r="S94" s="58"/>
      <c r="T94" s="66"/>
      <c r="U94" s="66"/>
      <c r="V94" s="66"/>
      <c r="W94" s="66"/>
      <c r="X94" s="58"/>
      <c r="Y94" s="65"/>
      <c r="Z94" s="65"/>
      <c r="AA94" s="65"/>
      <c r="AB94" s="65"/>
    </row>
    <row r="95" spans="2:28" ht="15.75" x14ac:dyDescent="0.25">
      <c r="B95" s="136"/>
      <c r="C95" s="48" t="s">
        <v>293</v>
      </c>
      <c r="D95" s="49" t="s">
        <v>360</v>
      </c>
      <c r="E95" s="48" t="s">
        <v>300</v>
      </c>
      <c r="F95" s="49" t="s">
        <v>361</v>
      </c>
      <c r="G95" s="48" t="s">
        <v>293</v>
      </c>
      <c r="H95" s="49" t="s">
        <v>362</v>
      </c>
      <c r="J95" s="50" t="s">
        <v>193</v>
      </c>
      <c r="K95" s="59" t="e">
        <f t="shared" si="42"/>
        <v>#DIV/0!</v>
      </c>
      <c r="L95" s="59" t="e">
        <f t="shared" si="42"/>
        <v>#DIV/0!</v>
      </c>
      <c r="M95" s="59" t="e">
        <f t="shared" si="42"/>
        <v>#DIV/0!</v>
      </c>
      <c r="N95" s="58"/>
      <c r="O95" s="58"/>
      <c r="P95" s="58"/>
      <c r="Q95" s="58"/>
      <c r="R95" s="58"/>
      <c r="S95" s="58"/>
      <c r="T95" s="66"/>
      <c r="U95" s="66"/>
      <c r="V95" s="66"/>
      <c r="W95" s="66"/>
      <c r="X95" s="58"/>
      <c r="Y95" s="65"/>
      <c r="Z95" s="65"/>
      <c r="AA95" s="65"/>
      <c r="AB95" s="65"/>
    </row>
    <row r="96" spans="2:28" ht="15.75" x14ac:dyDescent="0.25">
      <c r="B96" s="136"/>
      <c r="C96" s="48" t="s">
        <v>322</v>
      </c>
      <c r="D96" s="49" t="s">
        <v>363</v>
      </c>
      <c r="E96" s="48" t="s">
        <v>293</v>
      </c>
      <c r="F96" s="49" t="s">
        <v>364</v>
      </c>
      <c r="G96" s="48" t="s">
        <v>293</v>
      </c>
      <c r="H96" s="49" t="s">
        <v>365</v>
      </c>
      <c r="J96" s="50" t="s">
        <v>70</v>
      </c>
      <c r="K96" s="59">
        <f t="shared" si="42"/>
        <v>1</v>
      </c>
      <c r="L96" s="59">
        <f t="shared" si="42"/>
        <v>1.404109589041096</v>
      </c>
      <c r="M96" s="59">
        <f t="shared" si="42"/>
        <v>0.25</v>
      </c>
      <c r="N96" s="58"/>
      <c r="O96" s="58"/>
      <c r="P96" s="58"/>
      <c r="Q96" s="58"/>
      <c r="R96" s="58"/>
      <c r="S96" s="58"/>
      <c r="T96" s="66"/>
      <c r="U96" s="66"/>
      <c r="V96" s="66"/>
      <c r="W96" s="66"/>
      <c r="X96" s="58"/>
      <c r="Y96" s="47"/>
      <c r="Z96" s="47"/>
      <c r="AA96" s="47"/>
      <c r="AB96" s="47"/>
    </row>
    <row r="97" spans="2:28" ht="15.75" x14ac:dyDescent="0.25">
      <c r="B97" s="136"/>
      <c r="C97" s="48" t="s">
        <v>293</v>
      </c>
      <c r="D97" s="49" t="s">
        <v>366</v>
      </c>
      <c r="E97" s="48" t="s">
        <v>293</v>
      </c>
      <c r="F97" s="49" t="s">
        <v>367</v>
      </c>
      <c r="G97" s="48" t="s">
        <v>293</v>
      </c>
      <c r="H97" s="49" t="s">
        <v>368</v>
      </c>
      <c r="J97" s="50" t="s">
        <v>153</v>
      </c>
      <c r="K97" s="59" t="e">
        <f t="shared" si="42"/>
        <v>#DIV/0!</v>
      </c>
      <c r="L97" s="59" t="e">
        <f t="shared" si="42"/>
        <v>#DIV/0!</v>
      </c>
      <c r="M97" s="59" t="e">
        <f t="shared" si="42"/>
        <v>#DIV/0!</v>
      </c>
      <c r="N97" s="58"/>
      <c r="O97" s="58"/>
      <c r="P97" s="58"/>
      <c r="Q97" s="58"/>
      <c r="R97" s="58"/>
      <c r="S97" s="58"/>
      <c r="T97" s="66"/>
      <c r="U97" s="66"/>
      <c r="V97" s="66"/>
      <c r="W97" s="66"/>
      <c r="X97" s="58"/>
      <c r="Y97" s="47"/>
      <c r="Z97" s="47"/>
      <c r="AA97" s="47"/>
      <c r="AB97" s="47"/>
    </row>
    <row r="98" spans="2:28" ht="15.75" x14ac:dyDescent="0.25">
      <c r="B98" s="136"/>
      <c r="C98" s="48" t="s">
        <v>322</v>
      </c>
      <c r="D98" s="49" t="s">
        <v>369</v>
      </c>
      <c r="E98" s="48" t="s">
        <v>291</v>
      </c>
      <c r="F98" s="49" t="s">
        <v>370</v>
      </c>
      <c r="G98" s="48" t="s">
        <v>293</v>
      </c>
      <c r="H98" s="49" t="s">
        <v>371</v>
      </c>
      <c r="J98" s="50" t="s">
        <v>201</v>
      </c>
      <c r="K98" s="59">
        <f t="shared" si="42"/>
        <v>1</v>
      </c>
      <c r="L98" s="59">
        <f t="shared" si="42"/>
        <v>0.84246575342465735</v>
      </c>
      <c r="M98" s="59">
        <f t="shared" si="42"/>
        <v>0</v>
      </c>
      <c r="N98" s="58"/>
      <c r="O98" s="58"/>
      <c r="P98" s="58"/>
      <c r="Q98" s="58"/>
      <c r="R98" s="58"/>
      <c r="S98" s="58"/>
      <c r="T98" s="66"/>
      <c r="U98" s="66"/>
      <c r="V98" s="66"/>
      <c r="W98" s="66"/>
      <c r="X98" s="58"/>
      <c r="Y98" s="47"/>
      <c r="Z98" s="47"/>
      <c r="AA98" s="47"/>
      <c r="AB98" s="47"/>
    </row>
    <row r="99" spans="2:28" ht="15.75" x14ac:dyDescent="0.25">
      <c r="B99" s="136" t="s">
        <v>372</v>
      </c>
      <c r="C99" s="48" t="s">
        <v>373</v>
      </c>
      <c r="D99" s="49" t="s">
        <v>374</v>
      </c>
      <c r="E99" s="48" t="s">
        <v>375</v>
      </c>
      <c r="F99" s="49" t="s">
        <v>376</v>
      </c>
      <c r="G99" s="48" t="s">
        <v>377</v>
      </c>
      <c r="H99" s="49" t="s">
        <v>378</v>
      </c>
      <c r="J99" s="50" t="s">
        <v>186</v>
      </c>
      <c r="K99" s="59" t="e">
        <f t="shared" si="42"/>
        <v>#DIV/0!</v>
      </c>
      <c r="L99" s="59" t="e">
        <f t="shared" si="42"/>
        <v>#DIV/0!</v>
      </c>
      <c r="M99" s="59" t="e">
        <f t="shared" si="42"/>
        <v>#DIV/0!</v>
      </c>
      <c r="N99" s="58"/>
      <c r="O99" s="58"/>
      <c r="P99" s="58"/>
      <c r="Q99" s="58"/>
      <c r="R99" s="58"/>
      <c r="S99" s="58"/>
      <c r="T99" s="66"/>
      <c r="U99" s="66"/>
      <c r="V99" s="66"/>
      <c r="W99" s="66"/>
      <c r="X99" s="58"/>
      <c r="Y99" s="47"/>
      <c r="Z99" s="47"/>
      <c r="AA99" s="47"/>
      <c r="AB99" s="47"/>
    </row>
    <row r="100" spans="2:28" ht="15.75" x14ac:dyDescent="0.25">
      <c r="B100" s="136"/>
      <c r="C100" s="48" t="s">
        <v>377</v>
      </c>
      <c r="D100" s="49" t="s">
        <v>379</v>
      </c>
      <c r="E100" s="48" t="s">
        <v>377</v>
      </c>
      <c r="F100" s="49" t="s">
        <v>380</v>
      </c>
      <c r="G100" s="73"/>
      <c r="H100" s="49" t="s">
        <v>381</v>
      </c>
      <c r="J100" s="50" t="s">
        <v>206</v>
      </c>
      <c r="K100" s="59">
        <f t="shared" si="42"/>
        <v>1</v>
      </c>
      <c r="L100" s="59">
        <f t="shared" si="42"/>
        <v>0.84246575342465735</v>
      </c>
      <c r="M100" s="59">
        <f t="shared" si="42"/>
        <v>0</v>
      </c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65"/>
      <c r="Z100" s="65"/>
      <c r="AA100" s="65"/>
      <c r="AB100" s="65"/>
    </row>
    <row r="101" spans="2:28" ht="15.75" x14ac:dyDescent="0.25">
      <c r="B101" s="136"/>
      <c r="C101" s="48" t="s">
        <v>101</v>
      </c>
      <c r="D101" s="49" t="s">
        <v>382</v>
      </c>
      <c r="E101" s="48" t="s">
        <v>373</v>
      </c>
      <c r="F101" s="49" t="s">
        <v>383</v>
      </c>
      <c r="G101" s="48" t="s">
        <v>291</v>
      </c>
      <c r="H101" s="49" t="s">
        <v>384</v>
      </c>
      <c r="J101" s="57" t="s">
        <v>209</v>
      </c>
      <c r="K101" s="59" t="e">
        <f t="shared" si="42"/>
        <v>#DIV/0!</v>
      </c>
      <c r="L101" s="59" t="e">
        <f t="shared" si="42"/>
        <v>#DIV/0!</v>
      </c>
      <c r="M101" s="59" t="e">
        <f t="shared" si="42"/>
        <v>#DIV/0!</v>
      </c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65"/>
      <c r="Z101" s="65"/>
      <c r="AA101" s="65"/>
      <c r="AB101" s="65"/>
    </row>
    <row r="102" spans="2:28" ht="15.75" x14ac:dyDescent="0.25">
      <c r="B102" s="136"/>
      <c r="C102" s="48" t="s">
        <v>330</v>
      </c>
      <c r="D102" s="49" t="s">
        <v>385</v>
      </c>
      <c r="E102" s="48" t="s">
        <v>330</v>
      </c>
      <c r="F102" s="49" t="s">
        <v>386</v>
      </c>
      <c r="G102" s="48" t="s">
        <v>377</v>
      </c>
      <c r="H102" s="49" t="s">
        <v>387</v>
      </c>
      <c r="J102" s="8" t="s">
        <v>166</v>
      </c>
      <c r="K102" s="59">
        <f t="shared" si="42"/>
        <v>1</v>
      </c>
      <c r="L102" s="59">
        <f t="shared" si="42"/>
        <v>0.31592465753424659</v>
      </c>
      <c r="M102" s="59">
        <f t="shared" si="42"/>
        <v>0.5</v>
      </c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65"/>
      <c r="Z102" s="65"/>
      <c r="AA102" s="65"/>
      <c r="AB102" s="65"/>
    </row>
    <row r="103" spans="2:28" ht="15.75" x14ac:dyDescent="0.25">
      <c r="B103" s="136"/>
      <c r="C103" s="48" t="s">
        <v>322</v>
      </c>
      <c r="D103" s="49" t="s">
        <v>388</v>
      </c>
      <c r="E103" s="48" t="s">
        <v>389</v>
      </c>
      <c r="F103" s="49" t="s">
        <v>390</v>
      </c>
      <c r="G103" s="48" t="s">
        <v>322</v>
      </c>
      <c r="H103" s="49" t="s">
        <v>391</v>
      </c>
    </row>
    <row r="104" spans="2:28" ht="18" x14ac:dyDescent="0.25">
      <c r="B104" s="136"/>
      <c r="C104" s="48" t="s">
        <v>322</v>
      </c>
      <c r="D104" s="49" t="s">
        <v>392</v>
      </c>
      <c r="E104" s="48" t="s">
        <v>377</v>
      </c>
      <c r="F104" s="49" t="s">
        <v>393</v>
      </c>
      <c r="G104" s="48" t="s">
        <v>377</v>
      </c>
      <c r="H104" s="49" t="s">
        <v>394</v>
      </c>
      <c r="J104" s="50" t="s">
        <v>283</v>
      </c>
      <c r="K104" s="8" t="s">
        <v>64</v>
      </c>
      <c r="L104" s="8" t="s">
        <v>65</v>
      </c>
      <c r="M104" s="8" t="s">
        <v>66</v>
      </c>
      <c r="N104" s="65"/>
      <c r="O104" s="50" t="s">
        <v>283</v>
      </c>
      <c r="P104" s="8" t="s">
        <v>64</v>
      </c>
      <c r="Q104" s="8" t="s">
        <v>65</v>
      </c>
      <c r="R104" s="8" t="s">
        <v>66</v>
      </c>
      <c r="S104" s="65"/>
      <c r="T104" s="50" t="s">
        <v>283</v>
      </c>
      <c r="U104" s="8" t="s">
        <v>64</v>
      </c>
      <c r="V104" s="8" t="s">
        <v>65</v>
      </c>
      <c r="W104" s="8" t="s">
        <v>66</v>
      </c>
      <c r="X104" s="58"/>
      <c r="Y104" s="50" t="s">
        <v>283</v>
      </c>
      <c r="Z104" s="8" t="s">
        <v>64</v>
      </c>
      <c r="AA104" s="8" t="s">
        <v>65</v>
      </c>
      <c r="AB104" s="8" t="s">
        <v>66</v>
      </c>
    </row>
    <row r="105" spans="2:28" ht="15.75" x14ac:dyDescent="0.25">
      <c r="B105" s="136"/>
      <c r="C105" s="48" t="s">
        <v>322</v>
      </c>
      <c r="D105" s="49" t="s">
        <v>395</v>
      </c>
      <c r="E105" s="48" t="s">
        <v>373</v>
      </c>
      <c r="F105" s="49" t="s">
        <v>396</v>
      </c>
      <c r="G105" s="48" t="s">
        <v>377</v>
      </c>
      <c r="H105" s="49" t="s">
        <v>397</v>
      </c>
      <c r="J105" s="50" t="s">
        <v>72</v>
      </c>
      <c r="K105" s="61">
        <f t="shared" ref="K105:M120" si="44">K37/100*K$69</f>
        <v>3.9473041497185536E-2</v>
      </c>
      <c r="L105" s="61">
        <f t="shared" si="44"/>
        <v>0.71910270592491476</v>
      </c>
      <c r="M105" s="61">
        <f t="shared" si="44"/>
        <v>0</v>
      </c>
      <c r="N105" s="65"/>
      <c r="O105" s="50" t="s">
        <v>73</v>
      </c>
      <c r="P105" s="61">
        <f>K105</f>
        <v>3.9473041497185536E-2</v>
      </c>
      <c r="Q105" s="61">
        <f t="shared" ref="Q105:R107" si="45">L105</f>
        <v>0.71910270592491476</v>
      </c>
      <c r="R105" s="61">
        <f t="shared" si="45"/>
        <v>0</v>
      </c>
      <c r="S105" s="65"/>
      <c r="T105" s="8" t="s">
        <v>74</v>
      </c>
      <c r="U105" s="61">
        <f>K108+K112+K132</f>
        <v>7.8946082994371072E-2</v>
      </c>
      <c r="V105" s="61">
        <f>L108+L112+L132</f>
        <v>0.35955135296245738</v>
      </c>
      <c r="W105" s="61">
        <f>M108+M112+M132</f>
        <v>0.23847627539495458</v>
      </c>
      <c r="X105" s="58"/>
      <c r="Y105" s="50" t="s">
        <v>75</v>
      </c>
      <c r="Z105" s="61">
        <f>SUM(K105)</f>
        <v>3.9473041497185536E-2</v>
      </c>
      <c r="AA105" s="61">
        <f t="shared" ref="AA105:AB106" si="46">SUM(L105)</f>
        <v>0.71910270592491476</v>
      </c>
      <c r="AB105" s="61">
        <f t="shared" si="46"/>
        <v>0</v>
      </c>
    </row>
    <row r="106" spans="2:28" ht="15.75" x14ac:dyDescent="0.25">
      <c r="B106" s="136"/>
      <c r="C106" s="48" t="s">
        <v>322</v>
      </c>
      <c r="D106" s="49" t="s">
        <v>398</v>
      </c>
      <c r="E106" s="48" t="s">
        <v>399</v>
      </c>
      <c r="F106" s="49" t="s">
        <v>400</v>
      </c>
      <c r="G106" s="48" t="s">
        <v>377</v>
      </c>
      <c r="H106" s="49" t="s">
        <v>401</v>
      </c>
      <c r="J106" s="50" t="s">
        <v>80</v>
      </c>
      <c r="K106" s="61">
        <f t="shared" si="44"/>
        <v>3.9473041497185536E-2</v>
      </c>
      <c r="L106" s="61">
        <f t="shared" si="44"/>
        <v>0</v>
      </c>
      <c r="M106" s="61">
        <f t="shared" si="44"/>
        <v>0</v>
      </c>
      <c r="N106" s="65"/>
      <c r="O106" s="50" t="s">
        <v>81</v>
      </c>
      <c r="P106" s="61">
        <f>K106</f>
        <v>3.9473041497185536E-2</v>
      </c>
      <c r="Q106" s="61">
        <f t="shared" si="45"/>
        <v>0</v>
      </c>
      <c r="R106" s="61">
        <f t="shared" si="45"/>
        <v>0</v>
      </c>
      <c r="S106" s="65"/>
      <c r="T106" s="8" t="s">
        <v>82</v>
      </c>
      <c r="U106" s="61">
        <f>K114+K122+K129</f>
        <v>1.1841912449155658</v>
      </c>
      <c r="V106" s="74">
        <f>L114+L122+L129</f>
        <v>20.134875765897611</v>
      </c>
      <c r="W106" s="74">
        <f>M114+M122+M129</f>
        <v>12.639242595932595</v>
      </c>
      <c r="X106" s="58"/>
      <c r="Y106" s="50" t="s">
        <v>83</v>
      </c>
      <c r="Z106" s="61">
        <f t="shared" ref="Z106" si="47">SUM(K106)</f>
        <v>3.9473041497185536E-2</v>
      </c>
      <c r="AA106" s="61">
        <f t="shared" si="46"/>
        <v>0</v>
      </c>
      <c r="AB106" s="61">
        <f t="shared" si="46"/>
        <v>0</v>
      </c>
    </row>
    <row r="107" spans="2:28" ht="15.75" x14ac:dyDescent="0.25">
      <c r="B107" s="136"/>
      <c r="C107" s="48" t="s">
        <v>330</v>
      </c>
      <c r="D107" s="49" t="s">
        <v>402</v>
      </c>
      <c r="E107" s="48" t="s">
        <v>330</v>
      </c>
      <c r="F107" s="49" t="s">
        <v>403</v>
      </c>
      <c r="G107" s="48" t="s">
        <v>377</v>
      </c>
      <c r="H107" s="49" t="s">
        <v>404</v>
      </c>
      <c r="J107" s="50" t="s">
        <v>87</v>
      </c>
      <c r="K107" s="61">
        <f t="shared" si="44"/>
        <v>7.8946082994371072E-2</v>
      </c>
      <c r="L107" s="61">
        <f t="shared" si="44"/>
        <v>0.35955135296245738</v>
      </c>
      <c r="M107" s="61">
        <f t="shared" si="44"/>
        <v>0</v>
      </c>
      <c r="N107" s="65"/>
      <c r="O107" s="50" t="s">
        <v>88</v>
      </c>
      <c r="P107" s="61">
        <f>K107</f>
        <v>7.8946082994371072E-2</v>
      </c>
      <c r="Q107" s="61">
        <f t="shared" si="45"/>
        <v>0.35955135296245738</v>
      </c>
      <c r="R107" s="61">
        <f t="shared" si="45"/>
        <v>0</v>
      </c>
      <c r="S107" s="65"/>
      <c r="T107" s="8" t="s">
        <v>89</v>
      </c>
      <c r="U107" s="61">
        <f>K109+K123+K105+K113</f>
        <v>0.31578433197748423</v>
      </c>
      <c r="V107" s="74">
        <f>L109+L123+L105+L113</f>
        <v>9.7078865299863484</v>
      </c>
      <c r="W107" s="61">
        <f>M109+M123+M105+M113</f>
        <v>0.23847627539495458</v>
      </c>
      <c r="X107" s="58"/>
      <c r="Y107" s="50" t="s">
        <v>90</v>
      </c>
      <c r="Z107" s="61">
        <f>SUM(K107:K109)</f>
        <v>0.11841912449155662</v>
      </c>
      <c r="AA107" s="61">
        <f t="shared" ref="AA107:AB107" si="48">SUM(L107:L109)</f>
        <v>0.35955135296245738</v>
      </c>
      <c r="AB107" s="61">
        <f t="shared" si="48"/>
        <v>0.23847627539495458</v>
      </c>
    </row>
    <row r="108" spans="2:28" ht="15.75" x14ac:dyDescent="0.25">
      <c r="B108" s="136"/>
      <c r="C108" s="48" t="s">
        <v>322</v>
      </c>
      <c r="D108" s="49" t="s">
        <v>405</v>
      </c>
      <c r="E108" s="48" t="s">
        <v>155</v>
      </c>
      <c r="F108" s="49" t="s">
        <v>406</v>
      </c>
      <c r="G108" s="48" t="s">
        <v>311</v>
      </c>
      <c r="H108" s="49" t="s">
        <v>407</v>
      </c>
      <c r="J108" s="50" t="s">
        <v>94</v>
      </c>
      <c r="K108" s="61">
        <f t="shared" si="44"/>
        <v>0</v>
      </c>
      <c r="L108" s="61">
        <f t="shared" si="44"/>
        <v>0</v>
      </c>
      <c r="M108" s="61">
        <f t="shared" si="44"/>
        <v>0.23847627539495458</v>
      </c>
      <c r="N108" s="65"/>
      <c r="O108" s="50" t="s">
        <v>95</v>
      </c>
      <c r="P108" s="61">
        <f>K108+K109</f>
        <v>3.9473041497185536E-2</v>
      </c>
      <c r="Q108" s="61">
        <f>L108+L109</f>
        <v>0</v>
      </c>
      <c r="R108" s="61">
        <f>M108+M109</f>
        <v>0.23847627539495458</v>
      </c>
      <c r="S108" s="65"/>
      <c r="T108" s="8" t="s">
        <v>96</v>
      </c>
      <c r="U108" s="61">
        <f>K130+K117+K120+K125+K131+K133+K127+K111</f>
        <v>1.8552329503677198</v>
      </c>
      <c r="V108" s="74">
        <f>L130+L117+L120+L125+L131+L133+L127+L111</f>
        <v>10.426989235911263</v>
      </c>
      <c r="W108" s="61">
        <f>M130+M117+M120+M125+M131+M133+M127+M111</f>
        <v>3.3386678555293643</v>
      </c>
      <c r="X108" s="58"/>
      <c r="Y108" s="50" t="s">
        <v>97</v>
      </c>
      <c r="Z108" s="61">
        <f>SUM(K110:K115)</f>
        <v>0.31578433197748429</v>
      </c>
      <c r="AA108" s="61">
        <f t="shared" ref="AA108:AB108" si="49">SUM(L110:L115)</f>
        <v>4.3146162355494884</v>
      </c>
      <c r="AB108" s="61">
        <f t="shared" si="49"/>
        <v>1.4308576523697274</v>
      </c>
    </row>
    <row r="109" spans="2:28" ht="15.75" x14ac:dyDescent="0.25">
      <c r="B109" s="136"/>
      <c r="C109" s="73"/>
      <c r="D109" s="49" t="s">
        <v>408</v>
      </c>
      <c r="E109" s="48" t="s">
        <v>155</v>
      </c>
      <c r="F109" s="49" t="s">
        <v>409</v>
      </c>
      <c r="G109" s="48" t="s">
        <v>291</v>
      </c>
      <c r="H109" s="49" t="s">
        <v>410</v>
      </c>
      <c r="J109" s="50" t="s">
        <v>101</v>
      </c>
      <c r="K109" s="61">
        <f t="shared" si="44"/>
        <v>3.9473041497185536E-2</v>
      </c>
      <c r="L109" s="61">
        <f t="shared" si="44"/>
        <v>0</v>
      </c>
      <c r="M109" s="61">
        <f t="shared" si="44"/>
        <v>0</v>
      </c>
      <c r="N109" s="65"/>
      <c r="O109" s="50" t="s">
        <v>102</v>
      </c>
      <c r="P109" s="61">
        <f>K110+K111</f>
        <v>7.8946082994371072E-2</v>
      </c>
      <c r="Q109" s="61">
        <f>L110+L111</f>
        <v>1.4382054118498295</v>
      </c>
      <c r="R109" s="61">
        <f>M110+M111</f>
        <v>0</v>
      </c>
      <c r="S109" s="65"/>
      <c r="T109" s="8" t="s">
        <v>103</v>
      </c>
      <c r="U109" s="61">
        <f>K110+K126+K107+K119+K124+K116</f>
        <v>0.15789216598874214</v>
      </c>
      <c r="V109" s="74">
        <f>L110+L126+L107+L119+L124+L116</f>
        <v>3.9550648825870311</v>
      </c>
      <c r="W109" s="61">
        <f>M110+M126+M107+M119+M124+M116</f>
        <v>0.47695255078990917</v>
      </c>
      <c r="X109" s="58"/>
      <c r="Y109" s="53" t="s">
        <v>104</v>
      </c>
      <c r="Z109" s="2">
        <f>K116</f>
        <v>0</v>
      </c>
      <c r="AA109" s="2">
        <f t="shared" ref="AA109:AB109" si="50">L116</f>
        <v>2.8764108236996591</v>
      </c>
      <c r="AB109" s="2">
        <f t="shared" si="50"/>
        <v>0</v>
      </c>
    </row>
    <row r="110" spans="2:28" ht="15.75" x14ac:dyDescent="0.25">
      <c r="B110" s="136"/>
      <c r="C110" s="48" t="s">
        <v>373</v>
      </c>
      <c r="D110" s="49" t="s">
        <v>411</v>
      </c>
      <c r="E110" s="48" t="s">
        <v>373</v>
      </c>
      <c r="F110" s="49" t="s">
        <v>412</v>
      </c>
      <c r="G110" s="48" t="s">
        <v>322</v>
      </c>
      <c r="H110" s="49" t="s">
        <v>413</v>
      </c>
      <c r="J110" s="50" t="s">
        <v>107</v>
      </c>
      <c r="K110" s="61">
        <f t="shared" si="44"/>
        <v>7.8946082994371072E-2</v>
      </c>
      <c r="L110" s="61">
        <f t="shared" si="44"/>
        <v>0.71910270592491476</v>
      </c>
      <c r="M110" s="61">
        <f t="shared" si="44"/>
        <v>0</v>
      </c>
      <c r="N110" s="65"/>
      <c r="O110" s="50" t="s">
        <v>108</v>
      </c>
      <c r="P110" s="61">
        <f>K112+K114+K113</f>
        <v>0.15789216598874214</v>
      </c>
      <c r="Q110" s="74">
        <f>L112+L114+L113</f>
        <v>2.8764108236996591</v>
      </c>
      <c r="R110" s="61">
        <f>M112+M114+M113</f>
        <v>1.4308576523697274</v>
      </c>
      <c r="S110" s="65"/>
      <c r="T110" s="8" t="s">
        <v>109</v>
      </c>
      <c r="U110" s="61">
        <f>K106+K118+K121+K128+K115</f>
        <v>0.31578433197748423</v>
      </c>
      <c r="V110" s="61">
        <f>L106+L118+L121+L128+L115</f>
        <v>1.0786540588873721</v>
      </c>
      <c r="W110" s="61">
        <f>M106+M118+M121+M128+M115</f>
        <v>0.71542882618486381</v>
      </c>
      <c r="X110" s="58"/>
      <c r="Y110" s="50" t="s">
        <v>110</v>
      </c>
      <c r="Z110" s="61">
        <f>SUM(K117:K118)</f>
        <v>0.78946082994371047</v>
      </c>
      <c r="AA110" s="61">
        <f t="shared" ref="AA110:AB110" si="51">SUM(L117:L118)</f>
        <v>5.7528216473993172</v>
      </c>
      <c r="AB110" s="61">
        <f t="shared" si="51"/>
        <v>1.9078102031596367</v>
      </c>
    </row>
    <row r="111" spans="2:28" ht="15.75" x14ac:dyDescent="0.25">
      <c r="B111" s="136"/>
      <c r="C111" s="45"/>
      <c r="D111" s="45"/>
      <c r="E111" s="48" t="s">
        <v>155</v>
      </c>
      <c r="F111" s="49" t="s">
        <v>414</v>
      </c>
      <c r="G111" s="45"/>
      <c r="H111" s="45"/>
      <c r="J111" s="50" t="s">
        <v>114</v>
      </c>
      <c r="K111" s="61">
        <f t="shared" si="44"/>
        <v>0</v>
      </c>
      <c r="L111" s="61">
        <f t="shared" si="44"/>
        <v>0.71910270592491476</v>
      </c>
      <c r="M111" s="61">
        <f t="shared" si="44"/>
        <v>0</v>
      </c>
      <c r="N111" s="65"/>
      <c r="O111" s="50" t="s">
        <v>115</v>
      </c>
      <c r="P111" s="61">
        <f t="shared" ref="P111:R112" si="52">K115</f>
        <v>7.8946082994371072E-2</v>
      </c>
      <c r="Q111" s="61">
        <f t="shared" si="52"/>
        <v>0</v>
      </c>
      <c r="R111" s="61">
        <f t="shared" si="52"/>
        <v>0</v>
      </c>
      <c r="S111" s="65"/>
      <c r="T111" s="23" t="s">
        <v>116</v>
      </c>
      <c r="U111" s="61">
        <f t="shared" ref="U111:W112" si="53">K134</f>
        <v>0</v>
      </c>
      <c r="V111" s="74">
        <f t="shared" si="53"/>
        <v>3.5955135296245735</v>
      </c>
      <c r="W111" s="61">
        <f t="shared" si="53"/>
        <v>0</v>
      </c>
      <c r="X111" s="58"/>
      <c r="Y111" s="50" t="s">
        <v>117</v>
      </c>
      <c r="Z111" s="61">
        <f>SUM(K119:K124)</f>
        <v>2.0525981578536476</v>
      </c>
      <c r="AA111" s="61">
        <f t="shared" ref="AA111:AB111" si="54">SUM(L119:L124)</f>
        <v>24.80904335440956</v>
      </c>
      <c r="AB111" s="61">
        <f t="shared" si="54"/>
        <v>13.116195146722504</v>
      </c>
    </row>
    <row r="112" spans="2:28" ht="15.75" x14ac:dyDescent="0.25">
      <c r="B112" s="136"/>
      <c r="C112" s="45"/>
      <c r="D112" s="45"/>
      <c r="E112" s="45"/>
      <c r="F112" s="45"/>
      <c r="G112" s="45"/>
      <c r="H112" s="45"/>
      <c r="J112" s="50" t="s">
        <v>120</v>
      </c>
      <c r="K112" s="61">
        <f t="shared" si="44"/>
        <v>7.8946082994371072E-2</v>
      </c>
      <c r="L112" s="61">
        <f t="shared" si="44"/>
        <v>0</v>
      </c>
      <c r="M112" s="61">
        <f t="shared" si="44"/>
        <v>0</v>
      </c>
      <c r="N112" s="65"/>
      <c r="O112" s="50" t="s">
        <v>121</v>
      </c>
      <c r="P112" s="61">
        <f t="shared" si="52"/>
        <v>0</v>
      </c>
      <c r="Q112" s="74">
        <f t="shared" si="52"/>
        <v>2.8764108236996591</v>
      </c>
      <c r="R112" s="61">
        <f t="shared" si="52"/>
        <v>0</v>
      </c>
      <c r="S112" s="65"/>
      <c r="T112" s="8" t="s">
        <v>122</v>
      </c>
      <c r="U112" s="61">
        <f t="shared" si="53"/>
        <v>0.9473529959324527</v>
      </c>
      <c r="V112" s="74">
        <f t="shared" si="53"/>
        <v>3.2359621766621163</v>
      </c>
      <c r="W112" s="61">
        <f t="shared" si="53"/>
        <v>1.9078102031596367</v>
      </c>
      <c r="X112" s="58"/>
      <c r="Y112" s="50" t="s">
        <v>123</v>
      </c>
      <c r="Z112" s="61">
        <f>SUM(K125:K126)</f>
        <v>3.9473041497185536E-2</v>
      </c>
      <c r="AA112" s="61">
        <f t="shared" ref="AA112:AB112" si="55">SUM(L125:L126)</f>
        <v>0.35955135296245738</v>
      </c>
      <c r="AB112" s="61">
        <f t="shared" si="55"/>
        <v>0</v>
      </c>
    </row>
    <row r="113" spans="2:28" ht="15.75" x14ac:dyDescent="0.25">
      <c r="B113" s="136"/>
      <c r="C113" s="45"/>
      <c r="D113" s="45"/>
      <c r="E113" s="45"/>
      <c r="F113" s="45"/>
      <c r="G113" s="45"/>
      <c r="H113" s="45"/>
      <c r="J113" s="50" t="s">
        <v>126</v>
      </c>
      <c r="K113" s="61">
        <f t="shared" si="44"/>
        <v>3.9473041497185536E-2</v>
      </c>
      <c r="L113" s="61">
        <f t="shared" si="44"/>
        <v>0.71910270592491476</v>
      </c>
      <c r="M113" s="61">
        <f t="shared" si="44"/>
        <v>0</v>
      </c>
      <c r="N113" s="65"/>
      <c r="O113" s="50" t="s">
        <v>127</v>
      </c>
      <c r="P113" s="61">
        <f>K117+K118</f>
        <v>0.78946082994371047</v>
      </c>
      <c r="Q113" s="61">
        <f>L117+L118</f>
        <v>5.7528216473993172</v>
      </c>
      <c r="R113" s="61">
        <f>M117+M118</f>
        <v>1.9078102031596367</v>
      </c>
      <c r="S113" s="65"/>
      <c r="T113" s="23" t="s">
        <v>128</v>
      </c>
      <c r="U113" s="41">
        <f>SUM(U105:U112)</f>
        <v>4.8551841041538202</v>
      </c>
      <c r="V113" s="41">
        <f>SUM(V105:V112)</f>
        <v>52.494497532518778</v>
      </c>
      <c r="W113" s="41">
        <f>SUM(W105:W112)</f>
        <v>19.55505458238628</v>
      </c>
      <c r="X113" s="58"/>
      <c r="Y113" s="50" t="s">
        <v>129</v>
      </c>
      <c r="Z113" s="61">
        <f>SUM(K127:K128)</f>
        <v>0.19736520748592762</v>
      </c>
      <c r="AA113" s="61">
        <f t="shared" ref="AA113:AB113" si="56">SUM(L127:L128)</f>
        <v>1.4382054118498295</v>
      </c>
      <c r="AB113" s="61">
        <f t="shared" si="56"/>
        <v>0.47695255078990917</v>
      </c>
    </row>
    <row r="114" spans="2:28" ht="15.75" x14ac:dyDescent="0.25">
      <c r="B114" s="136"/>
      <c r="C114" s="45"/>
      <c r="D114" s="45"/>
      <c r="E114" s="45"/>
      <c r="F114" s="45"/>
      <c r="G114" s="45"/>
      <c r="H114" s="45"/>
      <c r="J114" s="50" t="s">
        <v>132</v>
      </c>
      <c r="K114" s="61">
        <f t="shared" si="44"/>
        <v>3.9473041497185536E-2</v>
      </c>
      <c r="L114" s="74">
        <f t="shared" si="44"/>
        <v>2.1573081177747442</v>
      </c>
      <c r="M114" s="74">
        <f t="shared" si="44"/>
        <v>1.4308576523697274</v>
      </c>
      <c r="N114" s="65"/>
      <c r="O114" s="50" t="s">
        <v>133</v>
      </c>
      <c r="P114" s="61">
        <f>K119+K120+K121</f>
        <v>0.9473529959324527</v>
      </c>
      <c r="Q114" s="74">
        <f>L119+L120+L121</f>
        <v>2.1573081177747442</v>
      </c>
      <c r="R114" s="61">
        <f>M119+M120+M121</f>
        <v>1.6693339277646819</v>
      </c>
      <c r="S114" s="65"/>
      <c r="T114" s="5"/>
      <c r="U114" s="5"/>
      <c r="V114" s="5"/>
      <c r="W114" s="5"/>
      <c r="X114" s="58"/>
      <c r="Y114" s="50" t="s">
        <v>134</v>
      </c>
      <c r="Z114" s="61">
        <f>SUM(K129)</f>
        <v>0.23683824898311318</v>
      </c>
      <c r="AA114" s="61">
        <f t="shared" ref="AA114:AB114" si="57">SUM(L129)</f>
        <v>3.5955135296245735</v>
      </c>
      <c r="AB114" s="61">
        <f t="shared" si="57"/>
        <v>0.23847627539495458</v>
      </c>
    </row>
    <row r="115" spans="2:28" ht="15.75" x14ac:dyDescent="0.25">
      <c r="B115" s="136" t="s">
        <v>415</v>
      </c>
      <c r="C115" s="48" t="s">
        <v>291</v>
      </c>
      <c r="D115" s="49" t="s">
        <v>416</v>
      </c>
      <c r="E115" s="48" t="s">
        <v>293</v>
      </c>
      <c r="F115" s="49" t="s">
        <v>417</v>
      </c>
      <c r="G115" s="48" t="s">
        <v>399</v>
      </c>
      <c r="H115" s="49" t="s">
        <v>418</v>
      </c>
      <c r="J115" s="50" t="s">
        <v>138</v>
      </c>
      <c r="K115" s="61">
        <f t="shared" si="44"/>
        <v>7.8946082994371072E-2</v>
      </c>
      <c r="L115" s="61">
        <f t="shared" si="44"/>
        <v>0</v>
      </c>
      <c r="M115" s="61">
        <f t="shared" si="44"/>
        <v>0</v>
      </c>
      <c r="N115" s="65"/>
      <c r="O115" s="50" t="s">
        <v>139</v>
      </c>
      <c r="P115" s="61">
        <f>K122+K123</f>
        <v>1.1052451619211947</v>
      </c>
      <c r="Q115" s="74">
        <f>L122+L123</f>
        <v>22.651735236634813</v>
      </c>
      <c r="R115" s="74">
        <f>M122+M123</f>
        <v>11.208384943562868</v>
      </c>
      <c r="S115" s="65"/>
      <c r="T115" s="71"/>
      <c r="U115" s="75"/>
      <c r="V115" s="75"/>
      <c r="W115" s="75"/>
      <c r="X115" s="58"/>
      <c r="Y115" s="50" t="s">
        <v>140</v>
      </c>
      <c r="Z115" s="61">
        <f>SUM(K130:K130)</f>
        <v>0</v>
      </c>
      <c r="AA115" s="61">
        <f>SUM(L130:L130)</f>
        <v>0.35955135296245738</v>
      </c>
      <c r="AB115" s="61">
        <f>SUM(M130:M130)</f>
        <v>0.23847627539495458</v>
      </c>
    </row>
    <row r="116" spans="2:28" ht="15.75" x14ac:dyDescent="0.25">
      <c r="B116" s="136"/>
      <c r="C116" s="48" t="s">
        <v>291</v>
      </c>
      <c r="D116" s="49" t="s">
        <v>419</v>
      </c>
      <c r="E116" s="48" t="s">
        <v>420</v>
      </c>
      <c r="F116" s="49" t="s">
        <v>421</v>
      </c>
      <c r="G116" s="48" t="s">
        <v>422</v>
      </c>
      <c r="H116" s="49" t="s">
        <v>423</v>
      </c>
      <c r="J116" s="50" t="s">
        <v>143</v>
      </c>
      <c r="K116" s="61">
        <f t="shared" si="44"/>
        <v>0</v>
      </c>
      <c r="L116" s="74">
        <f t="shared" si="44"/>
        <v>2.8764108236996591</v>
      </c>
      <c r="M116" s="74">
        <f t="shared" si="44"/>
        <v>0</v>
      </c>
      <c r="N116" s="65"/>
      <c r="O116" s="50" t="s">
        <v>144</v>
      </c>
      <c r="P116" s="61">
        <f t="shared" ref="P116:R117" si="58">K124</f>
        <v>0</v>
      </c>
      <c r="Q116" s="61">
        <f t="shared" si="58"/>
        <v>0</v>
      </c>
      <c r="R116" s="61">
        <f t="shared" si="58"/>
        <v>0.23847627539495458</v>
      </c>
      <c r="S116" s="65"/>
      <c r="T116" s="75"/>
      <c r="U116" s="76"/>
      <c r="V116" s="76"/>
      <c r="W116" s="76"/>
      <c r="X116" s="58"/>
      <c r="Y116" s="50" t="s">
        <v>145</v>
      </c>
      <c r="Z116" s="61">
        <f>SUM(K131)</f>
        <v>3.9473041497185536E-2</v>
      </c>
      <c r="AA116" s="61">
        <f t="shared" ref="AA116:AB118" si="59">SUM(L131)</f>
        <v>0.35955135296245738</v>
      </c>
      <c r="AB116" s="61">
        <f t="shared" si="59"/>
        <v>0</v>
      </c>
    </row>
    <row r="117" spans="2:28" ht="15.75" x14ac:dyDescent="0.25">
      <c r="B117" s="136"/>
      <c r="C117" s="48" t="s">
        <v>291</v>
      </c>
      <c r="D117" s="49" t="s">
        <v>424</v>
      </c>
      <c r="E117" s="48" t="s">
        <v>293</v>
      </c>
      <c r="F117" s="49" t="s">
        <v>425</v>
      </c>
      <c r="G117" s="48" t="s">
        <v>311</v>
      </c>
      <c r="H117" s="49" t="s">
        <v>426</v>
      </c>
      <c r="J117" s="50" t="s">
        <v>149</v>
      </c>
      <c r="K117" s="61">
        <f t="shared" si="44"/>
        <v>0.78946082994371047</v>
      </c>
      <c r="L117" s="74">
        <f t="shared" si="44"/>
        <v>4.6741675885119456</v>
      </c>
      <c r="M117" s="74">
        <f t="shared" si="44"/>
        <v>1.6693339277646821</v>
      </c>
      <c r="O117" s="50" t="s">
        <v>150</v>
      </c>
      <c r="P117" s="61">
        <f t="shared" si="58"/>
        <v>3.9473041497185536E-2</v>
      </c>
      <c r="Q117" s="61">
        <f t="shared" si="58"/>
        <v>0.35955135296245738</v>
      </c>
      <c r="R117" s="61">
        <f t="shared" si="58"/>
        <v>0</v>
      </c>
      <c r="T117" s="75"/>
      <c r="U117" s="76"/>
      <c r="V117" s="76"/>
      <c r="W117" s="76"/>
      <c r="X117" s="58"/>
      <c r="Y117" s="50" t="s">
        <v>151</v>
      </c>
      <c r="Z117" s="61">
        <f>SUM(K132)</f>
        <v>0</v>
      </c>
      <c r="AA117" s="61">
        <f t="shared" si="59"/>
        <v>0.35955135296245738</v>
      </c>
      <c r="AB117" s="61">
        <f t="shared" si="59"/>
        <v>0</v>
      </c>
    </row>
    <row r="118" spans="2:28" ht="15.75" x14ac:dyDescent="0.25">
      <c r="B118" s="136"/>
      <c r="C118" s="48" t="s">
        <v>427</v>
      </c>
      <c r="D118" s="49" t="s">
        <v>428</v>
      </c>
      <c r="E118" s="48" t="s">
        <v>311</v>
      </c>
      <c r="F118" s="49" t="s">
        <v>429</v>
      </c>
      <c r="G118" s="48" t="s">
        <v>311</v>
      </c>
      <c r="H118" s="49" t="s">
        <v>430</v>
      </c>
      <c r="J118" s="50" t="s">
        <v>155</v>
      </c>
      <c r="K118" s="61">
        <f t="shared" si="44"/>
        <v>0</v>
      </c>
      <c r="L118" s="74">
        <f t="shared" si="44"/>
        <v>1.0786540588873721</v>
      </c>
      <c r="M118" s="74">
        <f t="shared" si="44"/>
        <v>0.23847627539495458</v>
      </c>
      <c r="O118" s="50" t="s">
        <v>156</v>
      </c>
      <c r="P118" s="61">
        <f>K127+K128</f>
        <v>0.19736520748592762</v>
      </c>
      <c r="Q118" s="61">
        <f>L127+L128</f>
        <v>1.4382054118498295</v>
      </c>
      <c r="R118" s="61">
        <f>M127+M128</f>
        <v>0.47695255078990917</v>
      </c>
      <c r="T118" s="75"/>
      <c r="U118" s="76"/>
      <c r="V118" s="76"/>
      <c r="W118" s="76"/>
      <c r="X118" s="58"/>
      <c r="Y118" s="50" t="s">
        <v>157</v>
      </c>
      <c r="Z118" s="61">
        <f>SUM(K133)</f>
        <v>3.9473041497185536E-2</v>
      </c>
      <c r="AA118" s="61">
        <f t="shared" si="59"/>
        <v>0.35955135296245738</v>
      </c>
      <c r="AB118" s="61">
        <f t="shared" si="59"/>
        <v>0</v>
      </c>
    </row>
    <row r="119" spans="2:28" ht="18" customHeight="1" x14ac:dyDescent="0.25">
      <c r="B119" s="136"/>
      <c r="C119" s="48" t="s">
        <v>169</v>
      </c>
      <c r="D119" s="49" t="s">
        <v>431</v>
      </c>
      <c r="E119" s="52" t="s">
        <v>354</v>
      </c>
      <c r="F119" s="49" t="s">
        <v>432</v>
      </c>
      <c r="G119" s="48" t="s">
        <v>422</v>
      </c>
      <c r="H119" s="49" t="s">
        <v>433</v>
      </c>
      <c r="J119" s="50" t="s">
        <v>160</v>
      </c>
      <c r="K119" s="61">
        <f t="shared" si="44"/>
        <v>0</v>
      </c>
      <c r="L119" s="61">
        <f t="shared" si="44"/>
        <v>0</v>
      </c>
      <c r="M119" s="61">
        <f t="shared" si="44"/>
        <v>0.23847627539495458</v>
      </c>
      <c r="O119" s="50" t="s">
        <v>161</v>
      </c>
      <c r="P119" s="61">
        <f t="shared" ref="P119:R125" si="60">K129</f>
        <v>0.23683824898311318</v>
      </c>
      <c r="Q119" s="74">
        <f t="shared" si="60"/>
        <v>3.5955135296245735</v>
      </c>
      <c r="R119" s="61">
        <f t="shared" si="60"/>
        <v>0.23847627539495458</v>
      </c>
      <c r="T119" s="75"/>
      <c r="U119" s="76"/>
      <c r="V119" s="76"/>
      <c r="W119" s="76"/>
      <c r="X119" s="58"/>
      <c r="Y119" s="57" t="s">
        <v>162</v>
      </c>
      <c r="Z119" s="61">
        <f>SUM(K134)</f>
        <v>0</v>
      </c>
      <c r="AA119" s="61">
        <f>SUM(L134)</f>
        <v>3.5955135296245735</v>
      </c>
      <c r="AB119" s="61">
        <f>SUM(M134)</f>
        <v>0</v>
      </c>
    </row>
    <row r="120" spans="2:28" ht="15.75" x14ac:dyDescent="0.25">
      <c r="B120" s="136"/>
      <c r="C120" s="48" t="s">
        <v>291</v>
      </c>
      <c r="D120" s="49" t="s">
        <v>434</v>
      </c>
      <c r="E120" s="48" t="s">
        <v>420</v>
      </c>
      <c r="F120" s="49" t="s">
        <v>435</v>
      </c>
      <c r="G120" s="48" t="s">
        <v>422</v>
      </c>
      <c r="H120" s="49" t="s">
        <v>436</v>
      </c>
      <c r="J120" s="50" t="s">
        <v>84</v>
      </c>
      <c r="K120" s="61">
        <f t="shared" si="44"/>
        <v>0.74998778844652514</v>
      </c>
      <c r="L120" s="74">
        <f t="shared" si="44"/>
        <v>2.1573081177747442</v>
      </c>
      <c r="M120" s="74">
        <f t="shared" si="44"/>
        <v>1.1923813769747729</v>
      </c>
      <c r="O120" s="50" t="s">
        <v>165</v>
      </c>
      <c r="P120" s="61">
        <f t="shared" si="60"/>
        <v>0</v>
      </c>
      <c r="Q120" s="61">
        <f t="shared" si="60"/>
        <v>0.35955135296245738</v>
      </c>
      <c r="R120" s="61">
        <f t="shared" si="60"/>
        <v>0.23847627539495458</v>
      </c>
      <c r="T120" s="75"/>
      <c r="U120" s="76"/>
      <c r="V120" s="76"/>
      <c r="W120" s="76"/>
      <c r="X120" s="58"/>
      <c r="Y120" s="18" t="s">
        <v>166</v>
      </c>
      <c r="Z120" s="61">
        <f>SUM(K135)</f>
        <v>0.9473529959324527</v>
      </c>
      <c r="AA120" s="61">
        <f>SUM(L135)</f>
        <v>3.2359621766621163</v>
      </c>
      <c r="AB120" s="61">
        <f>SUM(M135)</f>
        <v>1.9078102031596367</v>
      </c>
    </row>
    <row r="121" spans="2:28" ht="15.75" x14ac:dyDescent="0.25">
      <c r="B121" s="136"/>
      <c r="C121" s="48" t="s">
        <v>169</v>
      </c>
      <c r="D121" s="49" t="s">
        <v>437</v>
      </c>
      <c r="E121" s="48" t="s">
        <v>422</v>
      </c>
      <c r="F121" s="49" t="s">
        <v>438</v>
      </c>
      <c r="G121" s="48" t="s">
        <v>293</v>
      </c>
      <c r="H121" s="49" t="s">
        <v>439</v>
      </c>
      <c r="J121" s="50" t="s">
        <v>169</v>
      </c>
      <c r="K121" s="61">
        <f t="shared" ref="K121:M135" si="61">K53/100*K$69</f>
        <v>0.19736520748592762</v>
      </c>
      <c r="L121" s="61">
        <f t="shared" si="61"/>
        <v>0</v>
      </c>
      <c r="M121" s="61">
        <f t="shared" si="61"/>
        <v>0.23847627539495458</v>
      </c>
      <c r="O121" s="50" t="s">
        <v>170</v>
      </c>
      <c r="P121" s="61">
        <f t="shared" si="60"/>
        <v>3.9473041497185536E-2</v>
      </c>
      <c r="Q121" s="61">
        <f t="shared" si="60"/>
        <v>0.35955135296245738</v>
      </c>
      <c r="R121" s="61">
        <f t="shared" si="60"/>
        <v>0</v>
      </c>
      <c r="T121" s="75"/>
      <c r="U121" s="76"/>
      <c r="V121" s="76"/>
      <c r="W121" s="76"/>
      <c r="X121" s="58"/>
      <c r="Y121" s="50" t="s">
        <v>128</v>
      </c>
      <c r="Z121" s="41">
        <f>SUM(Z105:Z120)</f>
        <v>4.8551841041538202</v>
      </c>
      <c r="AA121" s="41">
        <f>SUM(AA105:AA120)</f>
        <v>52.494497532518771</v>
      </c>
      <c r="AB121" s="41">
        <f>SUM(AB105:AB120)</f>
        <v>19.55505458238628</v>
      </c>
    </row>
    <row r="122" spans="2:28" ht="15.75" x14ac:dyDescent="0.25">
      <c r="B122" s="136"/>
      <c r="C122" s="48" t="s">
        <v>169</v>
      </c>
      <c r="D122" s="49" t="s">
        <v>440</v>
      </c>
      <c r="E122" s="48" t="s">
        <v>291</v>
      </c>
      <c r="F122" s="49" t="s">
        <v>441</v>
      </c>
      <c r="G122" s="48" t="s">
        <v>293</v>
      </c>
      <c r="H122" s="49" t="s">
        <v>442</v>
      </c>
      <c r="J122" s="50" t="s">
        <v>68</v>
      </c>
      <c r="K122" s="61">
        <f t="shared" si="61"/>
        <v>0.90787995443526714</v>
      </c>
      <c r="L122" s="74">
        <f t="shared" si="61"/>
        <v>14.382054118498294</v>
      </c>
      <c r="M122" s="74">
        <f t="shared" si="61"/>
        <v>10.969908668167912</v>
      </c>
      <c r="O122" s="50" t="s">
        <v>173</v>
      </c>
      <c r="P122" s="61">
        <f t="shared" si="60"/>
        <v>0</v>
      </c>
      <c r="Q122" s="61">
        <f t="shared" si="60"/>
        <v>0.35955135296245738</v>
      </c>
      <c r="R122" s="61">
        <f t="shared" si="60"/>
        <v>0</v>
      </c>
      <c r="T122" s="64"/>
      <c r="U122" s="76"/>
      <c r="V122" s="76"/>
      <c r="W122" s="76"/>
    </row>
    <row r="123" spans="2:28" ht="15.75" x14ac:dyDescent="0.25">
      <c r="B123" s="136"/>
      <c r="C123" s="48" t="s">
        <v>169</v>
      </c>
      <c r="D123" s="49" t="s">
        <v>443</v>
      </c>
      <c r="E123" s="48" t="s">
        <v>293</v>
      </c>
      <c r="F123" s="49" t="s">
        <v>444</v>
      </c>
      <c r="G123" s="48" t="s">
        <v>422</v>
      </c>
      <c r="H123" s="49" t="s">
        <v>445</v>
      </c>
      <c r="J123" s="50" t="s">
        <v>111</v>
      </c>
      <c r="K123" s="61">
        <f t="shared" si="61"/>
        <v>0.19736520748592762</v>
      </c>
      <c r="L123" s="74">
        <f t="shared" si="61"/>
        <v>8.2696811181365195</v>
      </c>
      <c r="M123" s="74">
        <f t="shared" si="61"/>
        <v>0.23847627539495458</v>
      </c>
      <c r="O123" s="50" t="s">
        <v>176</v>
      </c>
      <c r="P123" s="61">
        <f t="shared" si="60"/>
        <v>3.9473041497185536E-2</v>
      </c>
      <c r="Q123" s="61">
        <f t="shared" si="60"/>
        <v>0.35955135296245738</v>
      </c>
      <c r="R123" s="61">
        <f t="shared" si="60"/>
        <v>0</v>
      </c>
      <c r="T123" s="75"/>
      <c r="U123" s="76"/>
      <c r="V123" s="76"/>
      <c r="W123" s="76"/>
    </row>
    <row r="124" spans="2:28" ht="15.75" x14ac:dyDescent="0.25">
      <c r="B124" s="136"/>
      <c r="C124" s="48" t="s">
        <v>427</v>
      </c>
      <c r="D124" s="49" t="s">
        <v>446</v>
      </c>
      <c r="E124" s="48" t="s">
        <v>389</v>
      </c>
      <c r="F124" s="49" t="s">
        <v>447</v>
      </c>
      <c r="G124" s="48" t="s">
        <v>300</v>
      </c>
      <c r="H124" s="49" t="s">
        <v>448</v>
      </c>
      <c r="J124" s="50" t="s">
        <v>179</v>
      </c>
      <c r="K124" s="61">
        <f t="shared" si="61"/>
        <v>0</v>
      </c>
      <c r="L124" s="61">
        <f t="shared" si="61"/>
        <v>0</v>
      </c>
      <c r="M124" s="61">
        <f t="shared" si="61"/>
        <v>0.23847627539495458</v>
      </c>
      <c r="O124" s="57" t="s">
        <v>180</v>
      </c>
      <c r="P124" s="61">
        <f t="shared" si="60"/>
        <v>0</v>
      </c>
      <c r="Q124" s="74">
        <f t="shared" si="60"/>
        <v>3.5955135296245735</v>
      </c>
      <c r="R124" s="61">
        <f t="shared" si="60"/>
        <v>0</v>
      </c>
      <c r="T124" s="77"/>
      <c r="U124" s="77"/>
      <c r="V124" s="77"/>
      <c r="W124" s="77"/>
    </row>
    <row r="125" spans="2:28" ht="15.75" x14ac:dyDescent="0.25">
      <c r="B125" s="136"/>
      <c r="C125" s="48" t="s">
        <v>293</v>
      </c>
      <c r="D125" s="49" t="s">
        <v>449</v>
      </c>
      <c r="E125" s="48" t="s">
        <v>293</v>
      </c>
      <c r="F125" s="49" t="s">
        <v>450</v>
      </c>
      <c r="G125" s="48" t="s">
        <v>293</v>
      </c>
      <c r="H125" s="49" t="s">
        <v>451</v>
      </c>
      <c r="J125" s="50" t="s">
        <v>184</v>
      </c>
      <c r="K125" s="61">
        <f t="shared" si="61"/>
        <v>3.9473041497185536E-2</v>
      </c>
      <c r="L125" s="61">
        <f t="shared" si="61"/>
        <v>0.35955135296245738</v>
      </c>
      <c r="M125" s="61">
        <f t="shared" si="61"/>
        <v>0</v>
      </c>
      <c r="O125" s="18" t="s">
        <v>166</v>
      </c>
      <c r="P125" s="61">
        <f t="shared" si="60"/>
        <v>0.9473529959324527</v>
      </c>
      <c r="Q125" s="74">
        <f t="shared" si="60"/>
        <v>3.2359621766621163</v>
      </c>
      <c r="R125" s="61">
        <f t="shared" si="60"/>
        <v>1.9078102031596367</v>
      </c>
      <c r="T125" s="77"/>
      <c r="U125" s="77"/>
      <c r="V125" s="77"/>
      <c r="W125" s="77"/>
    </row>
    <row r="126" spans="2:28" ht="15.75" x14ac:dyDescent="0.25">
      <c r="B126" s="136"/>
      <c r="C126" s="48" t="s">
        <v>169</v>
      </c>
      <c r="D126" s="49" t="s">
        <v>452</v>
      </c>
      <c r="E126" s="48" t="s">
        <v>293</v>
      </c>
      <c r="F126" s="49" t="s">
        <v>453</v>
      </c>
      <c r="G126" s="48" t="s">
        <v>293</v>
      </c>
      <c r="H126" s="49" t="s">
        <v>454</v>
      </c>
      <c r="J126" s="50" t="s">
        <v>188</v>
      </c>
      <c r="K126" s="61">
        <f t="shared" si="61"/>
        <v>0</v>
      </c>
      <c r="L126" s="61">
        <f t="shared" si="61"/>
        <v>0</v>
      </c>
      <c r="M126" s="61">
        <f t="shared" si="61"/>
        <v>0</v>
      </c>
      <c r="O126" s="50" t="s">
        <v>128</v>
      </c>
      <c r="P126" s="41">
        <f>SUM(P105:P125)</f>
        <v>4.8551841041538193</v>
      </c>
      <c r="Q126" s="41">
        <f>SUM(Q105:Q125)</f>
        <v>52.494497532518764</v>
      </c>
      <c r="R126" s="41">
        <f>SUM(R105:R125)</f>
        <v>19.555054582386283</v>
      </c>
      <c r="T126" s="77"/>
      <c r="U126" s="77"/>
      <c r="V126" s="77"/>
      <c r="W126" s="77"/>
    </row>
    <row r="127" spans="2:28" ht="15.75" x14ac:dyDescent="0.25">
      <c r="B127" s="136"/>
      <c r="C127" s="48" t="s">
        <v>330</v>
      </c>
      <c r="D127" s="49" t="s">
        <v>455</v>
      </c>
      <c r="E127" s="48" t="s">
        <v>293</v>
      </c>
      <c r="F127" s="49" t="s">
        <v>456</v>
      </c>
      <c r="G127" s="48" t="s">
        <v>293</v>
      </c>
      <c r="H127" s="49" t="s">
        <v>457</v>
      </c>
      <c r="J127" s="50" t="s">
        <v>99</v>
      </c>
      <c r="K127" s="61">
        <f t="shared" si="61"/>
        <v>0.19736520748592762</v>
      </c>
      <c r="L127" s="61">
        <f t="shared" si="61"/>
        <v>1.4382054118498295</v>
      </c>
      <c r="M127" s="61">
        <f t="shared" si="61"/>
        <v>0.23847627539495458</v>
      </c>
    </row>
    <row r="128" spans="2:28" ht="15.75" x14ac:dyDescent="0.25">
      <c r="B128" s="136"/>
      <c r="C128" s="48" t="s">
        <v>422</v>
      </c>
      <c r="D128" s="49" t="s">
        <v>458</v>
      </c>
      <c r="E128" s="48" t="s">
        <v>293</v>
      </c>
      <c r="F128" s="49" t="s">
        <v>459</v>
      </c>
      <c r="G128" s="48" t="s">
        <v>193</v>
      </c>
      <c r="H128" s="49" t="s">
        <v>460</v>
      </c>
      <c r="J128" s="50" t="s">
        <v>193</v>
      </c>
      <c r="K128" s="61">
        <f t="shared" si="61"/>
        <v>0</v>
      </c>
      <c r="L128" s="61">
        <f t="shared" si="61"/>
        <v>0</v>
      </c>
      <c r="M128" s="61">
        <f t="shared" si="61"/>
        <v>0.23847627539495458</v>
      </c>
    </row>
    <row r="129" spans="2:28" ht="15.75" x14ac:dyDescent="0.25">
      <c r="B129" s="136"/>
      <c r="C129" s="48" t="s">
        <v>291</v>
      </c>
      <c r="D129" s="49" t="s">
        <v>461</v>
      </c>
      <c r="E129" s="48" t="s">
        <v>293</v>
      </c>
      <c r="F129" s="49" t="s">
        <v>462</v>
      </c>
      <c r="G129" s="48" t="s">
        <v>422</v>
      </c>
      <c r="H129" s="49" t="s">
        <v>463</v>
      </c>
      <c r="J129" s="50" t="s">
        <v>70</v>
      </c>
      <c r="K129" s="61">
        <f t="shared" si="61"/>
        <v>0.23683824898311318</v>
      </c>
      <c r="L129" s="74">
        <f t="shared" si="61"/>
        <v>3.5955135296245735</v>
      </c>
      <c r="M129" s="74">
        <f t="shared" si="61"/>
        <v>0.23847627539495458</v>
      </c>
    </row>
    <row r="130" spans="2:28" ht="15.75" x14ac:dyDescent="0.25">
      <c r="B130" s="136"/>
      <c r="C130" s="48" t="s">
        <v>293</v>
      </c>
      <c r="D130" s="49" t="s">
        <v>464</v>
      </c>
      <c r="E130" s="48" t="s">
        <v>293</v>
      </c>
      <c r="F130" s="49" t="s">
        <v>465</v>
      </c>
      <c r="G130" s="48" t="s">
        <v>293</v>
      </c>
      <c r="H130" s="49" t="s">
        <v>466</v>
      </c>
      <c r="J130" s="50" t="s">
        <v>153</v>
      </c>
      <c r="K130" s="61">
        <f t="shared" si="61"/>
        <v>0</v>
      </c>
      <c r="L130" s="61">
        <f t="shared" si="61"/>
        <v>0.35955135296245738</v>
      </c>
      <c r="M130" s="61">
        <f t="shared" si="61"/>
        <v>0.23847627539495458</v>
      </c>
    </row>
    <row r="131" spans="2:28" ht="15.75" x14ac:dyDescent="0.25">
      <c r="B131" s="136"/>
      <c r="C131" s="48" t="s">
        <v>293</v>
      </c>
      <c r="D131" s="49" t="s">
        <v>467</v>
      </c>
      <c r="E131" s="48" t="s">
        <v>293</v>
      </c>
      <c r="F131" s="49" t="s">
        <v>468</v>
      </c>
      <c r="G131" s="48" t="s">
        <v>155</v>
      </c>
      <c r="H131" s="49" t="s">
        <v>469</v>
      </c>
      <c r="J131" s="50" t="s">
        <v>201</v>
      </c>
      <c r="K131" s="61">
        <f t="shared" si="61"/>
        <v>3.9473041497185536E-2</v>
      </c>
      <c r="L131" s="61">
        <f t="shared" si="61"/>
        <v>0.35955135296245738</v>
      </c>
      <c r="M131" s="61">
        <f t="shared" si="61"/>
        <v>0</v>
      </c>
    </row>
    <row r="132" spans="2:28" ht="15.75" x14ac:dyDescent="0.25">
      <c r="B132" s="136"/>
      <c r="C132" s="48" t="s">
        <v>422</v>
      </c>
      <c r="D132" s="49" t="s">
        <v>470</v>
      </c>
      <c r="E132" s="48" t="s">
        <v>293</v>
      </c>
      <c r="F132" s="49" t="s">
        <v>471</v>
      </c>
      <c r="G132" s="48" t="s">
        <v>94</v>
      </c>
      <c r="H132" s="49" t="s">
        <v>472</v>
      </c>
      <c r="J132" s="50" t="s">
        <v>186</v>
      </c>
      <c r="K132" s="61">
        <f t="shared" si="61"/>
        <v>0</v>
      </c>
      <c r="L132" s="61">
        <f t="shared" si="61"/>
        <v>0.35955135296245738</v>
      </c>
      <c r="M132" s="61">
        <f t="shared" si="61"/>
        <v>0</v>
      </c>
    </row>
    <row r="133" spans="2:28" ht="15.75" x14ac:dyDescent="0.25">
      <c r="B133" s="136"/>
      <c r="C133" s="48" t="s">
        <v>293</v>
      </c>
      <c r="D133" s="49" t="s">
        <v>473</v>
      </c>
      <c r="E133" s="48" t="s">
        <v>330</v>
      </c>
      <c r="F133" s="49" t="s">
        <v>474</v>
      </c>
      <c r="G133" s="48" t="s">
        <v>322</v>
      </c>
      <c r="H133" s="49" t="s">
        <v>475</v>
      </c>
      <c r="J133" s="50" t="s">
        <v>206</v>
      </c>
      <c r="K133" s="61">
        <f t="shared" si="61"/>
        <v>3.9473041497185536E-2</v>
      </c>
      <c r="L133" s="61">
        <f t="shared" si="61"/>
        <v>0.35955135296245738</v>
      </c>
      <c r="M133" s="61">
        <f t="shared" si="61"/>
        <v>0</v>
      </c>
    </row>
    <row r="134" spans="2:28" ht="15.75" x14ac:dyDescent="0.25">
      <c r="B134" s="136"/>
      <c r="C134" s="48" t="s">
        <v>422</v>
      </c>
      <c r="D134" s="49" t="s">
        <v>476</v>
      </c>
      <c r="E134" s="48" t="s">
        <v>330</v>
      </c>
      <c r="F134" s="49" t="s">
        <v>477</v>
      </c>
      <c r="G134" s="48" t="s">
        <v>291</v>
      </c>
      <c r="H134" s="49" t="s">
        <v>478</v>
      </c>
      <c r="J134" s="57" t="s">
        <v>209</v>
      </c>
      <c r="K134" s="61">
        <f t="shared" si="61"/>
        <v>0</v>
      </c>
      <c r="L134" s="74">
        <f t="shared" si="61"/>
        <v>3.5955135296245735</v>
      </c>
      <c r="M134" s="74">
        <f t="shared" si="61"/>
        <v>0</v>
      </c>
    </row>
    <row r="135" spans="2:28" ht="15.75" x14ac:dyDescent="0.25">
      <c r="B135" s="136"/>
      <c r="C135" s="48" t="s">
        <v>293</v>
      </c>
      <c r="D135" s="49" t="s">
        <v>479</v>
      </c>
      <c r="E135" s="48" t="s">
        <v>422</v>
      </c>
      <c r="F135" s="49" t="s">
        <v>480</v>
      </c>
      <c r="G135" s="48" t="s">
        <v>422</v>
      </c>
      <c r="H135" s="49" t="s">
        <v>481</v>
      </c>
      <c r="J135" s="18" t="s">
        <v>166</v>
      </c>
      <c r="K135" s="61">
        <f t="shared" si="61"/>
        <v>0.9473529959324527</v>
      </c>
      <c r="L135" s="78">
        <f t="shared" si="61"/>
        <v>3.2359621766621163</v>
      </c>
      <c r="M135" s="78">
        <f t="shared" si="61"/>
        <v>1.9078102031596367</v>
      </c>
    </row>
    <row r="136" spans="2:28" ht="15.75" x14ac:dyDescent="0.25">
      <c r="B136" s="136"/>
      <c r="C136" s="48" t="s">
        <v>293</v>
      </c>
      <c r="D136" s="49" t="s">
        <v>482</v>
      </c>
      <c r="E136" s="48" t="s">
        <v>420</v>
      </c>
      <c r="F136" s="49" t="s">
        <v>483</v>
      </c>
      <c r="G136" s="48" t="s">
        <v>291</v>
      </c>
      <c r="H136" s="49" t="s">
        <v>484</v>
      </c>
      <c r="J136" s="50" t="s">
        <v>128</v>
      </c>
      <c r="K136" s="41">
        <f>SUM(K105:K135)</f>
        <v>4.8551841041538193</v>
      </c>
      <c r="L136" s="41">
        <f t="shared" ref="L136:M136" si="62">SUM(L105:L135)</f>
        <v>52.494497532518764</v>
      </c>
      <c r="M136" s="41">
        <f t="shared" si="62"/>
        <v>19.555054582386283</v>
      </c>
    </row>
    <row r="137" spans="2:28" ht="15.75" x14ac:dyDescent="0.25">
      <c r="B137" s="136"/>
      <c r="C137" s="69"/>
      <c r="D137" s="49" t="s">
        <v>485</v>
      </c>
      <c r="E137" s="48" t="s">
        <v>422</v>
      </c>
      <c r="F137" s="49" t="s">
        <v>486</v>
      </c>
      <c r="G137" s="48" t="s">
        <v>169</v>
      </c>
      <c r="H137" s="49" t="s">
        <v>487</v>
      </c>
    </row>
    <row r="138" spans="2:28" ht="18" x14ac:dyDescent="0.25">
      <c r="B138" s="136"/>
      <c r="C138" s="48" t="s">
        <v>422</v>
      </c>
      <c r="D138" s="49" t="s">
        <v>488</v>
      </c>
      <c r="E138" s="48" t="s">
        <v>420</v>
      </c>
      <c r="F138" s="49" t="s">
        <v>489</v>
      </c>
      <c r="G138" s="48" t="s">
        <v>293</v>
      </c>
      <c r="H138" s="49" t="s">
        <v>490</v>
      </c>
      <c r="J138" s="50" t="s">
        <v>491</v>
      </c>
      <c r="K138" s="8" t="s">
        <v>64</v>
      </c>
      <c r="L138" s="8" t="s">
        <v>65</v>
      </c>
      <c r="M138" s="8" t="s">
        <v>66</v>
      </c>
      <c r="N138" s="65"/>
      <c r="O138" s="50" t="s">
        <v>491</v>
      </c>
      <c r="P138" s="8" t="s">
        <v>64</v>
      </c>
      <c r="Q138" s="8" t="s">
        <v>65</v>
      </c>
      <c r="R138" s="8" t="s">
        <v>66</v>
      </c>
      <c r="S138" s="65"/>
      <c r="T138" s="50" t="s">
        <v>491</v>
      </c>
      <c r="U138" s="8" t="s">
        <v>64</v>
      </c>
      <c r="V138" s="8" t="s">
        <v>65</v>
      </c>
      <c r="W138" s="8" t="s">
        <v>66</v>
      </c>
      <c r="X138" s="58"/>
      <c r="Y138" s="50" t="s">
        <v>491</v>
      </c>
      <c r="Z138" s="8" t="s">
        <v>64</v>
      </c>
      <c r="AA138" s="8" t="s">
        <v>65</v>
      </c>
      <c r="AB138" s="8" t="s">
        <v>66</v>
      </c>
    </row>
    <row r="139" spans="2:28" ht="15.75" x14ac:dyDescent="0.25">
      <c r="B139" s="136" t="s">
        <v>492</v>
      </c>
      <c r="C139" s="49" t="s">
        <v>317</v>
      </c>
      <c r="D139" s="49" t="s">
        <v>493</v>
      </c>
      <c r="E139" s="48" t="s">
        <v>300</v>
      </c>
      <c r="F139" s="49" t="s">
        <v>494</v>
      </c>
      <c r="G139" s="49" t="s">
        <v>495</v>
      </c>
      <c r="H139" s="49" t="s">
        <v>496</v>
      </c>
      <c r="J139" s="50" t="s">
        <v>72</v>
      </c>
      <c r="K139" s="61">
        <f>K105/K105</f>
        <v>1</v>
      </c>
      <c r="L139" s="61">
        <f>L105/K105</f>
        <v>18.217565169792842</v>
      </c>
      <c r="M139" s="61">
        <f>M105/K105</f>
        <v>0</v>
      </c>
      <c r="N139" s="65"/>
      <c r="O139" s="50" t="s">
        <v>73</v>
      </c>
      <c r="P139" s="61">
        <f>P105/P105</f>
        <v>1</v>
      </c>
      <c r="Q139" s="61">
        <f>Q105/P105</f>
        <v>18.217565169792842</v>
      </c>
      <c r="R139" s="61">
        <f>R105/P105</f>
        <v>0</v>
      </c>
      <c r="S139" s="65"/>
      <c r="T139" s="8" t="s">
        <v>74</v>
      </c>
      <c r="U139" s="61">
        <f>U105/U105</f>
        <v>1</v>
      </c>
      <c r="V139" s="61">
        <f>V105/U105</f>
        <v>4.5543912924482104</v>
      </c>
      <c r="W139" s="61">
        <f>W105/U105</f>
        <v>3.0207486723813539</v>
      </c>
      <c r="X139" s="58"/>
      <c r="Y139" s="50" t="s">
        <v>75</v>
      </c>
      <c r="Z139" s="61">
        <f>Z105/Z105</f>
        <v>1</v>
      </c>
      <c r="AA139" s="61">
        <f>AA105/Z105</f>
        <v>18.217565169792842</v>
      </c>
      <c r="AB139" s="61">
        <f>AB105/Z105</f>
        <v>0</v>
      </c>
    </row>
    <row r="140" spans="2:28" ht="15.75" x14ac:dyDescent="0.25">
      <c r="B140" s="136"/>
      <c r="C140" s="49" t="s">
        <v>317</v>
      </c>
      <c r="D140" s="49" t="s">
        <v>497</v>
      </c>
      <c r="E140" s="48" t="s">
        <v>311</v>
      </c>
      <c r="F140" s="49" t="s">
        <v>498</v>
      </c>
      <c r="G140" s="48" t="s">
        <v>293</v>
      </c>
      <c r="H140" s="49" t="s">
        <v>499</v>
      </c>
      <c r="J140" s="50" t="s">
        <v>80</v>
      </c>
      <c r="K140" s="61">
        <f t="shared" ref="K140:K169" si="63">K106/K106</f>
        <v>1</v>
      </c>
      <c r="L140" s="61">
        <f t="shared" ref="L140:L169" si="64">L106/K106</f>
        <v>0</v>
      </c>
      <c r="M140" s="61">
        <f t="shared" ref="M140:M169" si="65">M106/K106</f>
        <v>0</v>
      </c>
      <c r="N140" s="65"/>
      <c r="O140" s="50" t="s">
        <v>81</v>
      </c>
      <c r="P140" s="61">
        <f t="shared" ref="P140:P159" si="66">P106/P106</f>
        <v>1</v>
      </c>
      <c r="Q140" s="61">
        <f t="shared" ref="Q140:Q159" si="67">Q106/P106</f>
        <v>0</v>
      </c>
      <c r="R140" s="61">
        <f t="shared" ref="R140:R159" si="68">R106/P106</f>
        <v>0</v>
      </c>
      <c r="S140" s="65"/>
      <c r="T140" s="8" t="s">
        <v>82</v>
      </c>
      <c r="U140" s="61">
        <f t="shared" ref="U140:U147" si="69">U106/U106</f>
        <v>1</v>
      </c>
      <c r="V140" s="61">
        <f t="shared" ref="V140:V147" si="70">V106/U106</f>
        <v>17.00306082513999</v>
      </c>
      <c r="W140" s="61">
        <f t="shared" ref="W140:W147" si="71">W106/U106</f>
        <v>10.673311975747454</v>
      </c>
      <c r="X140" s="58"/>
      <c r="Y140" s="50" t="s">
        <v>83</v>
      </c>
      <c r="Z140" s="61">
        <f t="shared" ref="Z140:Z154" si="72">Z106/Z106</f>
        <v>1</v>
      </c>
      <c r="AA140" s="61">
        <f t="shared" ref="AA140:AA154" si="73">AA106/Z106</f>
        <v>0</v>
      </c>
      <c r="AB140" s="61">
        <f t="shared" ref="AB140:AB154" si="74">AB106/Z106</f>
        <v>0</v>
      </c>
    </row>
    <row r="141" spans="2:28" ht="15.75" x14ac:dyDescent="0.25">
      <c r="B141" s="136"/>
      <c r="C141" s="49" t="s">
        <v>317</v>
      </c>
      <c r="D141" s="49" t="s">
        <v>500</v>
      </c>
      <c r="E141" s="48" t="s">
        <v>291</v>
      </c>
      <c r="F141" s="49" t="s">
        <v>501</v>
      </c>
      <c r="G141" s="79"/>
      <c r="H141" s="49" t="s">
        <v>502</v>
      </c>
      <c r="J141" s="50" t="s">
        <v>87</v>
      </c>
      <c r="K141" s="61">
        <f t="shared" si="63"/>
        <v>1</v>
      </c>
      <c r="L141" s="61">
        <f t="shared" si="64"/>
        <v>4.5543912924482104</v>
      </c>
      <c r="M141" s="61">
        <f t="shared" si="65"/>
        <v>0</v>
      </c>
      <c r="N141" s="65"/>
      <c r="O141" s="50" t="s">
        <v>88</v>
      </c>
      <c r="P141" s="61">
        <f t="shared" si="66"/>
        <v>1</v>
      </c>
      <c r="Q141" s="61">
        <f t="shared" si="67"/>
        <v>4.5543912924482104</v>
      </c>
      <c r="R141" s="61">
        <f t="shared" si="68"/>
        <v>0</v>
      </c>
      <c r="S141" s="65"/>
      <c r="T141" s="8" t="s">
        <v>89</v>
      </c>
      <c r="U141" s="61">
        <f t="shared" si="69"/>
        <v>1</v>
      </c>
      <c r="V141" s="61">
        <f t="shared" si="70"/>
        <v>30.742141224025424</v>
      </c>
      <c r="W141" s="61">
        <f t="shared" si="71"/>
        <v>0.75518716809533859</v>
      </c>
      <c r="X141" s="58"/>
      <c r="Y141" s="50" t="s">
        <v>90</v>
      </c>
      <c r="Z141" s="61">
        <f t="shared" si="72"/>
        <v>1</v>
      </c>
      <c r="AA141" s="61">
        <f t="shared" si="73"/>
        <v>3.0362608616321403</v>
      </c>
      <c r="AB141" s="61">
        <f t="shared" si="74"/>
        <v>2.0138324482542358</v>
      </c>
    </row>
    <row r="142" spans="2:28" ht="15.75" x14ac:dyDescent="0.25">
      <c r="B142" s="136"/>
      <c r="C142" s="48" t="s">
        <v>291</v>
      </c>
      <c r="D142" s="49" t="s">
        <v>503</v>
      </c>
      <c r="E142" s="48" t="s">
        <v>293</v>
      </c>
      <c r="F142" s="49" t="s">
        <v>504</v>
      </c>
      <c r="G142" s="48" t="s">
        <v>293</v>
      </c>
      <c r="H142" s="49" t="s">
        <v>505</v>
      </c>
      <c r="J142" s="50" t="s">
        <v>94</v>
      </c>
      <c r="K142" s="61" t="e">
        <f t="shared" si="63"/>
        <v>#DIV/0!</v>
      </c>
      <c r="L142" s="61" t="e">
        <f t="shared" si="64"/>
        <v>#DIV/0!</v>
      </c>
      <c r="M142" s="61" t="e">
        <f t="shared" si="65"/>
        <v>#DIV/0!</v>
      </c>
      <c r="N142" s="65"/>
      <c r="O142" s="50" t="s">
        <v>95</v>
      </c>
      <c r="P142" s="61">
        <f t="shared" si="66"/>
        <v>1</v>
      </c>
      <c r="Q142" s="61">
        <f t="shared" si="67"/>
        <v>0</v>
      </c>
      <c r="R142" s="61">
        <f t="shared" si="68"/>
        <v>6.0414973447627078</v>
      </c>
      <c r="S142" s="65"/>
      <c r="T142" s="8" t="s">
        <v>96</v>
      </c>
      <c r="U142" s="61">
        <f t="shared" si="69"/>
        <v>1</v>
      </c>
      <c r="V142" s="61">
        <f t="shared" si="70"/>
        <v>5.6203126587658776</v>
      </c>
      <c r="W142" s="61">
        <f t="shared" si="71"/>
        <v>1.7995949537591047</v>
      </c>
      <c r="X142" s="58"/>
      <c r="Y142" s="50" t="s">
        <v>97</v>
      </c>
      <c r="Z142" s="61">
        <f t="shared" si="72"/>
        <v>1</v>
      </c>
      <c r="AA142" s="61">
        <f t="shared" si="73"/>
        <v>13.663173877344631</v>
      </c>
      <c r="AB142" s="61">
        <f t="shared" si="74"/>
        <v>4.5311230085720302</v>
      </c>
    </row>
    <row r="143" spans="2:28" ht="15.75" x14ac:dyDescent="0.25">
      <c r="B143" s="136"/>
      <c r="C143" s="48" t="s">
        <v>291</v>
      </c>
      <c r="D143" s="49" t="s">
        <v>506</v>
      </c>
      <c r="E143" s="48" t="s">
        <v>375</v>
      </c>
      <c r="F143" s="49" t="s">
        <v>507</v>
      </c>
      <c r="G143" s="48" t="s">
        <v>293</v>
      </c>
      <c r="H143" s="49" t="s">
        <v>508</v>
      </c>
      <c r="J143" s="50" t="s">
        <v>101</v>
      </c>
      <c r="K143" s="61">
        <f t="shared" si="63"/>
        <v>1</v>
      </c>
      <c r="L143" s="61">
        <f t="shared" si="64"/>
        <v>0</v>
      </c>
      <c r="M143" s="61">
        <f t="shared" si="65"/>
        <v>0</v>
      </c>
      <c r="N143" s="65"/>
      <c r="O143" s="50" t="s">
        <v>102</v>
      </c>
      <c r="P143" s="61">
        <f t="shared" si="66"/>
        <v>1</v>
      </c>
      <c r="Q143" s="61">
        <f t="shared" si="67"/>
        <v>18.217565169792842</v>
      </c>
      <c r="R143" s="61">
        <f t="shared" si="68"/>
        <v>0</v>
      </c>
      <c r="S143" s="65"/>
      <c r="T143" s="8" t="s">
        <v>103</v>
      </c>
      <c r="U143" s="61">
        <f t="shared" si="69"/>
        <v>1</v>
      </c>
      <c r="V143" s="61">
        <f t="shared" si="70"/>
        <v>25.049152108465158</v>
      </c>
      <c r="W143" s="61">
        <f t="shared" si="71"/>
        <v>3.0207486723813539</v>
      </c>
      <c r="X143" s="58"/>
      <c r="Y143" s="53" t="s">
        <v>104</v>
      </c>
      <c r="Z143" s="61" t="e">
        <f t="shared" si="72"/>
        <v>#DIV/0!</v>
      </c>
      <c r="AA143" s="61" t="e">
        <f t="shared" si="73"/>
        <v>#DIV/0!</v>
      </c>
      <c r="AB143" s="61" t="e">
        <f t="shared" si="74"/>
        <v>#DIV/0!</v>
      </c>
    </row>
    <row r="144" spans="2:28" ht="15.75" x14ac:dyDescent="0.25">
      <c r="B144" s="136"/>
      <c r="C144" s="48" t="s">
        <v>291</v>
      </c>
      <c r="D144" s="49" t="s">
        <v>509</v>
      </c>
      <c r="E144" s="48" t="s">
        <v>510</v>
      </c>
      <c r="F144" s="49" t="s">
        <v>511</v>
      </c>
      <c r="G144" s="49" t="s">
        <v>495</v>
      </c>
      <c r="H144" s="49" t="s">
        <v>512</v>
      </c>
      <c r="J144" s="50" t="s">
        <v>107</v>
      </c>
      <c r="K144" s="61">
        <f t="shared" si="63"/>
        <v>1</v>
      </c>
      <c r="L144" s="61">
        <f t="shared" si="64"/>
        <v>9.1087825848964208</v>
      </c>
      <c r="M144" s="61">
        <f t="shared" si="65"/>
        <v>0</v>
      </c>
      <c r="N144" s="65"/>
      <c r="O144" s="50" t="s">
        <v>108</v>
      </c>
      <c r="P144" s="61">
        <f t="shared" si="66"/>
        <v>1</v>
      </c>
      <c r="Q144" s="61">
        <f t="shared" si="67"/>
        <v>18.217565169792842</v>
      </c>
      <c r="R144" s="61">
        <f t="shared" si="68"/>
        <v>9.0622460171440604</v>
      </c>
      <c r="S144" s="65"/>
      <c r="T144" s="8" t="s">
        <v>109</v>
      </c>
      <c r="U144" s="61">
        <f t="shared" si="69"/>
        <v>1</v>
      </c>
      <c r="V144" s="61">
        <f t="shared" si="70"/>
        <v>3.4157934693361587</v>
      </c>
      <c r="W144" s="61">
        <f t="shared" si="71"/>
        <v>2.265561504286016</v>
      </c>
      <c r="X144" s="58"/>
      <c r="Y144" s="50" t="s">
        <v>110</v>
      </c>
      <c r="Z144" s="61">
        <f t="shared" si="72"/>
        <v>1</v>
      </c>
      <c r="AA144" s="61">
        <f t="shared" si="73"/>
        <v>7.2870260679171386</v>
      </c>
      <c r="AB144" s="61">
        <f t="shared" si="74"/>
        <v>2.4165989379050838</v>
      </c>
    </row>
    <row r="145" spans="2:28" ht="15.75" x14ac:dyDescent="0.25">
      <c r="B145" s="136"/>
      <c r="C145" s="48" t="s">
        <v>291</v>
      </c>
      <c r="D145" s="49" t="s">
        <v>513</v>
      </c>
      <c r="E145" s="48" t="s">
        <v>293</v>
      </c>
      <c r="F145" s="49" t="s">
        <v>514</v>
      </c>
      <c r="G145" s="49" t="s">
        <v>515</v>
      </c>
      <c r="H145" s="49" t="s">
        <v>516</v>
      </c>
      <c r="J145" s="50" t="s">
        <v>114</v>
      </c>
      <c r="K145" s="61" t="e">
        <f t="shared" si="63"/>
        <v>#DIV/0!</v>
      </c>
      <c r="L145" s="61" t="e">
        <f t="shared" si="64"/>
        <v>#DIV/0!</v>
      </c>
      <c r="M145" s="61" t="e">
        <f t="shared" si="65"/>
        <v>#DIV/0!</v>
      </c>
      <c r="N145" s="65"/>
      <c r="O145" s="50" t="s">
        <v>115</v>
      </c>
      <c r="P145" s="61">
        <f t="shared" si="66"/>
        <v>1</v>
      </c>
      <c r="Q145" s="61">
        <f t="shared" si="67"/>
        <v>0</v>
      </c>
      <c r="R145" s="61">
        <f t="shared" si="68"/>
        <v>0</v>
      </c>
      <c r="S145" s="65"/>
      <c r="T145" s="23" t="s">
        <v>116</v>
      </c>
      <c r="U145" s="61" t="e">
        <f t="shared" si="69"/>
        <v>#DIV/0!</v>
      </c>
      <c r="V145" s="61" t="e">
        <f t="shared" si="70"/>
        <v>#DIV/0!</v>
      </c>
      <c r="W145" s="61" t="e">
        <f t="shared" si="71"/>
        <v>#DIV/0!</v>
      </c>
      <c r="X145" s="58"/>
      <c r="Y145" s="50" t="s">
        <v>117</v>
      </c>
      <c r="Z145" s="61">
        <f t="shared" si="72"/>
        <v>1</v>
      </c>
      <c r="AA145" s="61">
        <f t="shared" si="73"/>
        <v>12.086653814574099</v>
      </c>
      <c r="AB145" s="61">
        <f t="shared" si="74"/>
        <v>6.3900452684990192</v>
      </c>
    </row>
    <row r="146" spans="2:28" ht="15.75" x14ac:dyDescent="0.25">
      <c r="B146" s="136"/>
      <c r="C146" s="79"/>
      <c r="D146" s="49" t="s">
        <v>517</v>
      </c>
      <c r="E146" s="48" t="s">
        <v>300</v>
      </c>
      <c r="F146" s="49" t="s">
        <v>518</v>
      </c>
      <c r="G146" s="48" t="s">
        <v>293</v>
      </c>
      <c r="H146" s="49" t="s">
        <v>519</v>
      </c>
      <c r="J146" s="50" t="s">
        <v>120</v>
      </c>
      <c r="K146" s="61">
        <f t="shared" si="63"/>
        <v>1</v>
      </c>
      <c r="L146" s="61">
        <f t="shared" si="64"/>
        <v>0</v>
      </c>
      <c r="M146" s="61">
        <f t="shared" si="65"/>
        <v>0</v>
      </c>
      <c r="N146" s="65"/>
      <c r="O146" s="50" t="s">
        <v>121</v>
      </c>
      <c r="P146" s="61" t="e">
        <f t="shared" si="66"/>
        <v>#DIV/0!</v>
      </c>
      <c r="Q146" s="61" t="e">
        <f t="shared" si="67"/>
        <v>#DIV/0!</v>
      </c>
      <c r="R146" s="61" t="e">
        <f t="shared" si="68"/>
        <v>#DIV/0!</v>
      </c>
      <c r="S146" s="65"/>
      <c r="T146" s="8" t="s">
        <v>122</v>
      </c>
      <c r="U146" s="61">
        <f t="shared" si="69"/>
        <v>1</v>
      </c>
      <c r="V146" s="61">
        <f t="shared" si="70"/>
        <v>3.4157934693361587</v>
      </c>
      <c r="W146" s="61">
        <f t="shared" si="71"/>
        <v>2.0138324482542362</v>
      </c>
      <c r="X146" s="58"/>
      <c r="Y146" s="50" t="s">
        <v>123</v>
      </c>
      <c r="Z146" s="61">
        <f t="shared" si="72"/>
        <v>1</v>
      </c>
      <c r="AA146" s="61">
        <f t="shared" si="73"/>
        <v>9.1087825848964208</v>
      </c>
      <c r="AB146" s="61">
        <f t="shared" si="74"/>
        <v>0</v>
      </c>
    </row>
    <row r="147" spans="2:28" ht="15.75" x14ac:dyDescent="0.25">
      <c r="B147" s="136"/>
      <c r="C147" s="48" t="s">
        <v>291</v>
      </c>
      <c r="D147" s="49" t="s">
        <v>520</v>
      </c>
      <c r="E147" s="79"/>
      <c r="F147" s="49" t="s">
        <v>521</v>
      </c>
      <c r="G147" s="48" t="s">
        <v>293</v>
      </c>
      <c r="H147" s="49" t="s">
        <v>522</v>
      </c>
      <c r="J147" s="50" t="s">
        <v>126</v>
      </c>
      <c r="K147" s="61">
        <f t="shared" si="63"/>
        <v>1</v>
      </c>
      <c r="L147" s="61">
        <f t="shared" si="64"/>
        <v>18.217565169792842</v>
      </c>
      <c r="M147" s="61">
        <f t="shared" si="65"/>
        <v>0</v>
      </c>
      <c r="N147" s="65"/>
      <c r="O147" s="50" t="s">
        <v>127</v>
      </c>
      <c r="P147" s="61">
        <f t="shared" si="66"/>
        <v>1</v>
      </c>
      <c r="Q147" s="61">
        <f t="shared" si="67"/>
        <v>7.2870260679171386</v>
      </c>
      <c r="R147" s="61">
        <f t="shared" si="68"/>
        <v>2.4165989379050838</v>
      </c>
      <c r="S147" s="65"/>
      <c r="T147" s="23" t="s">
        <v>128</v>
      </c>
      <c r="U147" s="61">
        <f t="shared" si="69"/>
        <v>1</v>
      </c>
      <c r="V147" s="61">
        <f t="shared" si="70"/>
        <v>10.812050873129088</v>
      </c>
      <c r="W147" s="61">
        <f t="shared" si="71"/>
        <v>4.0276648965084734</v>
      </c>
      <c r="X147" s="58"/>
      <c r="Y147" s="50" t="s">
        <v>129</v>
      </c>
      <c r="Z147" s="61">
        <f t="shared" si="72"/>
        <v>1</v>
      </c>
      <c r="AA147" s="61">
        <f t="shared" si="73"/>
        <v>7.2870260679171395</v>
      </c>
      <c r="AB147" s="61">
        <f t="shared" si="74"/>
        <v>2.4165989379050838</v>
      </c>
    </row>
    <row r="148" spans="2:28" ht="15.75" x14ac:dyDescent="0.25">
      <c r="B148" s="136"/>
      <c r="C148" s="48" t="s">
        <v>291</v>
      </c>
      <c r="D148" s="49" t="s">
        <v>523</v>
      </c>
      <c r="E148" s="48" t="s">
        <v>311</v>
      </c>
      <c r="F148" s="49" t="s">
        <v>524</v>
      </c>
      <c r="G148" s="48" t="s">
        <v>293</v>
      </c>
      <c r="H148" s="49" t="s">
        <v>525</v>
      </c>
      <c r="J148" s="50" t="s">
        <v>132</v>
      </c>
      <c r="K148" s="61">
        <f t="shared" si="63"/>
        <v>1</v>
      </c>
      <c r="L148" s="61">
        <f t="shared" si="64"/>
        <v>54.652695509378525</v>
      </c>
      <c r="M148" s="61">
        <f t="shared" si="65"/>
        <v>36.248984068576242</v>
      </c>
      <c r="N148" s="65"/>
      <c r="O148" s="50" t="s">
        <v>133</v>
      </c>
      <c r="P148" s="61">
        <f t="shared" si="66"/>
        <v>1</v>
      </c>
      <c r="Q148" s="61">
        <f t="shared" si="67"/>
        <v>2.2771956462241056</v>
      </c>
      <c r="R148" s="61">
        <f t="shared" si="68"/>
        <v>1.7621033922224565</v>
      </c>
      <c r="S148" s="65"/>
      <c r="T148" s="5"/>
      <c r="U148" s="5"/>
      <c r="V148" s="5"/>
      <c r="W148" s="5"/>
      <c r="X148" s="58"/>
      <c r="Y148" s="50" t="s">
        <v>134</v>
      </c>
      <c r="Z148" s="61">
        <f t="shared" si="72"/>
        <v>1</v>
      </c>
      <c r="AA148" s="61">
        <f t="shared" si="73"/>
        <v>15.181304308160703</v>
      </c>
      <c r="AB148" s="61">
        <f t="shared" si="74"/>
        <v>1.0069162241271181</v>
      </c>
    </row>
    <row r="149" spans="2:28" ht="15.75" x14ac:dyDescent="0.25">
      <c r="B149" s="136"/>
      <c r="C149" s="79"/>
      <c r="D149" s="49" t="s">
        <v>526</v>
      </c>
      <c r="E149" s="48" t="s">
        <v>330</v>
      </c>
      <c r="F149" s="49" t="s">
        <v>527</v>
      </c>
      <c r="G149" s="48" t="s">
        <v>293</v>
      </c>
      <c r="H149" s="49" t="s">
        <v>528</v>
      </c>
      <c r="J149" s="50" t="s">
        <v>138</v>
      </c>
      <c r="K149" s="61">
        <f t="shared" si="63"/>
        <v>1</v>
      </c>
      <c r="L149" s="61">
        <f t="shared" si="64"/>
        <v>0</v>
      </c>
      <c r="M149" s="61">
        <f t="shared" si="65"/>
        <v>0</v>
      </c>
      <c r="N149" s="65"/>
      <c r="O149" s="50" t="s">
        <v>139</v>
      </c>
      <c r="P149" s="61">
        <f t="shared" si="66"/>
        <v>1</v>
      </c>
      <c r="Q149" s="61">
        <f t="shared" si="67"/>
        <v>20.494760816016953</v>
      </c>
      <c r="R149" s="61">
        <f t="shared" si="68"/>
        <v>10.141084828708834</v>
      </c>
      <c r="S149" s="65"/>
      <c r="T149" s="71"/>
      <c r="U149" s="75"/>
      <c r="V149" s="75"/>
      <c r="W149" s="75"/>
      <c r="X149" s="58"/>
      <c r="Y149" s="50" t="s">
        <v>140</v>
      </c>
      <c r="Z149" s="61" t="e">
        <f t="shared" si="72"/>
        <v>#DIV/0!</v>
      </c>
      <c r="AA149" s="61" t="e">
        <f t="shared" si="73"/>
        <v>#DIV/0!</v>
      </c>
      <c r="AB149" s="61" t="e">
        <f t="shared" si="74"/>
        <v>#DIV/0!</v>
      </c>
    </row>
    <row r="150" spans="2:28" ht="15.75" x14ac:dyDescent="0.25">
      <c r="B150" s="136"/>
      <c r="C150" s="48" t="s">
        <v>87</v>
      </c>
      <c r="D150" s="49" t="s">
        <v>529</v>
      </c>
      <c r="E150" s="48" t="s">
        <v>293</v>
      </c>
      <c r="F150" s="49" t="s">
        <v>530</v>
      </c>
      <c r="G150" s="48" t="s">
        <v>293</v>
      </c>
      <c r="H150" s="49" t="s">
        <v>531</v>
      </c>
      <c r="J150" s="50" t="s">
        <v>143</v>
      </c>
      <c r="K150" s="61" t="e">
        <f t="shared" si="63"/>
        <v>#DIV/0!</v>
      </c>
      <c r="L150" s="61" t="e">
        <f t="shared" si="64"/>
        <v>#DIV/0!</v>
      </c>
      <c r="M150" s="61" t="e">
        <f t="shared" si="65"/>
        <v>#DIV/0!</v>
      </c>
      <c r="N150" s="65"/>
      <c r="O150" s="50" t="s">
        <v>144</v>
      </c>
      <c r="P150" s="61" t="e">
        <f t="shared" si="66"/>
        <v>#DIV/0!</v>
      </c>
      <c r="Q150" s="61" t="e">
        <f t="shared" si="67"/>
        <v>#DIV/0!</v>
      </c>
      <c r="R150" s="61" t="e">
        <f t="shared" si="68"/>
        <v>#DIV/0!</v>
      </c>
      <c r="S150" s="65"/>
      <c r="T150" s="75"/>
      <c r="U150" s="76"/>
      <c r="V150" s="76"/>
      <c r="W150" s="76"/>
      <c r="X150" s="58"/>
      <c r="Y150" s="50" t="s">
        <v>145</v>
      </c>
      <c r="Z150" s="61">
        <f t="shared" si="72"/>
        <v>1</v>
      </c>
      <c r="AA150" s="61">
        <f t="shared" si="73"/>
        <v>9.1087825848964208</v>
      </c>
      <c r="AB150" s="61">
        <f t="shared" si="74"/>
        <v>0</v>
      </c>
    </row>
    <row r="151" spans="2:28" ht="15.75" x14ac:dyDescent="0.25">
      <c r="B151" s="136"/>
      <c r="C151" s="79"/>
      <c r="D151" s="49" t="s">
        <v>532</v>
      </c>
      <c r="E151" s="48" t="s">
        <v>293</v>
      </c>
      <c r="F151" s="49" t="s">
        <v>533</v>
      </c>
      <c r="G151" s="48" t="s">
        <v>179</v>
      </c>
      <c r="H151" s="49" t="s">
        <v>534</v>
      </c>
      <c r="J151" s="50" t="s">
        <v>149</v>
      </c>
      <c r="K151" s="61">
        <f t="shared" si="63"/>
        <v>1</v>
      </c>
      <c r="L151" s="61">
        <f t="shared" si="64"/>
        <v>5.9207086801826758</v>
      </c>
      <c r="M151" s="61">
        <f t="shared" si="65"/>
        <v>2.1145240706669481</v>
      </c>
      <c r="O151" s="50" t="s">
        <v>150</v>
      </c>
      <c r="P151" s="61">
        <f t="shared" si="66"/>
        <v>1</v>
      </c>
      <c r="Q151" s="61">
        <f t="shared" si="67"/>
        <v>9.1087825848964208</v>
      </c>
      <c r="R151" s="61">
        <f t="shared" si="68"/>
        <v>0</v>
      </c>
      <c r="T151" s="75"/>
      <c r="U151" s="76"/>
      <c r="V151" s="76"/>
      <c r="W151" s="76"/>
      <c r="X151" s="58"/>
      <c r="Y151" s="50" t="s">
        <v>151</v>
      </c>
      <c r="Z151" s="61" t="e">
        <f t="shared" si="72"/>
        <v>#DIV/0!</v>
      </c>
      <c r="AA151" s="61" t="e">
        <f t="shared" si="73"/>
        <v>#DIV/0!</v>
      </c>
      <c r="AB151" s="61" t="e">
        <f t="shared" si="74"/>
        <v>#DIV/0!</v>
      </c>
    </row>
    <row r="152" spans="2:28" ht="15.75" x14ac:dyDescent="0.25">
      <c r="B152" s="136"/>
      <c r="C152" s="48" t="s">
        <v>340</v>
      </c>
      <c r="D152" s="49" t="s">
        <v>535</v>
      </c>
      <c r="E152" s="48" t="s">
        <v>293</v>
      </c>
      <c r="F152" s="49" t="s">
        <v>536</v>
      </c>
      <c r="G152" s="48" t="s">
        <v>293</v>
      </c>
      <c r="H152" s="49" t="s">
        <v>537</v>
      </c>
      <c r="J152" s="50" t="s">
        <v>155</v>
      </c>
      <c r="K152" s="61" t="e">
        <f t="shared" si="63"/>
        <v>#DIV/0!</v>
      </c>
      <c r="L152" s="61" t="e">
        <f t="shared" si="64"/>
        <v>#DIV/0!</v>
      </c>
      <c r="M152" s="61" t="e">
        <f t="shared" si="65"/>
        <v>#DIV/0!</v>
      </c>
      <c r="O152" s="50" t="s">
        <v>156</v>
      </c>
      <c r="P152" s="61">
        <f t="shared" si="66"/>
        <v>1</v>
      </c>
      <c r="Q152" s="61">
        <f t="shared" si="67"/>
        <v>7.2870260679171395</v>
      </c>
      <c r="R152" s="61">
        <f t="shared" si="68"/>
        <v>2.4165989379050838</v>
      </c>
      <c r="T152" s="75"/>
      <c r="U152" s="76"/>
      <c r="V152" s="76"/>
      <c r="W152" s="76"/>
      <c r="X152" s="58"/>
      <c r="Y152" s="50" t="s">
        <v>157</v>
      </c>
      <c r="Z152" s="61">
        <f t="shared" si="72"/>
        <v>1</v>
      </c>
      <c r="AA152" s="61">
        <f t="shared" si="73"/>
        <v>9.1087825848964208</v>
      </c>
      <c r="AB152" s="61">
        <f t="shared" si="74"/>
        <v>0</v>
      </c>
    </row>
    <row r="153" spans="2:28" ht="15.75" x14ac:dyDescent="0.25">
      <c r="B153" s="136"/>
      <c r="C153" s="49" t="s">
        <v>495</v>
      </c>
      <c r="D153" s="49" t="s">
        <v>538</v>
      </c>
      <c r="E153" s="48" t="s">
        <v>330</v>
      </c>
      <c r="F153" s="49" t="s">
        <v>539</v>
      </c>
      <c r="G153" s="79"/>
      <c r="H153" s="49" t="s">
        <v>540</v>
      </c>
      <c r="J153" s="50" t="s">
        <v>160</v>
      </c>
      <c r="K153" s="61" t="e">
        <f t="shared" si="63"/>
        <v>#DIV/0!</v>
      </c>
      <c r="L153" s="61" t="e">
        <f t="shared" si="64"/>
        <v>#DIV/0!</v>
      </c>
      <c r="M153" s="61" t="e">
        <f t="shared" si="65"/>
        <v>#DIV/0!</v>
      </c>
      <c r="O153" s="50" t="s">
        <v>161</v>
      </c>
      <c r="P153" s="61">
        <f t="shared" si="66"/>
        <v>1</v>
      </c>
      <c r="Q153" s="61">
        <f t="shared" si="67"/>
        <v>15.181304308160703</v>
      </c>
      <c r="R153" s="61">
        <f t="shared" si="68"/>
        <v>1.0069162241271181</v>
      </c>
      <c r="T153" s="75"/>
      <c r="U153" s="76"/>
      <c r="V153" s="76"/>
      <c r="W153" s="76"/>
      <c r="X153" s="58"/>
      <c r="Y153" s="57" t="s">
        <v>162</v>
      </c>
      <c r="Z153" s="61" t="e">
        <f t="shared" si="72"/>
        <v>#DIV/0!</v>
      </c>
      <c r="AA153" s="61" t="e">
        <f t="shared" si="73"/>
        <v>#DIV/0!</v>
      </c>
      <c r="AB153" s="61" t="e">
        <f t="shared" si="74"/>
        <v>#DIV/0!</v>
      </c>
    </row>
    <row r="154" spans="2:28" ht="18.75" customHeight="1" x14ac:dyDescent="0.25">
      <c r="B154" s="136"/>
      <c r="C154" s="48" t="s">
        <v>322</v>
      </c>
      <c r="D154" s="49" t="s">
        <v>541</v>
      </c>
      <c r="E154" s="80" t="s">
        <v>354</v>
      </c>
      <c r="F154" s="49" t="s">
        <v>542</v>
      </c>
      <c r="G154" s="48" t="s">
        <v>322</v>
      </c>
      <c r="H154" s="49" t="s">
        <v>543</v>
      </c>
      <c r="J154" s="50" t="s">
        <v>84</v>
      </c>
      <c r="K154" s="61">
        <f t="shared" si="63"/>
        <v>1</v>
      </c>
      <c r="L154" s="61">
        <f t="shared" si="64"/>
        <v>2.8764576583883437</v>
      </c>
      <c r="M154" s="61">
        <f t="shared" si="65"/>
        <v>1.5898677223059756</v>
      </c>
      <c r="O154" s="50" t="s">
        <v>165</v>
      </c>
      <c r="P154" s="61" t="e">
        <f t="shared" si="66"/>
        <v>#DIV/0!</v>
      </c>
      <c r="Q154" s="61" t="e">
        <f t="shared" si="67"/>
        <v>#DIV/0!</v>
      </c>
      <c r="R154" s="61" t="e">
        <f t="shared" si="68"/>
        <v>#DIV/0!</v>
      </c>
      <c r="T154" s="75"/>
      <c r="U154" s="76"/>
      <c r="V154" s="76"/>
      <c r="W154" s="76"/>
      <c r="X154" s="58"/>
      <c r="Y154" s="8" t="s">
        <v>166</v>
      </c>
      <c r="Z154" s="61">
        <f t="shared" si="72"/>
        <v>1</v>
      </c>
      <c r="AA154" s="61">
        <f t="shared" si="73"/>
        <v>3.4157934693361587</v>
      </c>
      <c r="AB154" s="61">
        <f t="shared" si="74"/>
        <v>2.0138324482542362</v>
      </c>
    </row>
    <row r="155" spans="2:28" ht="15.75" x14ac:dyDescent="0.25">
      <c r="B155" s="136"/>
      <c r="C155" s="48" t="s">
        <v>291</v>
      </c>
      <c r="D155" s="49" t="s">
        <v>544</v>
      </c>
      <c r="E155" s="48" t="s">
        <v>322</v>
      </c>
      <c r="F155" s="49" t="s">
        <v>545</v>
      </c>
      <c r="G155" s="48" t="s">
        <v>293</v>
      </c>
      <c r="H155" s="49" t="s">
        <v>546</v>
      </c>
      <c r="J155" s="50" t="s">
        <v>169</v>
      </c>
      <c r="K155" s="61">
        <f t="shared" si="63"/>
        <v>1</v>
      </c>
      <c r="L155" s="61">
        <f t="shared" si="64"/>
        <v>0</v>
      </c>
      <c r="M155" s="61">
        <f t="shared" si="65"/>
        <v>1.2082994689525419</v>
      </c>
      <c r="O155" s="50" t="s">
        <v>170</v>
      </c>
      <c r="P155" s="61">
        <f t="shared" si="66"/>
        <v>1</v>
      </c>
      <c r="Q155" s="61">
        <f t="shared" si="67"/>
        <v>9.1087825848964208</v>
      </c>
      <c r="R155" s="61">
        <f t="shared" si="68"/>
        <v>0</v>
      </c>
      <c r="T155" s="75"/>
      <c r="U155" s="76"/>
      <c r="V155" s="76"/>
      <c r="W155" s="76"/>
      <c r="X155" s="58"/>
    </row>
    <row r="156" spans="2:28" ht="15.75" x14ac:dyDescent="0.25">
      <c r="B156" s="136"/>
      <c r="C156" s="48" t="s">
        <v>322</v>
      </c>
      <c r="D156" s="49" t="s">
        <v>547</v>
      </c>
      <c r="E156" s="79"/>
      <c r="F156" s="49" t="s">
        <v>548</v>
      </c>
      <c r="G156" s="79"/>
      <c r="H156" s="49" t="s">
        <v>549</v>
      </c>
      <c r="J156" s="50" t="s">
        <v>68</v>
      </c>
      <c r="K156" s="61">
        <f t="shared" si="63"/>
        <v>1</v>
      </c>
      <c r="L156" s="61">
        <f t="shared" si="64"/>
        <v>15.84136101721117</v>
      </c>
      <c r="M156" s="61">
        <f t="shared" si="65"/>
        <v>12.082994689525419</v>
      </c>
      <c r="O156" s="50" t="s">
        <v>173</v>
      </c>
      <c r="P156" s="61" t="e">
        <f t="shared" si="66"/>
        <v>#DIV/0!</v>
      </c>
      <c r="Q156" s="61" t="e">
        <f t="shared" si="67"/>
        <v>#DIV/0!</v>
      </c>
      <c r="R156" s="61" t="e">
        <f t="shared" si="68"/>
        <v>#DIV/0!</v>
      </c>
      <c r="T156" s="64"/>
      <c r="U156" s="76"/>
      <c r="V156" s="76"/>
      <c r="W156" s="76"/>
    </row>
    <row r="157" spans="2:28" ht="15.75" x14ac:dyDescent="0.25">
      <c r="B157" s="136"/>
      <c r="C157" s="48" t="s">
        <v>291</v>
      </c>
      <c r="D157" s="49" t="s">
        <v>550</v>
      </c>
      <c r="E157" s="48" t="s">
        <v>420</v>
      </c>
      <c r="F157" s="49" t="s">
        <v>551</v>
      </c>
      <c r="G157" s="48" t="s">
        <v>293</v>
      </c>
      <c r="H157" s="49" t="s">
        <v>552</v>
      </c>
      <c r="J157" s="50" t="s">
        <v>111</v>
      </c>
      <c r="K157" s="61">
        <f t="shared" si="63"/>
        <v>1</v>
      </c>
      <c r="L157" s="61">
        <f t="shared" si="64"/>
        <v>41.900399890523552</v>
      </c>
      <c r="M157" s="61">
        <f t="shared" si="65"/>
        <v>1.2082994689525419</v>
      </c>
      <c r="O157" s="50" t="s">
        <v>176</v>
      </c>
      <c r="P157" s="61">
        <f t="shared" si="66"/>
        <v>1</v>
      </c>
      <c r="Q157" s="61">
        <f t="shared" si="67"/>
        <v>9.1087825848964208</v>
      </c>
      <c r="R157" s="61">
        <f t="shared" si="68"/>
        <v>0</v>
      </c>
      <c r="T157" s="75"/>
      <c r="U157" s="76"/>
      <c r="V157" s="76"/>
      <c r="W157" s="76"/>
    </row>
    <row r="158" spans="2:28" ht="15.75" x14ac:dyDescent="0.25">
      <c r="B158" s="136"/>
      <c r="C158" s="48" t="s">
        <v>293</v>
      </c>
      <c r="D158" s="49" t="s">
        <v>553</v>
      </c>
      <c r="E158" s="48" t="s">
        <v>293</v>
      </c>
      <c r="F158" s="49" t="s">
        <v>554</v>
      </c>
      <c r="G158" s="48" t="s">
        <v>311</v>
      </c>
      <c r="H158" s="49" t="s">
        <v>555</v>
      </c>
      <c r="J158" s="50" t="s">
        <v>179</v>
      </c>
      <c r="K158" s="61" t="e">
        <f t="shared" si="63"/>
        <v>#DIV/0!</v>
      </c>
      <c r="L158" s="61" t="e">
        <f t="shared" si="64"/>
        <v>#DIV/0!</v>
      </c>
      <c r="M158" s="61" t="e">
        <f t="shared" si="65"/>
        <v>#DIV/0!</v>
      </c>
      <c r="O158" s="57" t="s">
        <v>180</v>
      </c>
      <c r="P158" s="61" t="e">
        <f t="shared" si="66"/>
        <v>#DIV/0!</v>
      </c>
      <c r="Q158" s="61" t="e">
        <f t="shared" si="67"/>
        <v>#DIV/0!</v>
      </c>
      <c r="R158" s="61" t="e">
        <f t="shared" si="68"/>
        <v>#DIV/0!</v>
      </c>
      <c r="T158" s="77"/>
      <c r="U158" s="77"/>
      <c r="V158" s="77"/>
      <c r="W158" s="77"/>
    </row>
    <row r="159" spans="2:28" ht="15.75" x14ac:dyDescent="0.25">
      <c r="B159" s="136"/>
      <c r="C159" s="48" t="s">
        <v>322</v>
      </c>
      <c r="D159" s="49" t="s">
        <v>556</v>
      </c>
      <c r="E159" s="48" t="s">
        <v>420</v>
      </c>
      <c r="F159" s="49" t="s">
        <v>557</v>
      </c>
      <c r="G159" s="48" t="s">
        <v>293</v>
      </c>
      <c r="H159" s="49" t="s">
        <v>558</v>
      </c>
      <c r="J159" s="50" t="s">
        <v>184</v>
      </c>
      <c r="K159" s="61">
        <f t="shared" si="63"/>
        <v>1</v>
      </c>
      <c r="L159" s="61">
        <f t="shared" si="64"/>
        <v>9.1087825848964208</v>
      </c>
      <c r="M159" s="61">
        <f t="shared" si="65"/>
        <v>0</v>
      </c>
      <c r="O159" s="8" t="s">
        <v>166</v>
      </c>
      <c r="P159" s="61">
        <f t="shared" si="66"/>
        <v>1</v>
      </c>
      <c r="Q159" s="61">
        <f t="shared" si="67"/>
        <v>3.4157934693361587</v>
      </c>
      <c r="R159" s="61">
        <f t="shared" si="68"/>
        <v>2.0138324482542362</v>
      </c>
      <c r="T159" s="77"/>
      <c r="U159" s="77"/>
      <c r="V159" s="77"/>
      <c r="W159" s="77"/>
    </row>
    <row r="160" spans="2:28" ht="16.5" customHeight="1" x14ac:dyDescent="0.25">
      <c r="B160" s="136"/>
      <c r="C160" s="45"/>
      <c r="D160" s="45"/>
      <c r="E160" s="80" t="s">
        <v>354</v>
      </c>
      <c r="F160" s="49" t="s">
        <v>559</v>
      </c>
      <c r="G160" s="48" t="s">
        <v>330</v>
      </c>
      <c r="H160" s="49" t="s">
        <v>560</v>
      </c>
      <c r="J160" s="50" t="s">
        <v>188</v>
      </c>
      <c r="K160" s="61" t="e">
        <f t="shared" si="63"/>
        <v>#DIV/0!</v>
      </c>
      <c r="L160" s="61" t="e">
        <f t="shared" si="64"/>
        <v>#DIV/0!</v>
      </c>
      <c r="M160" s="61" t="e">
        <f t="shared" si="65"/>
        <v>#DIV/0!</v>
      </c>
      <c r="P160" s="77"/>
      <c r="Q160" s="77"/>
      <c r="R160" s="77"/>
      <c r="S160" s="77"/>
    </row>
    <row r="161" spans="2:13" ht="15.75" x14ac:dyDescent="0.25">
      <c r="B161" s="136"/>
      <c r="C161" s="45"/>
      <c r="D161" s="45"/>
      <c r="E161" s="48" t="s">
        <v>399</v>
      </c>
      <c r="F161" s="49" t="s">
        <v>561</v>
      </c>
      <c r="G161" s="48" t="s">
        <v>293</v>
      </c>
      <c r="H161" s="49" t="s">
        <v>562</v>
      </c>
      <c r="J161" s="50" t="s">
        <v>99</v>
      </c>
      <c r="K161" s="61">
        <f t="shared" si="63"/>
        <v>1</v>
      </c>
      <c r="L161" s="61">
        <f t="shared" si="64"/>
        <v>7.2870260679171395</v>
      </c>
      <c r="M161" s="61">
        <f t="shared" si="65"/>
        <v>1.2082994689525419</v>
      </c>
    </row>
    <row r="162" spans="2:13" ht="15.75" x14ac:dyDescent="0.25">
      <c r="B162" s="136"/>
      <c r="C162" s="45"/>
      <c r="D162" s="45"/>
      <c r="E162" s="48" t="s">
        <v>389</v>
      </c>
      <c r="F162" s="49" t="s">
        <v>563</v>
      </c>
      <c r="G162" s="48" t="s">
        <v>293</v>
      </c>
      <c r="H162" s="49" t="s">
        <v>564</v>
      </c>
      <c r="J162" s="50" t="s">
        <v>193</v>
      </c>
      <c r="K162" s="61" t="e">
        <f t="shared" si="63"/>
        <v>#DIV/0!</v>
      </c>
      <c r="L162" s="61" t="e">
        <f t="shared" si="64"/>
        <v>#DIV/0!</v>
      </c>
      <c r="M162" s="61" t="e">
        <f t="shared" si="65"/>
        <v>#DIV/0!</v>
      </c>
    </row>
    <row r="163" spans="2:13" ht="15.75" x14ac:dyDescent="0.25">
      <c r="B163" s="136"/>
      <c r="C163" s="45"/>
      <c r="D163" s="45"/>
      <c r="E163" s="45"/>
      <c r="F163" s="45"/>
      <c r="G163" s="48" t="s">
        <v>291</v>
      </c>
      <c r="H163" s="49" t="s">
        <v>565</v>
      </c>
      <c r="J163" s="50" t="s">
        <v>70</v>
      </c>
      <c r="K163" s="61">
        <f t="shared" si="63"/>
        <v>1</v>
      </c>
      <c r="L163" s="61">
        <f t="shared" si="64"/>
        <v>15.181304308160703</v>
      </c>
      <c r="M163" s="61">
        <f t="shared" si="65"/>
        <v>1.0069162241271181</v>
      </c>
    </row>
    <row r="164" spans="2:13" ht="15.75" x14ac:dyDescent="0.25">
      <c r="B164" s="136"/>
      <c r="C164" s="45"/>
      <c r="D164" s="45"/>
      <c r="E164" s="45"/>
      <c r="F164" s="45"/>
      <c r="G164" s="48" t="s">
        <v>291</v>
      </c>
      <c r="H164" s="49" t="s">
        <v>566</v>
      </c>
      <c r="J164" s="50" t="s">
        <v>153</v>
      </c>
      <c r="K164" s="61" t="e">
        <f t="shared" si="63"/>
        <v>#DIV/0!</v>
      </c>
      <c r="L164" s="61" t="e">
        <f t="shared" si="64"/>
        <v>#DIV/0!</v>
      </c>
      <c r="M164" s="61" t="e">
        <f t="shared" si="65"/>
        <v>#DIV/0!</v>
      </c>
    </row>
    <row r="165" spans="2:13" ht="15.75" x14ac:dyDescent="0.25">
      <c r="B165" s="136"/>
      <c r="C165" s="45"/>
      <c r="D165" s="45"/>
      <c r="E165" s="45"/>
      <c r="F165" s="45"/>
      <c r="G165" s="48" t="s">
        <v>293</v>
      </c>
      <c r="H165" s="49" t="s">
        <v>567</v>
      </c>
      <c r="J165" s="50" t="s">
        <v>201</v>
      </c>
      <c r="K165" s="61">
        <f t="shared" si="63"/>
        <v>1</v>
      </c>
      <c r="L165" s="61">
        <f t="shared" si="64"/>
        <v>9.1087825848964208</v>
      </c>
      <c r="M165" s="61">
        <f t="shared" si="65"/>
        <v>0</v>
      </c>
    </row>
    <row r="166" spans="2:13" ht="15.75" x14ac:dyDescent="0.25">
      <c r="J166" s="50" t="s">
        <v>186</v>
      </c>
      <c r="K166" s="61" t="e">
        <f t="shared" si="63"/>
        <v>#DIV/0!</v>
      </c>
      <c r="L166" s="61" t="e">
        <f t="shared" si="64"/>
        <v>#DIV/0!</v>
      </c>
      <c r="M166" s="61" t="e">
        <f t="shared" si="65"/>
        <v>#DIV/0!</v>
      </c>
    </row>
    <row r="167" spans="2:13" ht="15.75" x14ac:dyDescent="0.25">
      <c r="J167" s="50" t="s">
        <v>206</v>
      </c>
      <c r="K167" s="61">
        <f t="shared" si="63"/>
        <v>1</v>
      </c>
      <c r="L167" s="61">
        <f t="shared" si="64"/>
        <v>9.1087825848964208</v>
      </c>
      <c r="M167" s="61">
        <f t="shared" si="65"/>
        <v>0</v>
      </c>
    </row>
    <row r="168" spans="2:13" ht="15.75" x14ac:dyDescent="0.25">
      <c r="J168" s="57" t="s">
        <v>209</v>
      </c>
      <c r="K168" s="61" t="e">
        <f t="shared" si="63"/>
        <v>#DIV/0!</v>
      </c>
      <c r="L168" s="61" t="e">
        <f t="shared" si="64"/>
        <v>#DIV/0!</v>
      </c>
      <c r="M168" s="61" t="e">
        <f t="shared" si="65"/>
        <v>#DIV/0!</v>
      </c>
    </row>
    <row r="169" spans="2:13" x14ac:dyDescent="0.25">
      <c r="J169" s="8" t="s">
        <v>166</v>
      </c>
      <c r="K169" s="61">
        <f t="shared" si="63"/>
        <v>1</v>
      </c>
      <c r="L169" s="61">
        <f t="shared" si="64"/>
        <v>3.4157934693361587</v>
      </c>
      <c r="M169" s="61">
        <f t="shared" si="65"/>
        <v>2.0138324482542362</v>
      </c>
    </row>
    <row r="171" spans="2:13" ht="18" x14ac:dyDescent="0.25">
      <c r="J171" s="50" t="s">
        <v>568</v>
      </c>
      <c r="K171" s="8" t="s">
        <v>64</v>
      </c>
      <c r="L171" s="8" t="s">
        <v>65</v>
      </c>
      <c r="M171" s="8" t="s">
        <v>66</v>
      </c>
    </row>
    <row r="172" spans="2:13" ht="15.75" x14ac:dyDescent="0.25">
      <c r="J172" s="50" t="s">
        <v>68</v>
      </c>
      <c r="K172" s="2">
        <f t="shared" ref="K172:M173" si="75">K122</f>
        <v>0.90787995443526714</v>
      </c>
      <c r="L172" s="2">
        <f t="shared" si="75"/>
        <v>14.382054118498294</v>
      </c>
      <c r="M172" s="2">
        <f t="shared" si="75"/>
        <v>10.969908668167912</v>
      </c>
    </row>
    <row r="173" spans="2:13" ht="15.75" x14ac:dyDescent="0.25">
      <c r="J173" s="50" t="s">
        <v>111</v>
      </c>
      <c r="K173" s="2">
        <f t="shared" si="75"/>
        <v>0.19736520748592762</v>
      </c>
      <c r="L173" s="2">
        <f t="shared" si="75"/>
        <v>8.2696811181365195</v>
      </c>
      <c r="M173" s="2">
        <f t="shared" si="75"/>
        <v>0.23847627539495458</v>
      </c>
    </row>
    <row r="174" spans="2:13" ht="15.75" x14ac:dyDescent="0.25">
      <c r="J174" s="50" t="s">
        <v>149</v>
      </c>
      <c r="K174" s="2">
        <f>K117</f>
        <v>0.78946082994371047</v>
      </c>
      <c r="L174" s="2">
        <f>L117</f>
        <v>4.6741675885119456</v>
      </c>
      <c r="M174" s="2">
        <f>M117</f>
        <v>1.6693339277646821</v>
      </c>
    </row>
    <row r="175" spans="2:13" ht="15.75" x14ac:dyDescent="0.25">
      <c r="J175" s="57" t="s">
        <v>209</v>
      </c>
      <c r="K175" s="2">
        <f>K134</f>
        <v>0</v>
      </c>
      <c r="L175" s="2">
        <f>L134</f>
        <v>3.5955135296245735</v>
      </c>
      <c r="M175" s="2">
        <f>M134</f>
        <v>0</v>
      </c>
    </row>
    <row r="176" spans="2:13" ht="15.75" x14ac:dyDescent="0.25">
      <c r="J176" s="50" t="s">
        <v>70</v>
      </c>
      <c r="K176" s="2">
        <f>K129</f>
        <v>0.23683824898311318</v>
      </c>
      <c r="L176" s="2">
        <f>L129</f>
        <v>3.5955135296245735</v>
      </c>
      <c r="M176" s="2">
        <f>M129</f>
        <v>0.23847627539495458</v>
      </c>
    </row>
    <row r="177" spans="10:13" ht="15.75" x14ac:dyDescent="0.25">
      <c r="J177" s="50" t="s">
        <v>143</v>
      </c>
      <c r="K177" s="2">
        <f>K116</f>
        <v>0</v>
      </c>
      <c r="L177" s="2">
        <f>L116</f>
        <v>2.8764108236996591</v>
      </c>
      <c r="M177" s="2">
        <f>M116</f>
        <v>0</v>
      </c>
    </row>
    <row r="178" spans="10:13" ht="15.75" x14ac:dyDescent="0.25">
      <c r="J178" s="50" t="s">
        <v>132</v>
      </c>
      <c r="K178" s="2">
        <f>K114</f>
        <v>3.9473041497185536E-2</v>
      </c>
      <c r="L178" s="2">
        <f>L114</f>
        <v>2.1573081177747442</v>
      </c>
      <c r="M178" s="2">
        <f>M114</f>
        <v>1.4308576523697274</v>
      </c>
    </row>
    <row r="179" spans="10:13" ht="15.75" x14ac:dyDescent="0.25">
      <c r="J179" s="50" t="s">
        <v>84</v>
      </c>
      <c r="K179" s="2">
        <f>K120</f>
        <v>0.74998778844652514</v>
      </c>
      <c r="L179" s="2">
        <f>L120</f>
        <v>2.1573081177747442</v>
      </c>
      <c r="M179" s="2">
        <f>M120</f>
        <v>1.1923813769747729</v>
      </c>
    </row>
    <row r="180" spans="10:13" ht="15.75" x14ac:dyDescent="0.25">
      <c r="J180" s="50" t="s">
        <v>155</v>
      </c>
      <c r="K180" s="2">
        <f>K118</f>
        <v>0</v>
      </c>
      <c r="L180" s="2">
        <f>L118</f>
        <v>1.0786540588873721</v>
      </c>
      <c r="M180" s="2">
        <f>M118</f>
        <v>0.23847627539495458</v>
      </c>
    </row>
    <row r="181" spans="10:13" ht="15.75" x14ac:dyDescent="0.25">
      <c r="J181" s="50" t="s">
        <v>569</v>
      </c>
      <c r="K181" s="2">
        <f>SUM(K105:K113,K115,K119,K121,K124:K128,K130:K133,K135)</f>
        <v>1.934179033362091</v>
      </c>
      <c r="L181" s="2">
        <f>SUM(L105:L113,L115,L119,L121,L124:L128,L130:L133,L135)</f>
        <v>9.7078865299863484</v>
      </c>
      <c r="M181" s="2">
        <f>SUM(M105:M113,M115,M119,M121,M124:M128,M130:M133,M135)</f>
        <v>3.5771441309243186</v>
      </c>
    </row>
    <row r="182" spans="10:13" ht="15.75" x14ac:dyDescent="0.25">
      <c r="J182" s="50" t="s">
        <v>128</v>
      </c>
      <c r="K182" s="41">
        <f>SUM(K172:K181)</f>
        <v>4.8551841041538202</v>
      </c>
      <c r="L182" s="41">
        <f t="shared" ref="L182:M182" si="76">SUM(L172:L181)</f>
        <v>52.494497532518778</v>
      </c>
      <c r="M182" s="41">
        <f t="shared" si="76"/>
        <v>19.55505458238628</v>
      </c>
    </row>
    <row r="184" spans="10:13" ht="18" x14ac:dyDescent="0.25">
      <c r="J184" s="50" t="s">
        <v>570</v>
      </c>
      <c r="K184" s="8" t="s">
        <v>64</v>
      </c>
      <c r="L184" s="8" t="s">
        <v>65</v>
      </c>
      <c r="M184" s="8" t="s">
        <v>66</v>
      </c>
    </row>
    <row r="185" spans="10:13" ht="15.75" x14ac:dyDescent="0.25">
      <c r="J185" s="50" t="s">
        <v>68</v>
      </c>
      <c r="K185" s="2">
        <f>K172/K172</f>
        <v>1</v>
      </c>
      <c r="L185" s="2">
        <f>L172/K172</f>
        <v>15.84136101721117</v>
      </c>
      <c r="M185" s="2">
        <f>M172/K172</f>
        <v>12.082994689525419</v>
      </c>
    </row>
    <row r="186" spans="10:13" ht="15.75" x14ac:dyDescent="0.25">
      <c r="J186" s="50" t="s">
        <v>111</v>
      </c>
      <c r="K186" s="2">
        <f t="shared" ref="K186:K194" si="77">K173/K173</f>
        <v>1</v>
      </c>
      <c r="L186" s="2">
        <f t="shared" ref="L186:L194" si="78">L173/K173</f>
        <v>41.900399890523552</v>
      </c>
      <c r="M186" s="2">
        <f t="shared" ref="M186:M194" si="79">M173/K173</f>
        <v>1.2082994689525419</v>
      </c>
    </row>
    <row r="187" spans="10:13" ht="15.75" x14ac:dyDescent="0.25">
      <c r="J187" s="50" t="s">
        <v>149</v>
      </c>
      <c r="K187" s="2">
        <f t="shared" si="77"/>
        <v>1</v>
      </c>
      <c r="L187" s="2">
        <f t="shared" si="78"/>
        <v>5.9207086801826758</v>
      </c>
      <c r="M187" s="2">
        <f t="shared" si="79"/>
        <v>2.1145240706669481</v>
      </c>
    </row>
    <row r="188" spans="10:13" ht="15.75" x14ac:dyDescent="0.25">
      <c r="J188" s="57" t="s">
        <v>209</v>
      </c>
      <c r="K188" s="2" t="e">
        <f t="shared" si="77"/>
        <v>#DIV/0!</v>
      </c>
      <c r="L188" s="2" t="e">
        <f t="shared" si="78"/>
        <v>#DIV/0!</v>
      </c>
      <c r="M188" s="2" t="e">
        <f t="shared" si="79"/>
        <v>#DIV/0!</v>
      </c>
    </row>
    <row r="189" spans="10:13" ht="15.75" x14ac:dyDescent="0.25">
      <c r="J189" s="50" t="s">
        <v>70</v>
      </c>
      <c r="K189" s="2">
        <f t="shared" si="77"/>
        <v>1</v>
      </c>
      <c r="L189" s="2">
        <f t="shared" si="78"/>
        <v>15.181304308160703</v>
      </c>
      <c r="M189" s="2">
        <f t="shared" si="79"/>
        <v>1.0069162241271181</v>
      </c>
    </row>
    <row r="190" spans="10:13" ht="15.75" x14ac:dyDescent="0.25">
      <c r="J190" s="50" t="s">
        <v>143</v>
      </c>
      <c r="K190" s="2" t="e">
        <f t="shared" si="77"/>
        <v>#DIV/0!</v>
      </c>
      <c r="L190" s="2" t="e">
        <f t="shared" si="78"/>
        <v>#DIV/0!</v>
      </c>
      <c r="M190" s="2" t="e">
        <f t="shared" si="79"/>
        <v>#DIV/0!</v>
      </c>
    </row>
    <row r="191" spans="10:13" ht="15.75" x14ac:dyDescent="0.25">
      <c r="J191" s="50" t="s">
        <v>132</v>
      </c>
      <c r="K191" s="2">
        <f t="shared" si="77"/>
        <v>1</v>
      </c>
      <c r="L191" s="2">
        <f t="shared" si="78"/>
        <v>54.652695509378525</v>
      </c>
      <c r="M191" s="2">
        <f t="shared" si="79"/>
        <v>36.248984068576242</v>
      </c>
    </row>
    <row r="192" spans="10:13" ht="15.75" x14ac:dyDescent="0.25">
      <c r="J192" s="50" t="s">
        <v>84</v>
      </c>
      <c r="K192" s="2">
        <f t="shared" si="77"/>
        <v>1</v>
      </c>
      <c r="L192" s="2">
        <f t="shared" si="78"/>
        <v>2.8764576583883437</v>
      </c>
      <c r="M192" s="2">
        <f t="shared" si="79"/>
        <v>1.5898677223059756</v>
      </c>
    </row>
    <row r="193" spans="10:13" ht="15.75" x14ac:dyDescent="0.25">
      <c r="J193" s="50" t="s">
        <v>155</v>
      </c>
      <c r="K193" s="2" t="e">
        <f t="shared" si="77"/>
        <v>#DIV/0!</v>
      </c>
      <c r="L193" s="2" t="e">
        <f t="shared" si="78"/>
        <v>#DIV/0!</v>
      </c>
      <c r="M193" s="2" t="e">
        <f t="shared" si="79"/>
        <v>#DIV/0!</v>
      </c>
    </row>
    <row r="194" spans="10:13" ht="15.75" x14ac:dyDescent="0.25">
      <c r="J194" s="50" t="s">
        <v>569</v>
      </c>
      <c r="K194" s="2">
        <f t="shared" si="77"/>
        <v>1</v>
      </c>
      <c r="L194" s="2">
        <f t="shared" si="78"/>
        <v>5.0191250978000692</v>
      </c>
      <c r="M194" s="2">
        <f t="shared" si="79"/>
        <v>1.8494379626824617</v>
      </c>
    </row>
  </sheetData>
  <mergeCells count="9">
    <mergeCell ref="B115:B138"/>
    <mergeCell ref="B139:B165"/>
    <mergeCell ref="C2:D2"/>
    <mergeCell ref="E2:F2"/>
    <mergeCell ref="G2:H2"/>
    <mergeCell ref="B3:B50"/>
    <mergeCell ref="B51:B74"/>
    <mergeCell ref="B75:B98"/>
    <mergeCell ref="B99:B1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43</vt:i4>
      </vt:variant>
    </vt:vector>
  </HeadingPairs>
  <TitlesOfParts>
    <vt:vector size="43" baseType="lpstr">
      <vt:lpstr>Figure 1A</vt:lpstr>
      <vt:lpstr>Figure 1B</vt:lpstr>
      <vt:lpstr>Figure 1C</vt:lpstr>
      <vt:lpstr>Figure 1D</vt:lpstr>
      <vt:lpstr>Figure 1E</vt:lpstr>
      <vt:lpstr>Figure 1F</vt:lpstr>
      <vt:lpstr>Figure 1G</vt:lpstr>
      <vt:lpstr>Figure 2A (rifR freq)</vt:lpstr>
      <vt:lpstr>Figure 2A (mutations spectrum)</vt:lpstr>
      <vt:lpstr>Figure 2B</vt:lpstr>
      <vt:lpstr>Figure 2C</vt:lpstr>
      <vt:lpstr>Figure 2D</vt:lpstr>
      <vt:lpstr>Figure 3C</vt:lpstr>
      <vt:lpstr>Figure 3D</vt:lpstr>
      <vt:lpstr>Figure 3E</vt:lpstr>
      <vt:lpstr>Figure 3F</vt:lpstr>
      <vt:lpstr>Figure 3G</vt:lpstr>
      <vt:lpstr>Figure 3H</vt:lpstr>
      <vt:lpstr>Figure 4C</vt:lpstr>
      <vt:lpstr>Figure 4D</vt:lpstr>
      <vt:lpstr>Figure 5B</vt:lpstr>
      <vt:lpstr>Figure 5C</vt:lpstr>
      <vt:lpstr>Figure 5E</vt:lpstr>
      <vt:lpstr>Figure 5F</vt:lpstr>
      <vt:lpstr>Figure 5G</vt:lpstr>
      <vt:lpstr>Figure 6C</vt:lpstr>
      <vt:lpstr>Figure 6D</vt:lpstr>
      <vt:lpstr>Figure 6E</vt:lpstr>
      <vt:lpstr>Figure 6F</vt:lpstr>
      <vt:lpstr>Figure 6G</vt:lpstr>
      <vt:lpstr>Fig1-Figure supplement 1C</vt:lpstr>
      <vt:lpstr>Fig1-Figure supplement 2A</vt:lpstr>
      <vt:lpstr>Fig1-Figure supplement 2B</vt:lpstr>
      <vt:lpstr>Fig1-Figure supplement 2C</vt:lpstr>
      <vt:lpstr>Fig1-Figure supplement 2D</vt:lpstr>
      <vt:lpstr>Fig2-Figure supplement 1A</vt:lpstr>
      <vt:lpstr>Fig2-Figure supplement 1B</vt:lpstr>
      <vt:lpstr>Fig3-Figure supplement 1A</vt:lpstr>
      <vt:lpstr>Fig3-Figure supplement 1B</vt:lpstr>
      <vt:lpstr>Fig3-Figure supplement 1C</vt:lpstr>
      <vt:lpstr>Fig3-Figure supplement 1D</vt:lpstr>
      <vt:lpstr>Fig4-Figure supplement 2A</vt:lpstr>
      <vt:lpstr>Fig4-Figure supplement 2B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Pude</dc:creator>
  <cp:lastModifiedBy>Pude</cp:lastModifiedBy>
  <dcterms:created xsi:type="dcterms:W3CDTF">2023-02-17T16:26:10Z</dcterms:created>
  <dcterms:modified xsi:type="dcterms:W3CDTF">2023-02-21T10:22:37Z</dcterms:modified>
</cp:coreProperties>
</file>