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30529\sta\"/>
    </mc:Choice>
  </mc:AlternateContent>
  <xr:revisionPtr revIDLastSave="0" documentId="8_{62237C00-AE4F-4A2F-9F08-70847800BF9B}" xr6:coauthVersionLast="47" xr6:coauthVersionMax="47" xr10:uidLastSave="{00000000-0000-0000-0000-000000000000}"/>
  <bookViews>
    <workbookView xWindow="-108" yWindow="-108" windowWidth="23256" windowHeight="12456" xr2:uid="{4A890437-320A-438F-AB2B-C16514BA2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O8" i="1"/>
  <c r="F8" i="1"/>
  <c r="H8" i="1" s="1"/>
  <c r="P7" i="1"/>
  <c r="O7" i="1"/>
  <c r="F7" i="1"/>
  <c r="H7" i="1" s="1"/>
  <c r="P6" i="1"/>
  <c r="O6" i="1"/>
  <c r="H6" i="1"/>
  <c r="F6" i="1"/>
  <c r="G6" i="1" s="1"/>
  <c r="P5" i="1"/>
  <c r="O5" i="1"/>
  <c r="H5" i="1"/>
  <c r="F5" i="1"/>
  <c r="G5" i="1" s="1"/>
  <c r="P4" i="1"/>
  <c r="O4" i="1"/>
  <c r="Q4" i="1" s="1"/>
  <c r="R4" i="1" s="1"/>
  <c r="G4" i="1"/>
  <c r="K4" i="1" s="1"/>
  <c r="L4" i="1" s="1"/>
  <c r="F4" i="1"/>
  <c r="H4" i="1" s="1"/>
  <c r="P3" i="1"/>
  <c r="O3" i="1"/>
  <c r="F3" i="1"/>
  <c r="G3" i="1" s="1"/>
  <c r="K3" i="1" s="1"/>
  <c r="L3" i="1" s="1"/>
  <c r="P2" i="1"/>
  <c r="O2" i="1"/>
  <c r="Q2" i="1" s="1"/>
  <c r="R2" i="1" s="1"/>
  <c r="M2" i="1"/>
  <c r="N2" i="1" s="1"/>
  <c r="H2" i="1"/>
  <c r="G2" i="1"/>
  <c r="K2" i="1" s="1"/>
  <c r="L2" i="1" s="1"/>
  <c r="F2" i="1"/>
  <c r="M5" i="1" l="1"/>
  <c r="N5" i="1" s="1"/>
  <c r="K5" i="1"/>
  <c r="L5" i="1" s="1"/>
  <c r="Q5" i="1"/>
  <c r="R5" i="1" s="1"/>
  <c r="M6" i="1"/>
  <c r="N6" i="1" s="1"/>
  <c r="K6" i="1"/>
  <c r="L6" i="1" s="1"/>
  <c r="Q6" i="1"/>
  <c r="R6" i="1" s="1"/>
  <c r="Q3" i="1"/>
  <c r="R3" i="1" s="1"/>
  <c r="M4" i="1"/>
  <c r="N4" i="1" s="1"/>
  <c r="H3" i="1"/>
  <c r="G8" i="1"/>
  <c r="Q8" i="1" s="1"/>
  <c r="R8" i="1" s="1"/>
  <c r="G7" i="1"/>
  <c r="Q7" i="1" l="1"/>
  <c r="R7" i="1" s="1"/>
  <c r="K7" i="1"/>
  <c r="L7" i="1" s="1"/>
  <c r="M8" i="1"/>
  <c r="N8" i="1" s="1"/>
  <c r="K8" i="1"/>
  <c r="L8" i="1" s="1"/>
</calcChain>
</file>

<file path=xl/sharedStrings.xml><?xml version="1.0" encoding="utf-8"?>
<sst xmlns="http://schemas.openxmlformats.org/spreadsheetml/2006/main" count="18" uniqueCount="18">
  <si>
    <t>Trial No</t>
    <phoneticPr fontId="2"/>
  </si>
  <si>
    <t>Observation length</t>
    <phoneticPr fontId="2"/>
  </si>
  <si>
    <t>Number of anterograde comets</t>
    <phoneticPr fontId="2"/>
  </si>
  <si>
    <t>Number of retrograde comets</t>
    <phoneticPr fontId="2"/>
  </si>
  <si>
    <t>Total gephyrin positive pixel</t>
    <phoneticPr fontId="2"/>
  </si>
  <si>
    <t>Total gephyrin positive length</t>
    <phoneticPr fontId="2"/>
  </si>
  <si>
    <t>gephyrin positive / total length ratio</t>
    <phoneticPr fontId="2"/>
  </si>
  <si>
    <t>Total gephyrin negative length</t>
    <phoneticPr fontId="2"/>
  </si>
  <si>
    <t>Number of anterograde comets stop at gep</t>
    <phoneticPr fontId="2"/>
  </si>
  <si>
    <t>Number of retrograde comets stop at gep</t>
    <phoneticPr fontId="2"/>
  </si>
  <si>
    <t>probability of anterograde comets stop at gep</t>
    <phoneticPr fontId="2"/>
  </si>
  <si>
    <t>probability of anterograde comets stop at non-gep</t>
    <phoneticPr fontId="2"/>
  </si>
  <si>
    <t>probability of retrograde comets stop at gep</t>
    <phoneticPr fontId="2"/>
  </si>
  <si>
    <t>probability of retrograde comets stop at non-gep</t>
    <phoneticPr fontId="2"/>
  </si>
  <si>
    <t>Number of total comets</t>
    <phoneticPr fontId="2"/>
  </si>
  <si>
    <t>Number of total comets stop at gep</t>
    <phoneticPr fontId="2"/>
  </si>
  <si>
    <t>plobability of total comets stop at gep</t>
    <phoneticPr fontId="2"/>
  </si>
  <si>
    <t>plobability of anterograde comets stop at non-gep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</si>
</sst>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C3FA3-07D7-48EE-B51D-B3C9A17BAC34}">
  <dimension ref="A1:R8"/>
  <sheetViews>
    <sheetView tabSelected="1" workbookViewId="0">
      <selection activeCell="C4" sqref="C4"/>
    </sheetView>
  </sheetViews>
  <sheetFormatPr defaultRowHeight="18" x14ac:dyDescent="0.45"/>
  <cols>
    <col min="1" max="18" width="12.69921875" customWidth="1"/>
  </cols>
  <sheetData>
    <row r="1" spans="1:18" ht="60.6" thickBot="1" x14ac:dyDescent="0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45">
      <c r="A2" s="2">
        <v>1</v>
      </c>
      <c r="B2" s="2">
        <v>31.365600000000001</v>
      </c>
      <c r="C2" s="2">
        <v>40</v>
      </c>
      <c r="D2" s="2">
        <v>14</v>
      </c>
      <c r="E2" s="2">
        <v>31</v>
      </c>
      <c r="F2" s="2">
        <f t="shared" ref="F2:F8" si="0">E2*0.1318</f>
        <v>4.0857999999999999</v>
      </c>
      <c r="G2" s="2">
        <f>F2/B2</f>
        <v>0.1302637284158441</v>
      </c>
      <c r="H2" s="2">
        <f t="shared" ref="H2:H8" si="1">B2-F2</f>
        <v>27.279800000000002</v>
      </c>
      <c r="I2" s="2">
        <v>12</v>
      </c>
      <c r="J2" s="2">
        <v>3</v>
      </c>
      <c r="K2" s="2">
        <f>1/((((C2/I2)-1)/(1-$G2))*$G2+1)</f>
        <v>0.74103042375950745</v>
      </c>
      <c r="L2" s="2">
        <f t="shared" ref="L2:L8" si="2">1-K2</f>
        <v>0.25896957624049255</v>
      </c>
      <c r="M2" s="2">
        <f>1/((((D2/J2)-1)/(1-$G2))*$G2+1)</f>
        <v>0.64550666018841618</v>
      </c>
      <c r="N2" s="2">
        <f t="shared" ref="N2:N8" si="3">1-M2</f>
        <v>0.35449333981158382</v>
      </c>
      <c r="O2" s="2">
        <f>C2+D2</f>
        <v>54</v>
      </c>
      <c r="P2" s="2">
        <f t="shared" ref="P2:P8" si="4">I2+J2</f>
        <v>15</v>
      </c>
      <c r="Q2" s="2">
        <f>1/((((O2/P2)-1)/(1-$G2))*$G2+1)</f>
        <v>0.7197289493568827</v>
      </c>
      <c r="R2" s="2">
        <f t="shared" ref="R2:R8" si="5">1-Q2</f>
        <v>0.2802710506431173</v>
      </c>
    </row>
    <row r="3" spans="1:18" x14ac:dyDescent="0.45">
      <c r="A3" s="2">
        <v>2</v>
      </c>
      <c r="B3" s="2">
        <v>39.144599999999997</v>
      </c>
      <c r="C3" s="2">
        <v>22</v>
      </c>
      <c r="D3" s="2">
        <v>3</v>
      </c>
      <c r="E3" s="2">
        <v>29</v>
      </c>
      <c r="F3" s="2">
        <f t="shared" si="0"/>
        <v>3.8222</v>
      </c>
      <c r="G3" s="2">
        <f t="shared" ref="G3:G8" si="6">F3/B3</f>
        <v>9.7643097643097657E-2</v>
      </c>
      <c r="H3" s="2">
        <f t="shared" si="1"/>
        <v>35.322399999999995</v>
      </c>
      <c r="I3" s="2">
        <v>2</v>
      </c>
      <c r="J3" s="2">
        <v>0</v>
      </c>
      <c r="K3" s="2">
        <f t="shared" ref="K3:K8" si="7">1/((((C3/I3)-1)/(1-G3))*G3+1)</f>
        <v>0.48028673835125446</v>
      </c>
      <c r="L3" s="2">
        <f t="shared" si="2"/>
        <v>0.51971326164874554</v>
      </c>
      <c r="M3" s="2"/>
      <c r="N3" s="2"/>
      <c r="O3" s="2">
        <f t="shared" ref="O3:O8" si="8">C3+D3</f>
        <v>25</v>
      </c>
      <c r="P3" s="2">
        <f t="shared" si="4"/>
        <v>2</v>
      </c>
      <c r="Q3" s="2">
        <f t="shared" ref="Q3:Q8" si="9">1/((((O3/P3)-1)/(1-$G3))*$G3+1)</f>
        <v>0.44555278470490434</v>
      </c>
      <c r="R3" s="2">
        <f t="shared" si="5"/>
        <v>0.55444721529509566</v>
      </c>
    </row>
    <row r="4" spans="1:18" x14ac:dyDescent="0.45">
      <c r="A4" s="2">
        <v>3</v>
      </c>
      <c r="B4" s="2">
        <v>73.274300000000011</v>
      </c>
      <c r="C4" s="2">
        <v>77</v>
      </c>
      <c r="D4" s="2">
        <v>22</v>
      </c>
      <c r="E4" s="2">
        <v>51</v>
      </c>
      <c r="F4" s="2">
        <f t="shared" si="0"/>
        <v>6.7218</v>
      </c>
      <c r="G4" s="2">
        <f t="shared" si="6"/>
        <v>9.1734755569142234E-2</v>
      </c>
      <c r="H4" s="2">
        <f t="shared" si="1"/>
        <v>66.552500000000009</v>
      </c>
      <c r="I4" s="2">
        <v>21</v>
      </c>
      <c r="J4" s="2">
        <v>5</v>
      </c>
      <c r="K4" s="2">
        <f t="shared" si="7"/>
        <v>0.78781518822216157</v>
      </c>
      <c r="L4" s="2">
        <f t="shared" si="2"/>
        <v>0.21218481177783843</v>
      </c>
      <c r="M4" s="2">
        <f>1/((((D4/J4)-1)/(1-$G4))*$G4+1)</f>
        <v>0.74438000228618417</v>
      </c>
      <c r="N4" s="2">
        <f t="shared" si="3"/>
        <v>0.25561999771381583</v>
      </c>
      <c r="O4" s="2">
        <f t="shared" si="8"/>
        <v>99</v>
      </c>
      <c r="P4" s="2">
        <f t="shared" si="4"/>
        <v>26</v>
      </c>
      <c r="Q4" s="2">
        <f t="shared" si="9"/>
        <v>0.77907296726008401</v>
      </c>
      <c r="R4" s="2">
        <f t="shared" si="5"/>
        <v>0.22092703273991599</v>
      </c>
    </row>
    <row r="5" spans="1:18" x14ac:dyDescent="0.45">
      <c r="A5" s="2">
        <v>4</v>
      </c>
      <c r="B5" s="2">
        <v>66.553100000000001</v>
      </c>
      <c r="C5" s="2">
        <v>36</v>
      </c>
      <c r="D5" s="2">
        <v>6</v>
      </c>
      <c r="E5" s="2">
        <v>106</v>
      </c>
      <c r="F5" s="2">
        <f t="shared" si="0"/>
        <v>13.970800000000001</v>
      </c>
      <c r="G5" s="2">
        <f t="shared" si="6"/>
        <v>0.20991959803525306</v>
      </c>
      <c r="H5" s="2">
        <f t="shared" si="1"/>
        <v>52.582300000000004</v>
      </c>
      <c r="I5" s="2">
        <v>16</v>
      </c>
      <c r="J5" s="2">
        <v>5</v>
      </c>
      <c r="K5" s="2">
        <f t="shared" si="7"/>
        <v>0.75068455210733542</v>
      </c>
      <c r="L5" s="2">
        <f t="shared" si="2"/>
        <v>0.24931544789266458</v>
      </c>
      <c r="M5" s="2">
        <f>1/((((D5/J5)-1)/(1-$G5))*$G5+1)</f>
        <v>0.94954245901597911</v>
      </c>
      <c r="N5" s="2">
        <f t="shared" si="3"/>
        <v>5.0457540984020888E-2</v>
      </c>
      <c r="O5" s="2">
        <f t="shared" si="8"/>
        <v>42</v>
      </c>
      <c r="P5" s="2">
        <f t="shared" si="4"/>
        <v>21</v>
      </c>
      <c r="Q5" s="2">
        <f t="shared" si="9"/>
        <v>0.79008040196474705</v>
      </c>
      <c r="R5" s="2">
        <f t="shared" si="5"/>
        <v>0.20991959803525295</v>
      </c>
    </row>
    <row r="6" spans="1:18" x14ac:dyDescent="0.45">
      <c r="A6" s="2">
        <v>5</v>
      </c>
      <c r="B6" s="2">
        <v>58.645800000000001</v>
      </c>
      <c r="C6" s="2">
        <v>30</v>
      </c>
      <c r="D6" s="2">
        <v>11</v>
      </c>
      <c r="E6" s="2">
        <v>42</v>
      </c>
      <c r="F6" s="2">
        <f t="shared" si="0"/>
        <v>5.5355999999999996</v>
      </c>
      <c r="G6" s="2">
        <f t="shared" si="6"/>
        <v>9.4390391127753381E-2</v>
      </c>
      <c r="H6" s="2">
        <f t="shared" si="1"/>
        <v>53.110199999999999</v>
      </c>
      <c r="I6" s="2">
        <v>3</v>
      </c>
      <c r="J6" s="2">
        <v>1</v>
      </c>
      <c r="K6" s="2">
        <f t="shared" si="7"/>
        <v>0.51598067047117191</v>
      </c>
      <c r="L6" s="2">
        <f t="shared" si="2"/>
        <v>0.48401932952882809</v>
      </c>
      <c r="M6" s="2">
        <f>1/((((D6/J6)-1)/(1-$G6))*$G6+1)</f>
        <v>0.48964746621528193</v>
      </c>
      <c r="N6" s="2">
        <f t="shared" si="3"/>
        <v>0.51035253378471812</v>
      </c>
      <c r="O6" s="2">
        <f t="shared" si="8"/>
        <v>41</v>
      </c>
      <c r="P6" s="2">
        <f t="shared" si="4"/>
        <v>4</v>
      </c>
      <c r="Q6" s="2">
        <f t="shared" si="9"/>
        <v>0.5091353551040364</v>
      </c>
      <c r="R6" s="2">
        <f t="shared" si="5"/>
        <v>0.4908646448959636</v>
      </c>
    </row>
    <row r="7" spans="1:18" x14ac:dyDescent="0.45">
      <c r="A7" s="2">
        <v>6</v>
      </c>
      <c r="B7" s="2">
        <v>45.598700000000001</v>
      </c>
      <c r="C7" s="2">
        <v>31</v>
      </c>
      <c r="D7" s="2">
        <v>3</v>
      </c>
      <c r="E7" s="2">
        <v>31</v>
      </c>
      <c r="F7" s="2">
        <f t="shared" si="0"/>
        <v>4.0857999999999999</v>
      </c>
      <c r="G7" s="2">
        <f t="shared" si="6"/>
        <v>8.9603431676780254E-2</v>
      </c>
      <c r="H7" s="2">
        <f t="shared" si="1"/>
        <v>41.512900000000002</v>
      </c>
      <c r="I7" s="2">
        <v>9</v>
      </c>
      <c r="J7" s="2">
        <v>0</v>
      </c>
      <c r="K7" s="2">
        <f t="shared" si="7"/>
        <v>0.80606929351373036</v>
      </c>
      <c r="L7" s="2">
        <f t="shared" si="2"/>
        <v>0.19393070648626964</v>
      </c>
      <c r="M7" s="2"/>
      <c r="N7" s="2"/>
      <c r="O7" s="2">
        <f t="shared" si="8"/>
        <v>34</v>
      </c>
      <c r="P7" s="2">
        <f t="shared" si="4"/>
        <v>9</v>
      </c>
      <c r="Q7" s="2">
        <f t="shared" si="9"/>
        <v>0.78530190887821649</v>
      </c>
      <c r="R7" s="2">
        <f t="shared" si="5"/>
        <v>0.21469809112178351</v>
      </c>
    </row>
    <row r="8" spans="1:18" x14ac:dyDescent="0.45">
      <c r="A8" s="2">
        <v>7</v>
      </c>
      <c r="B8" s="2">
        <v>57.3279</v>
      </c>
      <c r="C8" s="2">
        <v>27</v>
      </c>
      <c r="D8" s="2">
        <v>13</v>
      </c>
      <c r="E8" s="2">
        <v>84</v>
      </c>
      <c r="F8" s="2">
        <f t="shared" si="0"/>
        <v>11.071199999999999</v>
      </c>
      <c r="G8" s="2">
        <f t="shared" si="6"/>
        <v>0.19312062712919886</v>
      </c>
      <c r="H8" s="2">
        <f t="shared" si="1"/>
        <v>46.256700000000002</v>
      </c>
      <c r="I8" s="2">
        <v>9</v>
      </c>
      <c r="J8" s="2">
        <v>3</v>
      </c>
      <c r="K8" s="2">
        <f t="shared" si="7"/>
        <v>0.67627644223388905</v>
      </c>
      <c r="L8" s="2">
        <f t="shared" si="2"/>
        <v>0.32372355776611095</v>
      </c>
      <c r="M8" s="2">
        <f>1/((((D8/J8)-1)/(1-$G8))*$G8+1)</f>
        <v>0.55623269164400979</v>
      </c>
      <c r="N8" s="2">
        <f t="shared" si="3"/>
        <v>0.44376730835599021</v>
      </c>
      <c r="O8" s="2">
        <f t="shared" si="8"/>
        <v>40</v>
      </c>
      <c r="P8" s="2">
        <f t="shared" si="4"/>
        <v>12</v>
      </c>
      <c r="Q8" s="2">
        <f t="shared" si="9"/>
        <v>0.64165655192503757</v>
      </c>
      <c r="R8" s="2">
        <f t="shared" si="5"/>
        <v>0.35834344807496243</v>
      </c>
    </row>
  </sheetData>
  <phoneticPr fontId="2"/>
  <conditionalFormatting sqref="B8">
    <cfRule type="cellIs" dxfId="0" priority="1" operator="greaterThan">
      <formula>10000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Sotaro Ichinose</dc:creator>
  <cp:lastModifiedBy>Sotaro Ichinose</cp:lastModifiedBy>
  <dcterms:created xsi:type="dcterms:W3CDTF">2023-06-01T02:15:08Z</dcterms:created>
  <dcterms:modified xsi:type="dcterms:W3CDTF">2023-06-01T02:15:44Z</dcterms:modified>
</cp:coreProperties>
</file>