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tgrimes/Desktop/Urotensin paper/eLife/"/>
    </mc:Choice>
  </mc:AlternateContent>
  <xr:revisionPtr revIDLastSave="0" documentId="13_ncr:1_{6C1AB164-C6AC-F74F-9396-6D7B551422FF}" xr6:coauthVersionLast="47" xr6:coauthVersionMax="47" xr10:uidLastSave="{00000000-0000-0000-0000-000000000000}"/>
  <bookViews>
    <workbookView xWindow="53960" yWindow="1000" windowWidth="27640" windowHeight="16940" xr2:uid="{1A256E19-1521-D148-96B8-A1C0354C5FB0}"/>
  </bookViews>
  <sheets>
    <sheet name="Figure 1F and Fig 1—supp 2E" sheetId="2" r:id="rId1"/>
    <sheet name="Figure 1H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2" i="2" l="1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0" i="2"/>
  <c r="H50" i="2"/>
  <c r="I49" i="2"/>
  <c r="H49" i="2"/>
  <c r="I48" i="2"/>
  <c r="H48" i="2"/>
  <c r="I47" i="2"/>
  <c r="H47" i="2"/>
  <c r="I46" i="2"/>
  <c r="H46" i="2"/>
  <c r="I45" i="2"/>
  <c r="H45" i="2"/>
  <c r="H52" i="2" s="1"/>
  <c r="L49" i="2" s="1"/>
  <c r="P49" i="2" s="1"/>
  <c r="I40" i="2"/>
  <c r="H40" i="2"/>
  <c r="I39" i="2"/>
  <c r="H39" i="2"/>
  <c r="I38" i="2"/>
  <c r="H38" i="2"/>
  <c r="I37" i="2"/>
  <c r="H37" i="2"/>
  <c r="I36" i="2"/>
  <c r="H36" i="2"/>
  <c r="I35" i="2"/>
  <c r="I42" i="2" s="1"/>
  <c r="M35" i="2" s="1"/>
  <c r="Q35" i="2" s="1"/>
  <c r="H35" i="2"/>
  <c r="I30" i="2"/>
  <c r="H30" i="2"/>
  <c r="I29" i="2"/>
  <c r="H29" i="2"/>
  <c r="I28" i="2"/>
  <c r="H28" i="2"/>
  <c r="I27" i="2"/>
  <c r="H27" i="2"/>
  <c r="I26" i="2"/>
  <c r="H26" i="2"/>
  <c r="I25" i="2"/>
  <c r="H25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H6" i="2"/>
  <c r="J5" i="2"/>
  <c r="I5" i="2"/>
  <c r="H5" i="2"/>
  <c r="H12" i="2" s="1"/>
  <c r="L7" i="2" s="1"/>
  <c r="P7" i="2" s="1"/>
  <c r="I12" i="2" l="1"/>
  <c r="M9" i="2" s="1"/>
  <c r="Q9" i="2" s="1"/>
  <c r="I52" i="2"/>
  <c r="M45" i="2" s="1"/>
  <c r="Q45" i="2" s="1"/>
  <c r="M40" i="2"/>
  <c r="Q40" i="2" s="1"/>
  <c r="M47" i="2"/>
  <c r="Q47" i="2" s="1"/>
  <c r="L6" i="2"/>
  <c r="P6" i="2" s="1"/>
  <c r="M38" i="2"/>
  <c r="Q38" i="2" s="1"/>
  <c r="M46" i="2"/>
  <c r="Q46" i="2" s="1"/>
  <c r="L10" i="2"/>
  <c r="P10" i="2" s="1"/>
  <c r="X7" i="2" s="1"/>
  <c r="H42" i="2"/>
  <c r="L40" i="2" s="1"/>
  <c r="P40" i="2" s="1"/>
  <c r="H64" i="2"/>
  <c r="L56" i="2" s="1"/>
  <c r="P56" i="2" s="1"/>
  <c r="L5" i="2"/>
  <c r="P5" i="2" s="1"/>
  <c r="J12" i="2"/>
  <c r="N8" i="2" s="1"/>
  <c r="R8" i="2" s="1"/>
  <c r="M39" i="2"/>
  <c r="Q39" i="2" s="1"/>
  <c r="I64" i="2"/>
  <c r="M55" i="2" s="1"/>
  <c r="Q55" i="2" s="1"/>
  <c r="I32" i="2"/>
  <c r="M25" i="2" s="1"/>
  <c r="Q25" i="2" s="1"/>
  <c r="J22" i="2"/>
  <c r="N16" i="2" s="1"/>
  <c r="R16" i="2" s="1"/>
  <c r="M5" i="2"/>
  <c r="Q5" i="2" s="1"/>
  <c r="M6" i="2"/>
  <c r="Q6" i="2" s="1"/>
  <c r="Y6" i="2" s="1"/>
  <c r="L8" i="2"/>
  <c r="P8" i="2" s="1"/>
  <c r="L9" i="2"/>
  <c r="P9" i="2" s="1"/>
  <c r="X6" i="2" s="1"/>
  <c r="I22" i="2"/>
  <c r="M19" i="2" s="1"/>
  <c r="Q19" i="2" s="1"/>
  <c r="M37" i="2"/>
  <c r="Q37" i="2" s="1"/>
  <c r="L46" i="2"/>
  <c r="P46" i="2" s="1"/>
  <c r="W47" i="2" s="1"/>
  <c r="M7" i="2"/>
  <c r="Q7" i="2" s="1"/>
  <c r="H22" i="2"/>
  <c r="L20" i="2" s="1"/>
  <c r="P20" i="2" s="1"/>
  <c r="M26" i="2"/>
  <c r="Q26" i="2" s="1"/>
  <c r="M28" i="2"/>
  <c r="Q28" i="2" s="1"/>
  <c r="L39" i="2"/>
  <c r="P39" i="2" s="1"/>
  <c r="L36" i="2"/>
  <c r="P36" i="2" s="1"/>
  <c r="L50" i="2"/>
  <c r="P50" i="2" s="1"/>
  <c r="M8" i="2"/>
  <c r="Q8" i="2" s="1"/>
  <c r="M10" i="2"/>
  <c r="Q10" i="2" s="1"/>
  <c r="H32" i="2"/>
  <c r="L27" i="2" s="1"/>
  <c r="P27" i="2" s="1"/>
  <c r="M36" i="2"/>
  <c r="Q36" i="2" s="1"/>
  <c r="L47" i="2"/>
  <c r="P47" i="2" s="1"/>
  <c r="L48" i="2"/>
  <c r="P48" i="2" s="1"/>
  <c r="M62" i="2"/>
  <c r="Q62" i="2" s="1"/>
  <c r="M56" i="2"/>
  <c r="Q56" i="2" s="1"/>
  <c r="L45" i="2"/>
  <c r="P45" i="2" s="1"/>
  <c r="L55" i="2"/>
  <c r="P55" i="2" s="1"/>
  <c r="M57" i="2" l="1"/>
  <c r="Q57" i="2" s="1"/>
  <c r="M58" i="2"/>
  <c r="Q58" i="2" s="1"/>
  <c r="L61" i="2"/>
  <c r="P61" i="2" s="1"/>
  <c r="L35" i="2"/>
  <c r="P35" i="2" s="1"/>
  <c r="M59" i="2"/>
  <c r="Q59" i="2" s="1"/>
  <c r="X55" i="2" s="1"/>
  <c r="L37" i="2"/>
  <c r="P37" i="2" s="1"/>
  <c r="W37" i="2" s="1"/>
  <c r="M61" i="2"/>
  <c r="Q61" i="2" s="1"/>
  <c r="M60" i="2"/>
  <c r="Q60" i="2" s="1"/>
  <c r="L38" i="2"/>
  <c r="P38" i="2" s="1"/>
  <c r="T38" i="2" s="1"/>
  <c r="T5" i="2"/>
  <c r="M49" i="2"/>
  <c r="Q49" i="2" s="1"/>
  <c r="M48" i="2"/>
  <c r="Q48" i="2" s="1"/>
  <c r="U45" i="2"/>
  <c r="X46" i="2"/>
  <c r="U8" i="2"/>
  <c r="M18" i="2"/>
  <c r="Q18" i="2" s="1"/>
  <c r="Y7" i="2"/>
  <c r="M50" i="2"/>
  <c r="Q50" i="2" s="1"/>
  <c r="X48" i="2" s="1"/>
  <c r="W48" i="2"/>
  <c r="L17" i="2"/>
  <c r="P17" i="2" s="1"/>
  <c r="W36" i="2"/>
  <c r="L30" i="2"/>
  <c r="P30" i="2" s="1"/>
  <c r="M20" i="2"/>
  <c r="Q20" i="2" s="1"/>
  <c r="M29" i="2"/>
  <c r="Q29" i="2" s="1"/>
  <c r="N7" i="2"/>
  <c r="R7" i="2" s="1"/>
  <c r="N5" i="2"/>
  <c r="R5" i="2" s="1"/>
  <c r="U38" i="2"/>
  <c r="N9" i="2"/>
  <c r="R9" i="2" s="1"/>
  <c r="V8" i="2" s="1"/>
  <c r="N10" i="2"/>
  <c r="R10" i="2" s="1"/>
  <c r="X17" i="2"/>
  <c r="N6" i="2"/>
  <c r="R6" i="2" s="1"/>
  <c r="X36" i="2"/>
  <c r="M15" i="2"/>
  <c r="Q15" i="2" s="1"/>
  <c r="Y15" i="2" s="1"/>
  <c r="M17" i="2"/>
  <c r="Q17" i="2" s="1"/>
  <c r="X37" i="2"/>
  <c r="T8" i="2"/>
  <c r="X35" i="2"/>
  <c r="L62" i="2"/>
  <c r="P62" i="2" s="1"/>
  <c r="L59" i="2"/>
  <c r="P59" i="2" s="1"/>
  <c r="L58" i="2"/>
  <c r="P58" i="2" s="1"/>
  <c r="X47" i="2"/>
  <c r="AD46" i="2" s="1"/>
  <c r="L60" i="2"/>
  <c r="P60" i="2" s="1"/>
  <c r="W56" i="2" s="1"/>
  <c r="L57" i="2"/>
  <c r="P57" i="2" s="1"/>
  <c r="T55" i="2" s="1"/>
  <c r="X56" i="2"/>
  <c r="U18" i="2"/>
  <c r="N15" i="2"/>
  <c r="R15" i="2" s="1"/>
  <c r="N20" i="2"/>
  <c r="R20" i="2" s="1"/>
  <c r="W46" i="2"/>
  <c r="T45" i="2"/>
  <c r="X57" i="2"/>
  <c r="X58" i="2"/>
  <c r="L29" i="2"/>
  <c r="P29" i="2" s="1"/>
  <c r="L28" i="2"/>
  <c r="P28" i="2" s="1"/>
  <c r="T28" i="2" s="1"/>
  <c r="L26" i="2"/>
  <c r="P26" i="2" s="1"/>
  <c r="L25" i="2"/>
  <c r="P25" i="2" s="1"/>
  <c r="U55" i="2"/>
  <c r="N18" i="2"/>
  <c r="R18" i="2" s="1"/>
  <c r="X5" i="2"/>
  <c r="M16" i="2"/>
  <c r="Q16" i="2" s="1"/>
  <c r="Y16" i="2" s="1"/>
  <c r="N17" i="2"/>
  <c r="R17" i="2" s="1"/>
  <c r="T35" i="2"/>
  <c r="W35" i="2"/>
  <c r="U59" i="2"/>
  <c r="T48" i="2"/>
  <c r="L18" i="2"/>
  <c r="P18" i="2" s="1"/>
  <c r="L15" i="2"/>
  <c r="P15" i="2" s="1"/>
  <c r="L19" i="2"/>
  <c r="P19" i="2" s="1"/>
  <c r="N19" i="2"/>
  <c r="R19" i="2" s="1"/>
  <c r="U5" i="2"/>
  <c r="Y5" i="2"/>
  <c r="M30" i="2"/>
  <c r="Q30" i="2" s="1"/>
  <c r="U28" i="2" s="1"/>
  <c r="M27" i="2"/>
  <c r="Q27" i="2" s="1"/>
  <c r="U25" i="2" s="1"/>
  <c r="L16" i="2"/>
  <c r="P16" i="2" s="1"/>
  <c r="U35" i="2"/>
  <c r="T25" i="2" l="1"/>
  <c r="T59" i="2"/>
  <c r="AA55" i="2"/>
  <c r="Y17" i="2"/>
  <c r="AB15" i="2" s="1"/>
  <c r="U48" i="2"/>
  <c r="W55" i="2"/>
  <c r="AD35" i="2"/>
  <c r="W57" i="2"/>
  <c r="W58" i="2"/>
  <c r="AA46" i="2"/>
  <c r="AA35" i="2"/>
  <c r="X16" i="2"/>
  <c r="T18" i="2"/>
  <c r="V18" i="2"/>
  <c r="V5" i="2"/>
  <c r="AE5" i="2"/>
  <c r="AB5" i="2"/>
  <c r="T15" i="2"/>
  <c r="X15" i="2"/>
  <c r="Z35" i="2"/>
  <c r="AC35" i="2"/>
  <c r="AA5" i="2"/>
  <c r="AD5" i="2"/>
  <c r="AE15" i="2"/>
  <c r="AC46" i="2"/>
  <c r="Z46" i="2"/>
  <c r="V15" i="2"/>
  <c r="U15" i="2"/>
  <c r="D11" i="1"/>
  <c r="E11" i="1"/>
  <c r="F11" i="1"/>
  <c r="G11" i="1"/>
  <c r="H11" i="1"/>
  <c r="I11" i="1"/>
  <c r="C11" i="1"/>
  <c r="D10" i="1"/>
  <c r="E10" i="1"/>
  <c r="F10" i="1"/>
  <c r="G10" i="1"/>
  <c r="H10" i="1"/>
  <c r="I10" i="1"/>
  <c r="C10" i="1"/>
  <c r="Z55" i="2" l="1"/>
  <c r="AC55" i="2"/>
  <c r="AD15" i="2"/>
  <c r="AA15" i="2"/>
</calcChain>
</file>

<file path=xl/sharedStrings.xml><?xml version="1.0" encoding="utf-8"?>
<sst xmlns="http://schemas.openxmlformats.org/spreadsheetml/2006/main" count="173" uniqueCount="45">
  <si>
    <t>Body curve angles in crispants</t>
  </si>
  <si>
    <t>Uninjected</t>
  </si>
  <si>
    <t>Cas9-only</t>
  </si>
  <si>
    <t>cfap298</t>
  </si>
  <si>
    <t>sspo</t>
  </si>
  <si>
    <t>urp1</t>
  </si>
  <si>
    <t>urp2</t>
  </si>
  <si>
    <t>urp1;urp2</t>
  </si>
  <si>
    <t>Rep 1</t>
  </si>
  <si>
    <t>Rep 2</t>
  </si>
  <si>
    <t>Rep 3</t>
  </si>
  <si>
    <t>Rep 4</t>
  </si>
  <si>
    <t>Rep 5</t>
  </si>
  <si>
    <t>Mean</t>
  </si>
  <si>
    <t>STDEV</t>
  </si>
  <si>
    <t>Av. Ct</t>
  </si>
  <si>
    <t>∆CT</t>
  </si>
  <si>
    <t>∆∆Ct</t>
  </si>
  <si>
    <t>FC</t>
  </si>
  <si>
    <t>Fold change</t>
  </si>
  <si>
    <t>SEM</t>
  </si>
  <si>
    <t>Rpl13</t>
  </si>
  <si>
    <t>Urp1</t>
  </si>
  <si>
    <t>Urp2</t>
  </si>
  <si>
    <t>Pkd2l1</t>
  </si>
  <si>
    <t>WT_1</t>
  </si>
  <si>
    <t>WT_2</t>
  </si>
  <si>
    <t>WT_3</t>
  </si>
  <si>
    <t>Cfap298_1</t>
  </si>
  <si>
    <t>Cfap298_2</t>
  </si>
  <si>
    <t>Cfap298_3</t>
  </si>
  <si>
    <t>Av. ∆Ct (WT)</t>
  </si>
  <si>
    <t>Sspo_1</t>
  </si>
  <si>
    <t>Sspo_2</t>
  </si>
  <si>
    <t>Sspo_3</t>
  </si>
  <si>
    <t>Urp1_Urp2_1</t>
  </si>
  <si>
    <t>Urp1_Urp2_2</t>
  </si>
  <si>
    <t>Urp1_Urp2_3</t>
  </si>
  <si>
    <t>Relative expression</t>
  </si>
  <si>
    <t>Urp2_1</t>
  </si>
  <si>
    <t>Urp2_2</t>
  </si>
  <si>
    <t>Urp2_3</t>
  </si>
  <si>
    <t>Av Fold Chang</t>
  </si>
  <si>
    <t>WT_4</t>
  </si>
  <si>
    <t>qPCR data - from Figure 1F and Figure 1—figure supplement 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</si>
</sst>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#,##0.000"/>
    <numFmt numFmtId="169" formatCode="#,##0.00000000000000"/>
    <numFmt numFmtId="170" formatCode="#,##0.00000000000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8"/>
      <name val="Arial"/>
      <family val="2"/>
    </font>
    <font>
      <sz val="12"/>
      <name val="Arial"/>
      <family val="2"/>
    </font>
    <font>
      <b/>
      <i/>
      <sz val="12"/>
      <color theme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2" borderId="0" xfId="0" applyFont="1" applyFill="1"/>
    <xf numFmtId="168" fontId="0" fillId="0" borderId="0" xfId="0" applyNumberFormat="1"/>
    <xf numFmtId="168" fontId="5" fillId="0" borderId="0" xfId="0" applyNumberFormat="1" applyFont="1"/>
    <xf numFmtId="169" fontId="0" fillId="0" borderId="0" xfId="0" applyNumberForma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30B8-7E96-AA48-89E4-69771A86DC46}">
  <dimension ref="A1:AE64"/>
  <sheetViews>
    <sheetView tabSelected="1" workbookViewId="0">
      <selection activeCell="G32" sqref="G32"/>
    </sheetView>
  </sheetViews>
  <sheetFormatPr baseColWidth="10" defaultRowHeight="16" x14ac:dyDescent="0.2"/>
  <cols>
    <col min="2" max="2" width="13.5" customWidth="1"/>
    <col min="16" max="16" width="17.83203125" bestFit="1" customWidth="1"/>
    <col min="17" max="17" width="17.83203125" customWidth="1"/>
    <col min="20" max="20" width="17.83203125" bestFit="1" customWidth="1"/>
    <col min="21" max="21" width="22" customWidth="1"/>
  </cols>
  <sheetData>
    <row r="1" spans="1:31" x14ac:dyDescent="0.2">
      <c r="A1" s="1" t="s">
        <v>44</v>
      </c>
    </row>
    <row r="2" spans="1:31" x14ac:dyDescent="0.2">
      <c r="A2" s="1"/>
    </row>
    <row r="3" spans="1:31" x14ac:dyDescent="0.2">
      <c r="C3" s="5" t="s">
        <v>15</v>
      </c>
      <c r="H3" s="5" t="s">
        <v>16</v>
      </c>
      <c r="L3" s="5" t="s">
        <v>17</v>
      </c>
      <c r="P3" s="5" t="s">
        <v>18</v>
      </c>
      <c r="X3" s="4" t="s">
        <v>19</v>
      </c>
      <c r="AA3" s="4" t="s">
        <v>19</v>
      </c>
      <c r="AD3" s="4" t="s">
        <v>20</v>
      </c>
    </row>
    <row r="4" spans="1:31" x14ac:dyDescent="0.2">
      <c r="C4" s="4" t="s">
        <v>21</v>
      </c>
      <c r="D4" s="4" t="s">
        <v>22</v>
      </c>
      <c r="E4" s="4" t="s">
        <v>23</v>
      </c>
      <c r="F4" s="4" t="s">
        <v>24</v>
      </c>
      <c r="H4" s="4" t="s">
        <v>22</v>
      </c>
      <c r="I4" s="4" t="s">
        <v>23</v>
      </c>
      <c r="J4" s="4" t="s">
        <v>24</v>
      </c>
      <c r="L4" s="4" t="s">
        <v>22</v>
      </c>
      <c r="M4" s="4" t="s">
        <v>23</v>
      </c>
      <c r="N4" s="4" t="s">
        <v>24</v>
      </c>
      <c r="P4" s="4" t="s">
        <v>22</v>
      </c>
      <c r="Q4" s="4" t="s">
        <v>23</v>
      </c>
      <c r="R4" s="4" t="s">
        <v>24</v>
      </c>
      <c r="T4" s="4" t="s">
        <v>22</v>
      </c>
      <c r="U4" s="4" t="s">
        <v>23</v>
      </c>
      <c r="V4" s="4" t="s">
        <v>24</v>
      </c>
      <c r="X4" s="4" t="s">
        <v>22</v>
      </c>
      <c r="Y4" s="4" t="s">
        <v>23</v>
      </c>
      <c r="AA4" s="4" t="s">
        <v>22</v>
      </c>
      <c r="AB4" s="4" t="s">
        <v>23</v>
      </c>
      <c r="AD4" s="4" t="s">
        <v>22</v>
      </c>
      <c r="AE4" s="4" t="s">
        <v>23</v>
      </c>
    </row>
    <row r="5" spans="1:31" x14ac:dyDescent="0.2">
      <c r="B5" s="4" t="s">
        <v>25</v>
      </c>
      <c r="C5">
        <v>20.523</v>
      </c>
      <c r="D5">
        <v>29.661999999999999</v>
      </c>
      <c r="E5">
        <v>30.146000000000001</v>
      </c>
      <c r="F5">
        <v>29.126999999999999</v>
      </c>
      <c r="H5">
        <f t="shared" ref="H5:J10" si="0">D5-$C5</f>
        <v>9.1389999999999993</v>
      </c>
      <c r="I5">
        <f t="shared" si="0"/>
        <v>9.6230000000000011</v>
      </c>
      <c r="J5">
        <f t="shared" si="0"/>
        <v>8.6039999999999992</v>
      </c>
      <c r="L5">
        <f t="shared" ref="L5:N10" si="1">H5-H$12</f>
        <v>-0.47266666666666701</v>
      </c>
      <c r="M5">
        <f t="shared" si="1"/>
        <v>0.27633333333333532</v>
      </c>
      <c r="N5">
        <f t="shared" si="1"/>
        <v>8.9999999999985647E-3</v>
      </c>
      <c r="P5">
        <f t="shared" ref="P5:R10" si="2">2^(-L5)</f>
        <v>1.387672061647536</v>
      </c>
      <c r="Q5">
        <f t="shared" si="2"/>
        <v>0.82568686871989816</v>
      </c>
      <c r="R5">
        <f t="shared" si="2"/>
        <v>0.99378109332255582</v>
      </c>
      <c r="T5">
        <f>AVERAGE(P5:P7)</f>
        <v>1.0359512777365996</v>
      </c>
      <c r="U5">
        <f>AVERAGE(Q5:Q7)</f>
        <v>1.0104407834509248</v>
      </c>
      <c r="V5">
        <f>AVERAGE(R5:R7)</f>
        <v>1.0002009434294823</v>
      </c>
      <c r="X5">
        <f>P5/P8</f>
        <v>2.7264052145650135</v>
      </c>
      <c r="Y5">
        <f>Q5/Q8</f>
        <v>7.1552392142608383</v>
      </c>
      <c r="AA5">
        <f>AVERAGE(X5:X7)</f>
        <v>1.8802825443090621</v>
      </c>
      <c r="AB5">
        <f>AVERAGE(Y5:Y7)</f>
        <v>7.7565656186407805</v>
      </c>
      <c r="AD5">
        <f>(STDEV(X5:X7)/(SQRT(3)))</f>
        <v>0.47504486484661079</v>
      </c>
      <c r="AE5">
        <f>(STDEV(Y5:Y7)/(SQRT(3)))</f>
        <v>1.994109018512735</v>
      </c>
    </row>
    <row r="6" spans="1:31" x14ac:dyDescent="0.2">
      <c r="B6" s="4" t="s">
        <v>26</v>
      </c>
      <c r="C6">
        <v>21.183</v>
      </c>
      <c r="D6">
        <v>30.797000000000001</v>
      </c>
      <c r="E6">
        <v>30.484999999999999</v>
      </c>
      <c r="F6">
        <v>29.808</v>
      </c>
      <c r="H6">
        <f t="shared" si="0"/>
        <v>9.6140000000000008</v>
      </c>
      <c r="I6">
        <f t="shared" si="0"/>
        <v>9.3019999999999996</v>
      </c>
      <c r="J6">
        <f t="shared" si="0"/>
        <v>8.625</v>
      </c>
      <c r="L6">
        <f t="shared" si="1"/>
        <v>2.3333333333344086E-3</v>
      </c>
      <c r="M6">
        <f t="shared" si="1"/>
        <v>-4.4666666666666188E-2</v>
      </c>
      <c r="N6">
        <f t="shared" si="1"/>
        <v>2.9999999999999361E-2</v>
      </c>
      <c r="P6">
        <f t="shared" si="2"/>
        <v>0.99838396377374117</v>
      </c>
      <c r="Q6">
        <f t="shared" si="2"/>
        <v>1.0314448374077663</v>
      </c>
      <c r="R6">
        <f t="shared" si="2"/>
        <v>0.97942029758692717</v>
      </c>
      <c r="X6">
        <f t="shared" ref="X6:Y7" si="3">P6/P9</f>
        <v>1.8314673728362492</v>
      </c>
      <c r="Y6">
        <f t="shared" si="3"/>
        <v>11.471641984126615</v>
      </c>
    </row>
    <row r="7" spans="1:31" x14ac:dyDescent="0.2">
      <c r="B7" s="4" t="s">
        <v>27</v>
      </c>
      <c r="C7">
        <v>20.715</v>
      </c>
      <c r="D7">
        <v>30.797000000000001</v>
      </c>
      <c r="E7">
        <v>29.83</v>
      </c>
      <c r="F7">
        <v>29.271000000000001</v>
      </c>
      <c r="H7">
        <f t="shared" si="0"/>
        <v>10.082000000000001</v>
      </c>
      <c r="I7">
        <f t="shared" si="0"/>
        <v>9.1149999999999984</v>
      </c>
      <c r="J7">
        <f t="shared" si="0"/>
        <v>8.5560000000000009</v>
      </c>
      <c r="L7">
        <f t="shared" si="1"/>
        <v>0.47033333333333438</v>
      </c>
      <c r="M7">
        <f t="shared" si="1"/>
        <v>-0.23166666666666735</v>
      </c>
      <c r="N7">
        <f t="shared" si="1"/>
        <v>-3.8999999999999702E-2</v>
      </c>
      <c r="P7">
        <f t="shared" si="2"/>
        <v>0.72179780778852198</v>
      </c>
      <c r="Q7">
        <f t="shared" si="2"/>
        <v>1.17419064422511</v>
      </c>
      <c r="R7">
        <f t="shared" si="2"/>
        <v>1.0274014393789637</v>
      </c>
      <c r="X7">
        <f t="shared" si="3"/>
        <v>1.0829750455259235</v>
      </c>
      <c r="Y7">
        <f t="shared" si="3"/>
        <v>4.6428156575348911</v>
      </c>
    </row>
    <row r="8" spans="1:31" x14ac:dyDescent="0.2">
      <c r="B8" s="4" t="s">
        <v>28</v>
      </c>
      <c r="C8">
        <v>20.032</v>
      </c>
      <c r="D8">
        <v>30.617999999999999</v>
      </c>
      <c r="E8">
        <v>32.494</v>
      </c>
      <c r="F8">
        <v>29.186</v>
      </c>
      <c r="H8">
        <f t="shared" si="0"/>
        <v>10.585999999999999</v>
      </c>
      <c r="I8">
        <f t="shared" si="0"/>
        <v>12.462</v>
      </c>
      <c r="J8">
        <f t="shared" si="0"/>
        <v>9.1539999999999999</v>
      </c>
      <c r="L8">
        <f>H8-H$12</f>
        <v>0.97433333333333216</v>
      </c>
      <c r="M8">
        <f t="shared" si="1"/>
        <v>3.115333333333334</v>
      </c>
      <c r="N8">
        <f>J8-J$12</f>
        <v>0.55899999999999928</v>
      </c>
      <c r="P8">
        <f t="shared" si="2"/>
        <v>0.5089749881031288</v>
      </c>
      <c r="Q8">
        <f t="shared" si="2"/>
        <v>0.11539612359489711</v>
      </c>
      <c r="R8">
        <f t="shared" si="2"/>
        <v>0.67877248994000372</v>
      </c>
      <c r="T8">
        <f>AVERAGE(P8:P10)</f>
        <v>0.57353273874342048</v>
      </c>
      <c r="U8">
        <f>AVERAGE(Q8:Q10)</f>
        <v>0.15273785193521547</v>
      </c>
      <c r="V8">
        <f>AVERAGE(R8:R10)</f>
        <v>0.77087376158185217</v>
      </c>
    </row>
    <row r="9" spans="1:31" x14ac:dyDescent="0.2">
      <c r="B9" s="4" t="s">
        <v>29</v>
      </c>
      <c r="C9">
        <v>20.638000000000002</v>
      </c>
      <c r="D9">
        <v>31.125</v>
      </c>
      <c r="E9">
        <v>33.46</v>
      </c>
      <c r="F9">
        <v>29.677</v>
      </c>
      <c r="H9">
        <f t="shared" si="0"/>
        <v>10.486999999999998</v>
      </c>
      <c r="I9">
        <f t="shared" si="0"/>
        <v>12.821999999999999</v>
      </c>
      <c r="J9">
        <f t="shared" si="0"/>
        <v>9.0389999999999979</v>
      </c>
      <c r="L9">
        <f>H9-H$12</f>
        <v>0.87533333333333196</v>
      </c>
      <c r="M9">
        <f t="shared" si="1"/>
        <v>3.4753333333333334</v>
      </c>
      <c r="N9">
        <f t="shared" si="1"/>
        <v>0.44399999999999729</v>
      </c>
      <c r="P9">
        <f t="shared" si="2"/>
        <v>0.54512790049195503</v>
      </c>
      <c r="Q9">
        <f t="shared" si="2"/>
        <v>8.9912572135269139E-2</v>
      </c>
      <c r="R9">
        <f t="shared" si="2"/>
        <v>0.73509366819452182</v>
      </c>
    </row>
    <row r="10" spans="1:31" x14ac:dyDescent="0.2">
      <c r="B10" s="4" t="s">
        <v>30</v>
      </c>
      <c r="C10">
        <v>20.928000000000001</v>
      </c>
      <c r="D10">
        <v>31.125</v>
      </c>
      <c r="E10">
        <v>32.258000000000003</v>
      </c>
      <c r="F10">
        <v>29.677</v>
      </c>
      <c r="H10">
        <f t="shared" si="0"/>
        <v>10.196999999999999</v>
      </c>
      <c r="I10">
        <f t="shared" si="0"/>
        <v>11.330000000000002</v>
      </c>
      <c r="J10">
        <f t="shared" si="0"/>
        <v>8.7489999999999988</v>
      </c>
      <c r="L10">
        <f>H10-H$12</f>
        <v>0.58533333333333282</v>
      </c>
      <c r="M10">
        <f t="shared" si="1"/>
        <v>1.9833333333333361</v>
      </c>
      <c r="N10">
        <f t="shared" si="1"/>
        <v>0.15399999999999814</v>
      </c>
      <c r="P10">
        <f t="shared" si="2"/>
        <v>0.66649532763517783</v>
      </c>
      <c r="Q10">
        <f t="shared" si="2"/>
        <v>0.25290486007548013</v>
      </c>
      <c r="R10">
        <f t="shared" si="2"/>
        <v>0.89875512661103096</v>
      </c>
    </row>
    <row r="12" spans="1:31" x14ac:dyDescent="0.2">
      <c r="G12" s="5" t="s">
        <v>31</v>
      </c>
      <c r="H12">
        <f>AVERAGE(H5:H7)</f>
        <v>9.6116666666666664</v>
      </c>
      <c r="I12">
        <f>AVERAGE(I5:I7)</f>
        <v>9.3466666666666658</v>
      </c>
      <c r="J12">
        <f>AVERAGE(J5:J7)</f>
        <v>8.5950000000000006</v>
      </c>
    </row>
    <row r="13" spans="1:31" x14ac:dyDescent="0.2">
      <c r="X13" s="4" t="s">
        <v>19</v>
      </c>
      <c r="AA13" s="4" t="s">
        <v>19</v>
      </c>
      <c r="AD13" s="4" t="s">
        <v>20</v>
      </c>
    </row>
    <row r="14" spans="1:31" x14ac:dyDescent="0.2">
      <c r="C14" s="4" t="s">
        <v>21</v>
      </c>
      <c r="D14" s="4" t="s">
        <v>22</v>
      </c>
      <c r="E14" s="4" t="s">
        <v>23</v>
      </c>
      <c r="F14" s="4" t="s">
        <v>24</v>
      </c>
      <c r="H14" s="4" t="s">
        <v>22</v>
      </c>
      <c r="I14" s="4" t="s">
        <v>23</v>
      </c>
      <c r="J14" s="4" t="s">
        <v>24</v>
      </c>
      <c r="L14" s="4" t="s">
        <v>22</v>
      </c>
      <c r="M14" s="4" t="s">
        <v>23</v>
      </c>
      <c r="N14" s="4" t="s">
        <v>24</v>
      </c>
      <c r="P14" s="4" t="s">
        <v>22</v>
      </c>
      <c r="Q14" s="4" t="s">
        <v>23</v>
      </c>
      <c r="R14" s="4" t="s">
        <v>24</v>
      </c>
      <c r="T14" s="4" t="s">
        <v>22</v>
      </c>
      <c r="U14" s="4" t="s">
        <v>23</v>
      </c>
      <c r="V14" s="4" t="s">
        <v>24</v>
      </c>
      <c r="X14" s="4" t="s">
        <v>22</v>
      </c>
      <c r="Y14" s="4" t="s">
        <v>23</v>
      </c>
      <c r="AA14" s="4" t="s">
        <v>22</v>
      </c>
      <c r="AB14" s="4" t="s">
        <v>23</v>
      </c>
      <c r="AD14" s="4" t="s">
        <v>22</v>
      </c>
      <c r="AE14" s="4" t="s">
        <v>23</v>
      </c>
    </row>
    <row r="15" spans="1:31" x14ac:dyDescent="0.2">
      <c r="B15" s="4" t="s">
        <v>25</v>
      </c>
      <c r="C15">
        <v>20.917999999999999</v>
      </c>
      <c r="D15">
        <v>30.298999999999999</v>
      </c>
      <c r="E15">
        <v>31.221</v>
      </c>
      <c r="F15">
        <v>29.529</v>
      </c>
      <c r="H15">
        <f t="shared" ref="H15:J20" si="4">D15-$C15</f>
        <v>9.3810000000000002</v>
      </c>
      <c r="I15">
        <f t="shared" si="4"/>
        <v>10.303000000000001</v>
      </c>
      <c r="J15">
        <f t="shared" si="4"/>
        <v>8.6110000000000007</v>
      </c>
      <c r="L15">
        <f t="shared" ref="L15:N20" si="5">H15-H$22</f>
        <v>0.14933333333333465</v>
      </c>
      <c r="M15">
        <f t="shared" si="5"/>
        <v>-5.6666666666664867E-2</v>
      </c>
      <c r="N15">
        <f t="shared" si="5"/>
        <v>-0.24099999999999966</v>
      </c>
      <c r="P15">
        <f t="shared" ref="P15:R20" si="6">2^(-L15)</f>
        <v>0.90166702499452223</v>
      </c>
      <c r="Q15">
        <f t="shared" si="6"/>
        <v>1.0400599338884764</v>
      </c>
      <c r="R15">
        <f t="shared" si="6"/>
        <v>1.1818115469343651</v>
      </c>
      <c r="T15">
        <f>AVERAGE(P15:P17)</f>
        <v>1.0060376957608506</v>
      </c>
      <c r="U15">
        <f>AVERAGE(Q15:Q17)</f>
        <v>1.0027655033444083</v>
      </c>
      <c r="V15">
        <f>AVERAGE(R15:R17)</f>
        <v>1.0091493520696908</v>
      </c>
      <c r="X15">
        <f t="shared" ref="X15:Y17" si="7">P15/P18</f>
        <v>1.707635428782488</v>
      </c>
      <c r="Y15">
        <f t="shared" si="7"/>
        <v>3.1123407062216626</v>
      </c>
      <c r="AA15">
        <f>AVERAGE(X15:X17)</f>
        <v>2.0201889731807352</v>
      </c>
      <c r="AB15">
        <f>AVERAGE(Y15:Y17)</f>
        <v>2.6174577949726174</v>
      </c>
      <c r="AD15">
        <f>(STDEV(X15:X17)/SQRT(3))</f>
        <v>0.15965206167217802</v>
      </c>
      <c r="AE15">
        <f>(STDEV(Y15:Y17)/SQRT(3))</f>
        <v>0.25718604622131602</v>
      </c>
    </row>
    <row r="16" spans="1:31" x14ac:dyDescent="0.2">
      <c r="B16" s="4" t="s">
        <v>26</v>
      </c>
      <c r="C16">
        <v>20.76</v>
      </c>
      <c r="D16">
        <v>29.774999999999999</v>
      </c>
      <c r="E16">
        <v>31.024999999999999</v>
      </c>
      <c r="F16">
        <v>29.617000000000001</v>
      </c>
      <c r="H16">
        <f t="shared" si="4"/>
        <v>9.014999999999997</v>
      </c>
      <c r="I16">
        <f t="shared" si="4"/>
        <v>10.264999999999997</v>
      </c>
      <c r="J16">
        <f t="shared" si="4"/>
        <v>8.8569999999999993</v>
      </c>
      <c r="L16">
        <f t="shared" si="5"/>
        <v>-0.21666666666666856</v>
      </c>
      <c r="M16">
        <f t="shared" si="5"/>
        <v>-9.4666666666668675E-2</v>
      </c>
      <c r="N16">
        <f t="shared" si="5"/>
        <v>4.9999999999990052E-3</v>
      </c>
      <c r="P16">
        <f t="shared" si="6"/>
        <v>1.1620455869578412</v>
      </c>
      <c r="Q16">
        <f t="shared" si="6"/>
        <v>1.0678186610455349</v>
      </c>
      <c r="R16">
        <f t="shared" si="6"/>
        <v>0.99654026282786845</v>
      </c>
      <c r="X16">
        <f t="shared" si="7"/>
        <v>2.2330259239651493</v>
      </c>
      <c r="Y16">
        <f t="shared" si="7"/>
        <v>2.4914748311389538</v>
      </c>
    </row>
    <row r="17" spans="2:25" x14ac:dyDescent="0.2">
      <c r="B17" s="4" t="s">
        <v>27</v>
      </c>
      <c r="C17">
        <v>20.59</v>
      </c>
      <c r="D17">
        <v>29.888999999999999</v>
      </c>
      <c r="E17">
        <v>31.100999999999999</v>
      </c>
      <c r="F17">
        <v>29.678000000000001</v>
      </c>
      <c r="H17">
        <f t="shared" si="4"/>
        <v>9.2989999999999995</v>
      </c>
      <c r="I17">
        <f t="shared" si="4"/>
        <v>10.510999999999999</v>
      </c>
      <c r="J17">
        <f t="shared" si="4"/>
        <v>9.088000000000001</v>
      </c>
      <c r="L17">
        <f t="shared" si="5"/>
        <v>6.7333333333333911E-2</v>
      </c>
      <c r="M17">
        <f t="shared" si="5"/>
        <v>0.15133333333333354</v>
      </c>
      <c r="N17">
        <f t="shared" si="5"/>
        <v>0.23600000000000065</v>
      </c>
      <c r="P17">
        <f t="shared" si="6"/>
        <v>0.95440047533018857</v>
      </c>
      <c r="Q17">
        <f t="shared" si="6"/>
        <v>0.90041791509921354</v>
      </c>
      <c r="R17">
        <f t="shared" si="6"/>
        <v>0.84909624644683934</v>
      </c>
      <c r="X17">
        <f t="shared" si="7"/>
        <v>2.1199055667945683</v>
      </c>
      <c r="Y17">
        <f t="shared" si="7"/>
        <v>2.2485578475572359</v>
      </c>
    </row>
    <row r="18" spans="2:25" x14ac:dyDescent="0.2">
      <c r="B18" s="4" t="s">
        <v>32</v>
      </c>
      <c r="C18">
        <v>20.542000000000002</v>
      </c>
      <c r="D18">
        <v>30.695</v>
      </c>
      <c r="E18">
        <v>32.482999999999997</v>
      </c>
      <c r="F18">
        <v>29.568999999999999</v>
      </c>
      <c r="H18">
        <f t="shared" si="4"/>
        <v>10.152999999999999</v>
      </c>
      <c r="I18">
        <f t="shared" si="4"/>
        <v>11.940999999999995</v>
      </c>
      <c r="J18">
        <f t="shared" si="4"/>
        <v>9.0269999999999975</v>
      </c>
      <c r="L18">
        <f t="shared" si="5"/>
        <v>0.92133333333333312</v>
      </c>
      <c r="M18">
        <f t="shared" si="5"/>
        <v>1.5813333333333297</v>
      </c>
      <c r="N18">
        <f t="shared" si="5"/>
        <v>0.17499999999999716</v>
      </c>
      <c r="P18">
        <f t="shared" si="6"/>
        <v>0.52802079987143036</v>
      </c>
      <c r="Q18">
        <f t="shared" si="6"/>
        <v>0.33417290459536303</v>
      </c>
      <c r="R18">
        <f t="shared" si="6"/>
        <v>0.8857675191023624</v>
      </c>
      <c r="T18">
        <f>AVERAGE(P18:P20)</f>
        <v>0.4995401022081733</v>
      </c>
      <c r="U18">
        <f>AVERAGE(Q18:Q20)</f>
        <v>0.38773476421803682</v>
      </c>
      <c r="V18">
        <f>AVERAGE(R18:R20)</f>
        <v>0.76571378070669915</v>
      </c>
    </row>
    <row r="19" spans="2:25" x14ac:dyDescent="0.2">
      <c r="B19" s="4" t="s">
        <v>33</v>
      </c>
      <c r="C19">
        <v>20.195</v>
      </c>
      <c r="D19">
        <v>30.369</v>
      </c>
      <c r="E19">
        <v>31.777000000000001</v>
      </c>
      <c r="F19">
        <v>29.567</v>
      </c>
      <c r="H19">
        <f t="shared" si="4"/>
        <v>10.173999999999999</v>
      </c>
      <c r="I19">
        <f t="shared" si="4"/>
        <v>11.582000000000001</v>
      </c>
      <c r="J19">
        <f t="shared" si="4"/>
        <v>9.3719999999999999</v>
      </c>
      <c r="L19">
        <f t="shared" si="5"/>
        <v>0.94233333333333391</v>
      </c>
      <c r="M19">
        <f t="shared" si="5"/>
        <v>1.222333333333335</v>
      </c>
      <c r="N19">
        <f t="shared" si="5"/>
        <v>0.51999999999999957</v>
      </c>
      <c r="P19">
        <f t="shared" si="6"/>
        <v>0.52039054920348393</v>
      </c>
      <c r="Q19">
        <f t="shared" si="6"/>
        <v>0.42858898179492821</v>
      </c>
      <c r="R19">
        <f t="shared" si="6"/>
        <v>0.69737183317520302</v>
      </c>
    </row>
    <row r="20" spans="2:25" x14ac:dyDescent="0.2">
      <c r="B20" s="4" t="s">
        <v>34</v>
      </c>
      <c r="C20">
        <v>20.210999999999999</v>
      </c>
      <c r="D20">
        <v>30.594000000000001</v>
      </c>
      <c r="E20">
        <v>31.890999999999998</v>
      </c>
      <c r="F20">
        <v>29.548999999999999</v>
      </c>
      <c r="H20">
        <f t="shared" si="4"/>
        <v>10.383000000000003</v>
      </c>
      <c r="I20">
        <f t="shared" si="4"/>
        <v>11.68</v>
      </c>
      <c r="J20">
        <f t="shared" si="4"/>
        <v>9.338000000000001</v>
      </c>
      <c r="L20">
        <f t="shared" si="5"/>
        <v>1.1513333333333371</v>
      </c>
      <c r="M20">
        <f t="shared" si="5"/>
        <v>1.320333333333334</v>
      </c>
      <c r="N20">
        <f t="shared" si="5"/>
        <v>0.48600000000000065</v>
      </c>
      <c r="P20">
        <f t="shared" si="6"/>
        <v>0.45020895754960566</v>
      </c>
      <c r="Q20">
        <f t="shared" si="6"/>
        <v>0.40044240626381922</v>
      </c>
      <c r="R20">
        <f t="shared" si="6"/>
        <v>0.71400198984253183</v>
      </c>
    </row>
    <row r="22" spans="2:25" x14ac:dyDescent="0.2">
      <c r="G22" s="5" t="s">
        <v>31</v>
      </c>
      <c r="H22">
        <f>AVERAGE(H15:H17)</f>
        <v>9.2316666666666656</v>
      </c>
      <c r="I22">
        <f>AVERAGE(I15:I17)</f>
        <v>10.359666666666666</v>
      </c>
      <c r="J22">
        <f>AVERAGE(J15:J17)</f>
        <v>8.8520000000000003</v>
      </c>
    </row>
    <row r="23" spans="2:25" x14ac:dyDescent="0.2">
      <c r="W23" s="4"/>
    </row>
    <row r="24" spans="2:25" x14ac:dyDescent="0.2">
      <c r="C24" s="4" t="s">
        <v>21</v>
      </c>
      <c r="D24" s="4" t="s">
        <v>22</v>
      </c>
      <c r="E24" s="4" t="s">
        <v>23</v>
      </c>
      <c r="F24" s="4"/>
      <c r="H24" s="4" t="s">
        <v>22</v>
      </c>
      <c r="I24" s="4" t="s">
        <v>23</v>
      </c>
      <c r="L24" s="4" t="s">
        <v>22</v>
      </c>
      <c r="M24" s="4" t="s">
        <v>23</v>
      </c>
      <c r="P24" s="4" t="s">
        <v>22</v>
      </c>
      <c r="Q24" s="4" t="s">
        <v>23</v>
      </c>
      <c r="T24" s="4" t="s">
        <v>22</v>
      </c>
      <c r="U24" s="4" t="s">
        <v>23</v>
      </c>
    </row>
    <row r="25" spans="2:25" x14ac:dyDescent="0.2">
      <c r="B25" s="4" t="s">
        <v>25</v>
      </c>
      <c r="C25">
        <v>20.605</v>
      </c>
      <c r="D25">
        <v>30.446999999999999</v>
      </c>
      <c r="E25">
        <v>30.908000000000001</v>
      </c>
      <c r="H25">
        <f t="shared" ref="H25:I30" si="8">D25-$C25</f>
        <v>9.8419999999999987</v>
      </c>
      <c r="I25">
        <f t="shared" si="8"/>
        <v>10.303000000000001</v>
      </c>
      <c r="L25">
        <f t="shared" ref="L25:M30" si="9">H25-H$32</f>
        <v>0.30299999999999905</v>
      </c>
      <c r="M25">
        <f t="shared" si="9"/>
        <v>0.34066666666666734</v>
      </c>
      <c r="P25">
        <f t="shared" ref="P25:Q30" si="10">2^(-L25)</f>
        <v>0.81056511988530966</v>
      </c>
      <c r="Q25">
        <f t="shared" si="10"/>
        <v>0.78967631959576268</v>
      </c>
      <c r="T25">
        <f>AVERAGE(P25:P27)</f>
        <v>1.0349576661708582</v>
      </c>
      <c r="U25">
        <f>AVERAGE(Q25:Q27)</f>
        <v>1.0748850194562836</v>
      </c>
    </row>
    <row r="26" spans="2:25" x14ac:dyDescent="0.2">
      <c r="B26" s="4" t="s">
        <v>26</v>
      </c>
      <c r="C26">
        <v>20.704000000000001</v>
      </c>
      <c r="D26">
        <v>30.46</v>
      </c>
      <c r="E26">
        <v>31.076000000000001</v>
      </c>
      <c r="H26">
        <f t="shared" si="8"/>
        <v>9.7560000000000002</v>
      </c>
      <c r="I26">
        <f t="shared" si="8"/>
        <v>10.372</v>
      </c>
      <c r="L26">
        <f t="shared" si="9"/>
        <v>0.21700000000000053</v>
      </c>
      <c r="M26">
        <f t="shared" si="9"/>
        <v>0.4096666666666664</v>
      </c>
      <c r="P26">
        <f t="shared" si="10"/>
        <v>0.86035263061143952</v>
      </c>
      <c r="Q26">
        <f t="shared" si="10"/>
        <v>0.75279728671914836</v>
      </c>
    </row>
    <row r="27" spans="2:25" x14ac:dyDescent="0.2">
      <c r="B27" s="4" t="s">
        <v>27</v>
      </c>
      <c r="C27">
        <v>20.417999999999999</v>
      </c>
      <c r="D27">
        <v>29.437000000000001</v>
      </c>
      <c r="E27">
        <v>29.63</v>
      </c>
      <c r="H27">
        <f t="shared" si="8"/>
        <v>9.0190000000000019</v>
      </c>
      <c r="I27">
        <f t="shared" si="8"/>
        <v>9.2119999999999997</v>
      </c>
      <c r="L27">
        <f t="shared" si="9"/>
        <v>-0.5199999999999978</v>
      </c>
      <c r="M27">
        <f t="shared" si="9"/>
        <v>-0.75033333333333374</v>
      </c>
      <c r="P27">
        <f t="shared" si="10"/>
        <v>1.4339552480158251</v>
      </c>
      <c r="Q27">
        <f t="shared" si="10"/>
        <v>1.6821814520539398</v>
      </c>
    </row>
    <row r="28" spans="2:25" x14ac:dyDescent="0.2">
      <c r="B28" s="4" t="s">
        <v>35</v>
      </c>
      <c r="C28">
        <v>20.704000000000001</v>
      </c>
      <c r="D28">
        <v>34.606000000000002</v>
      </c>
      <c r="E28">
        <v>34.979999999999997</v>
      </c>
      <c r="H28">
        <f t="shared" si="8"/>
        <v>13.902000000000001</v>
      </c>
      <c r="I28">
        <f t="shared" si="8"/>
        <v>14.275999999999996</v>
      </c>
      <c r="L28">
        <f t="shared" si="9"/>
        <v>4.3630000000000013</v>
      </c>
      <c r="M28">
        <f t="shared" si="9"/>
        <v>4.3136666666666628</v>
      </c>
      <c r="P28">
        <f t="shared" si="10"/>
        <v>4.8596627242659868E-2</v>
      </c>
      <c r="Q28">
        <f t="shared" si="10"/>
        <v>5.0287140638301191E-2</v>
      </c>
      <c r="T28">
        <f>AVERAGE(P28:P30)</f>
        <v>0.20353018839270995</v>
      </c>
      <c r="U28">
        <f>AVERAGE(Q28:Q30)</f>
        <v>0.31593543871157032</v>
      </c>
    </row>
    <row r="29" spans="2:25" x14ac:dyDescent="0.2">
      <c r="B29" s="4" t="s">
        <v>36</v>
      </c>
      <c r="C29">
        <v>20.803000000000001</v>
      </c>
      <c r="D29">
        <v>31.946999999999999</v>
      </c>
      <c r="E29">
        <v>32.488999999999997</v>
      </c>
      <c r="H29">
        <f t="shared" si="8"/>
        <v>11.143999999999998</v>
      </c>
      <c r="I29">
        <f t="shared" si="8"/>
        <v>11.685999999999996</v>
      </c>
      <c r="L29">
        <f t="shared" si="9"/>
        <v>1.6049999999999986</v>
      </c>
      <c r="M29">
        <f t="shared" si="9"/>
        <v>1.7236666666666629</v>
      </c>
      <c r="P29">
        <f t="shared" si="10"/>
        <v>0.32873569005126801</v>
      </c>
      <c r="Q29">
        <f t="shared" si="10"/>
        <v>0.30277821952962297</v>
      </c>
    </row>
    <row r="30" spans="2:25" x14ac:dyDescent="0.2">
      <c r="B30" s="4" t="s">
        <v>37</v>
      </c>
      <c r="C30">
        <v>20.456</v>
      </c>
      <c r="D30">
        <v>32.094999999999999</v>
      </c>
      <c r="E30">
        <v>31.167999999999999</v>
      </c>
      <c r="H30">
        <f t="shared" si="8"/>
        <v>11.638999999999999</v>
      </c>
      <c r="I30">
        <f t="shared" si="8"/>
        <v>10.712</v>
      </c>
      <c r="L30">
        <f t="shared" si="9"/>
        <v>2.0999999999999996</v>
      </c>
      <c r="M30">
        <f t="shared" si="9"/>
        <v>0.74966666666666626</v>
      </c>
      <c r="P30">
        <f t="shared" si="10"/>
        <v>0.23325824788420191</v>
      </c>
      <c r="Q30">
        <f t="shared" si="10"/>
        <v>0.59474095596678689</v>
      </c>
    </row>
    <row r="32" spans="2:25" x14ac:dyDescent="0.2">
      <c r="H32">
        <f>AVERAGE(H25:H27)</f>
        <v>9.5389999999999997</v>
      </c>
      <c r="I32">
        <f>AVERAGE(I25:I27)</f>
        <v>9.9623333333333335</v>
      </c>
    </row>
    <row r="33" spans="2:30" x14ac:dyDescent="0.2">
      <c r="T33" s="4" t="s">
        <v>38</v>
      </c>
      <c r="W33" s="4" t="s">
        <v>19</v>
      </c>
      <c r="Z33" s="4" t="s">
        <v>19</v>
      </c>
      <c r="AC33" s="4" t="s">
        <v>20</v>
      </c>
    </row>
    <row r="34" spans="2:30" x14ac:dyDescent="0.2">
      <c r="C34" s="4" t="s">
        <v>21</v>
      </c>
      <c r="D34" s="4" t="s">
        <v>22</v>
      </c>
      <c r="E34" s="4" t="s">
        <v>23</v>
      </c>
      <c r="H34" s="4" t="s">
        <v>22</v>
      </c>
      <c r="I34" s="4" t="s">
        <v>23</v>
      </c>
      <c r="L34" s="4" t="s">
        <v>22</v>
      </c>
      <c r="M34" s="4" t="s">
        <v>23</v>
      </c>
      <c r="P34" s="4" t="s">
        <v>22</v>
      </c>
      <c r="Q34" s="4" t="s">
        <v>23</v>
      </c>
      <c r="T34" s="4" t="s">
        <v>22</v>
      </c>
      <c r="U34" s="4" t="s">
        <v>23</v>
      </c>
      <c r="W34" s="4" t="s">
        <v>22</v>
      </c>
      <c r="X34" s="4" t="s">
        <v>23</v>
      </c>
      <c r="Z34" s="4" t="s">
        <v>22</v>
      </c>
      <c r="AA34" s="4" t="s">
        <v>23</v>
      </c>
      <c r="AC34" s="4" t="s">
        <v>22</v>
      </c>
      <c r="AD34" s="4" t="s">
        <v>23</v>
      </c>
    </row>
    <row r="35" spans="2:30" x14ac:dyDescent="0.2">
      <c r="B35" s="4" t="s">
        <v>25</v>
      </c>
      <c r="C35" s="6">
        <v>21.033990859985352</v>
      </c>
      <c r="D35" s="7">
        <v>30.052</v>
      </c>
      <c r="E35" s="6">
        <v>31.0552978515625</v>
      </c>
      <c r="H35" s="6">
        <f t="shared" ref="H35:I40" si="11">D35-$C35</f>
        <v>9.018009140014648</v>
      </c>
      <c r="I35" s="6">
        <f t="shared" si="11"/>
        <v>10.021306991577148</v>
      </c>
      <c r="L35" s="6">
        <f t="shared" ref="L35:M40" si="12">H35-H$42</f>
        <v>-6.0140216403537394E-2</v>
      </c>
      <c r="M35" s="6">
        <f t="shared" si="12"/>
        <v>-0.23491880628797723</v>
      </c>
      <c r="P35" s="8">
        <f t="shared" ref="P35:Q40" si="13">2^(-L35)</f>
        <v>1.0425670836426126</v>
      </c>
      <c r="Q35" s="8">
        <f t="shared" si="13"/>
        <v>1.1768405037216705</v>
      </c>
      <c r="T35" s="8">
        <f>AVERAGE(P35:P37)</f>
        <v>1.0009255871418004</v>
      </c>
      <c r="U35" s="8">
        <f>AVERAGE(Q35:Q37)</f>
        <v>1.0088753019951875</v>
      </c>
      <c r="W35">
        <f t="shared" ref="W35:X37" si="14">P35/P38</f>
        <v>1.0838271477147976</v>
      </c>
      <c r="X35">
        <f t="shared" si="14"/>
        <v>2.5091056742967717</v>
      </c>
      <c r="Z35">
        <f>AVERAGE(W35:W37)</f>
        <v>0.98986446017120888</v>
      </c>
      <c r="AA35">
        <f>AVERAGE(X35:X37)</f>
        <v>3.1430679891857536</v>
      </c>
      <c r="AC35">
        <f>(STDEV(W35:W37)/SQRT(3))</f>
        <v>9.9257096453776505E-2</v>
      </c>
      <c r="AD35">
        <f>(STDEV(X35:X37)/SQRT(3))</f>
        <v>0.65312261434347263</v>
      </c>
    </row>
    <row r="36" spans="2:30" x14ac:dyDescent="0.2">
      <c r="B36" s="4" t="s">
        <v>26</v>
      </c>
      <c r="C36" s="6">
        <v>21.182278951009113</v>
      </c>
      <c r="D36" s="6">
        <v>30.346279144287109</v>
      </c>
      <c r="E36" s="6">
        <v>31.673927307128906</v>
      </c>
      <c r="H36" s="6">
        <f t="shared" si="11"/>
        <v>9.164000193277996</v>
      </c>
      <c r="I36" s="6">
        <f t="shared" si="11"/>
        <v>10.491648356119793</v>
      </c>
      <c r="L36" s="6">
        <f t="shared" si="12"/>
        <v>8.5850836859810542E-2</v>
      </c>
      <c r="M36" s="6">
        <f t="shared" si="12"/>
        <v>0.23542255825466718</v>
      </c>
      <c r="P36" s="8">
        <f t="shared" si="13"/>
        <v>0.94222868778678537</v>
      </c>
      <c r="Q36" s="8">
        <f t="shared" si="13"/>
        <v>0.84943616704005453</v>
      </c>
      <c r="W36">
        <f t="shared" si="14"/>
        <v>0.79144278623108644</v>
      </c>
      <c r="X36">
        <f t="shared" si="14"/>
        <v>2.4709706433879495</v>
      </c>
    </row>
    <row r="37" spans="2:30" x14ac:dyDescent="0.2">
      <c r="B37" s="4" t="s">
        <v>27</v>
      </c>
      <c r="C37" s="6">
        <v>20.94835090637207</v>
      </c>
      <c r="D37" s="6">
        <v>30.000789642333984</v>
      </c>
      <c r="E37" s="6">
        <v>31.204072952270508</v>
      </c>
      <c r="H37" s="6">
        <f t="shared" si="11"/>
        <v>9.0524387359619141</v>
      </c>
      <c r="I37" s="6">
        <f t="shared" si="11"/>
        <v>10.255722045898438</v>
      </c>
      <c r="L37" s="6">
        <f t="shared" si="12"/>
        <v>-2.5710620456271371E-2</v>
      </c>
      <c r="M37" s="6">
        <f t="shared" si="12"/>
        <v>-5.0375196668817068E-4</v>
      </c>
      <c r="P37" s="8">
        <f t="shared" si="13"/>
        <v>1.0179809899960026</v>
      </c>
      <c r="Q37" s="8">
        <f t="shared" si="13"/>
        <v>1.0003492352238377</v>
      </c>
      <c r="W37">
        <f t="shared" si="14"/>
        <v>1.0943234465677425</v>
      </c>
      <c r="X37">
        <f t="shared" si="14"/>
        <v>4.4491276498725378</v>
      </c>
    </row>
    <row r="38" spans="2:30" x14ac:dyDescent="0.2">
      <c r="B38" s="4" t="s">
        <v>39</v>
      </c>
      <c r="C38" s="6">
        <v>20.833110809326172</v>
      </c>
      <c r="D38" s="6">
        <v>29.967254638671875</v>
      </c>
      <c r="E38" s="6">
        <v>32.181591033935547</v>
      </c>
      <c r="H38" s="6">
        <f t="shared" si="11"/>
        <v>9.1341438293457031</v>
      </c>
      <c r="I38" s="6">
        <f t="shared" si="11"/>
        <v>11.348480224609375</v>
      </c>
      <c r="L38" s="6">
        <f t="shared" si="12"/>
        <v>5.5994472927517691E-2</v>
      </c>
      <c r="M38" s="6">
        <f t="shared" si="12"/>
        <v>1.0922544267442493</v>
      </c>
      <c r="P38" s="8">
        <f t="shared" si="13"/>
        <v>0.96193113988777634</v>
      </c>
      <c r="Q38" s="8">
        <f t="shared" si="13"/>
        <v>0.46902787546064761</v>
      </c>
      <c r="T38" s="8">
        <f>AVERAGE(P38:P40)</f>
        <v>1.027563059592923</v>
      </c>
      <c r="U38" s="8">
        <f>AVERAGE(Q38:Q40)</f>
        <v>0.34587857477338407</v>
      </c>
    </row>
    <row r="39" spans="2:30" x14ac:dyDescent="0.2">
      <c r="B39" s="4" t="s">
        <v>40</v>
      </c>
      <c r="C39" s="6">
        <v>21.325225830078125</v>
      </c>
      <c r="D39" s="6">
        <v>30.151782989501953</v>
      </c>
      <c r="E39" s="6">
        <v>33.121952056884766</v>
      </c>
      <c r="H39" s="6">
        <f t="shared" si="11"/>
        <v>8.8265571594238281</v>
      </c>
      <c r="I39" s="6">
        <f t="shared" si="11"/>
        <v>11.796726226806641</v>
      </c>
      <c r="L39" s="6">
        <f t="shared" si="12"/>
        <v>-0.25159219699435731</v>
      </c>
      <c r="M39" s="6">
        <f t="shared" si="12"/>
        <v>1.540500428941515</v>
      </c>
      <c r="P39" s="8">
        <f t="shared" si="13"/>
        <v>1.1905202804030262</v>
      </c>
      <c r="Q39" s="8">
        <f t="shared" si="13"/>
        <v>0.34376619136008513</v>
      </c>
    </row>
    <row r="40" spans="2:30" x14ac:dyDescent="0.2">
      <c r="B40" s="4" t="s">
        <v>41</v>
      </c>
      <c r="C40" s="6">
        <v>20.797573089599609</v>
      </c>
      <c r="D40" s="6">
        <v>29.980051040649414</v>
      </c>
      <c r="E40" s="6">
        <v>33.206817626953125</v>
      </c>
      <c r="H40" s="6">
        <f t="shared" si="11"/>
        <v>9.1824779510498047</v>
      </c>
      <c r="I40" s="6">
        <f t="shared" si="11"/>
        <v>12.409244537353516</v>
      </c>
      <c r="L40" s="6">
        <f t="shared" si="12"/>
        <v>0.10432859463161925</v>
      </c>
      <c r="M40" s="6">
        <f t="shared" si="12"/>
        <v>2.15301873948839</v>
      </c>
      <c r="P40" s="8">
        <f t="shared" si="13"/>
        <v>0.93023775848796642</v>
      </c>
      <c r="Q40" s="8">
        <f t="shared" si="13"/>
        <v>0.22484165749941937</v>
      </c>
    </row>
    <row r="42" spans="2:30" x14ac:dyDescent="0.2">
      <c r="H42" s="6">
        <f>AVERAGE(H35:H37)</f>
        <v>9.0781493564181854</v>
      </c>
      <c r="I42" s="6">
        <f>AVERAGE(I35:I37)</f>
        <v>10.256225797865126</v>
      </c>
    </row>
    <row r="44" spans="2:30" x14ac:dyDescent="0.2">
      <c r="C44" s="4" t="s">
        <v>21</v>
      </c>
      <c r="D44" s="4" t="s">
        <v>22</v>
      </c>
      <c r="E44" s="4" t="s">
        <v>23</v>
      </c>
      <c r="H44" s="4" t="s">
        <v>22</v>
      </c>
      <c r="I44" s="4" t="s">
        <v>23</v>
      </c>
      <c r="L44" s="4" t="s">
        <v>22</v>
      </c>
      <c r="M44" s="4" t="s">
        <v>23</v>
      </c>
      <c r="P44" s="4" t="s">
        <v>22</v>
      </c>
      <c r="Q44" s="4" t="s">
        <v>23</v>
      </c>
      <c r="T44" s="4" t="s">
        <v>22</v>
      </c>
      <c r="U44" s="4" t="s">
        <v>23</v>
      </c>
      <c r="W44" s="4" t="s">
        <v>19</v>
      </c>
      <c r="Z44" s="4" t="s">
        <v>19</v>
      </c>
      <c r="AC44" s="4" t="s">
        <v>20</v>
      </c>
    </row>
    <row r="45" spans="2:30" x14ac:dyDescent="0.2">
      <c r="B45" s="4" t="s">
        <v>25</v>
      </c>
      <c r="C45" s="6">
        <v>20.837795257568359</v>
      </c>
      <c r="D45" s="6">
        <v>30.092517852783203</v>
      </c>
      <c r="E45" s="6">
        <v>30.027931213378906</v>
      </c>
      <c r="H45" s="6">
        <f>D45-$C45</f>
        <v>9.2547225952148438</v>
      </c>
      <c r="I45" s="6">
        <f>E45-$C45</f>
        <v>9.1901359558105469</v>
      </c>
      <c r="L45" s="6">
        <f t="shared" ref="L45:M50" si="15">H45-H$52</f>
        <v>8.3002726236978575E-2</v>
      </c>
      <c r="M45" s="6">
        <f t="shared" si="15"/>
        <v>6.2306722005214255E-3</v>
      </c>
      <c r="P45" s="9">
        <f t="shared" ref="P45:Q50" si="16">2^(-L45)</f>
        <v>0.94409063511609193</v>
      </c>
      <c r="Q45" s="9">
        <f t="shared" si="16"/>
        <v>0.9956905396197635</v>
      </c>
      <c r="T45" s="9">
        <f>AVERAGE(P45:P47)</f>
        <v>1.0016241119532376</v>
      </c>
      <c r="U45" s="9">
        <f>AVERAGE(Q45:Q47)</f>
        <v>1.0002060196269846</v>
      </c>
      <c r="W45" s="4" t="s">
        <v>22</v>
      </c>
      <c r="X45" s="4" t="s">
        <v>23</v>
      </c>
      <c r="Z45" s="4" t="s">
        <v>22</v>
      </c>
      <c r="AA45" s="4" t="s">
        <v>23</v>
      </c>
      <c r="AC45" s="4" t="s">
        <v>22</v>
      </c>
      <c r="AD45" s="4" t="s">
        <v>23</v>
      </c>
    </row>
    <row r="46" spans="2:30" x14ac:dyDescent="0.2">
      <c r="B46" s="4" t="s">
        <v>26</v>
      </c>
      <c r="C46" s="6">
        <v>20.962520599365234</v>
      </c>
      <c r="D46" s="6">
        <v>30.162590026855469</v>
      </c>
      <c r="E46" s="6">
        <v>30.178730010986328</v>
      </c>
      <c r="H46" s="6">
        <f t="shared" ref="H46:I50" si="17">D46-$C46</f>
        <v>9.2000694274902344</v>
      </c>
      <c r="I46" s="6">
        <f t="shared" si="17"/>
        <v>9.2162094116210938</v>
      </c>
      <c r="L46" s="6">
        <f t="shared" si="15"/>
        <v>2.83495585123692E-2</v>
      </c>
      <c r="M46" s="6">
        <f t="shared" si="15"/>
        <v>3.23041280110683E-2</v>
      </c>
      <c r="P46" s="9">
        <f t="shared" si="16"/>
        <v>0.98054139443907329</v>
      </c>
      <c r="Q46" s="9">
        <f t="shared" si="16"/>
        <v>0.9778573140443314</v>
      </c>
      <c r="W46">
        <f t="shared" ref="W46:X48" si="18">P45/P48</f>
        <v>3.0062420983753406</v>
      </c>
      <c r="X46">
        <f t="shared" si="18"/>
        <v>3.439802526770261</v>
      </c>
      <c r="Z46">
        <f>AVERAGE(W46:W48)</f>
        <v>4.6690111813511876</v>
      </c>
      <c r="AA46">
        <f>AVERAGE(X46:X48)</f>
        <v>2.6668178155518798</v>
      </c>
      <c r="AC46">
        <f>(STDEV(W46:W48)/SQRT(3))</f>
        <v>0.83178382023238318</v>
      </c>
      <c r="AD46">
        <f>(STDEV(X46:X48)/SQRT(3))</f>
        <v>0.55186676617764319</v>
      </c>
    </row>
    <row r="47" spans="2:30" x14ac:dyDescent="0.2">
      <c r="B47" s="4" t="s">
        <v>27</v>
      </c>
      <c r="C47" s="6">
        <v>20.786830902099609</v>
      </c>
      <c r="D47" s="6">
        <v>29.847198486328125</v>
      </c>
      <c r="E47" s="6">
        <v>29.932201385498047</v>
      </c>
      <c r="H47" s="6">
        <f t="shared" si="17"/>
        <v>9.0603675842285156</v>
      </c>
      <c r="I47" s="6">
        <f t="shared" si="17"/>
        <v>9.1453704833984375</v>
      </c>
      <c r="L47" s="6">
        <f t="shared" si="15"/>
        <v>-0.11135228474934955</v>
      </c>
      <c r="M47" s="6">
        <f t="shared" si="15"/>
        <v>-3.853480021158795E-2</v>
      </c>
      <c r="P47" s="9">
        <f t="shared" si="16"/>
        <v>1.0802403063045476</v>
      </c>
      <c r="Q47" s="9">
        <f t="shared" si="16"/>
        <v>1.027070205216859</v>
      </c>
      <c r="W47">
        <f t="shared" si="18"/>
        <v>5.4557616178758988</v>
      </c>
      <c r="X47">
        <f t="shared" si="18"/>
        <v>2.9626316668623427</v>
      </c>
    </row>
    <row r="48" spans="2:30" x14ac:dyDescent="0.2">
      <c r="B48" s="4" t="s">
        <v>35</v>
      </c>
      <c r="C48" s="6">
        <v>20.91389274597168</v>
      </c>
      <c r="D48" s="6">
        <v>31.756576538085938</v>
      </c>
      <c r="E48" s="6">
        <v>31.886354446411133</v>
      </c>
      <c r="H48" s="6">
        <f t="shared" si="17"/>
        <v>10.842683792114258</v>
      </c>
      <c r="I48" s="6">
        <f t="shared" si="17"/>
        <v>10.972461700439453</v>
      </c>
      <c r="L48" s="6">
        <f t="shared" si="15"/>
        <v>1.6709639231363926</v>
      </c>
      <c r="M48" s="6">
        <f t="shared" si="15"/>
        <v>1.7885564168294277</v>
      </c>
      <c r="P48" s="9">
        <f t="shared" si="16"/>
        <v>0.31404344833914261</v>
      </c>
      <c r="Q48" s="9">
        <f t="shared" si="16"/>
        <v>0.28946154085032572</v>
      </c>
      <c r="T48" s="9">
        <f>AVERAGE(P48:P50)</f>
        <v>0.22952721701497439</v>
      </c>
      <c r="U48" s="9">
        <f>AVERAGE(Q48:Q50)</f>
        <v>0.42074660904341882</v>
      </c>
      <c r="W48">
        <f t="shared" si="18"/>
        <v>5.5450298278023249</v>
      </c>
      <c r="X48">
        <f t="shared" si="18"/>
        <v>1.5980192530230355</v>
      </c>
    </row>
    <row r="49" spans="2:30" x14ac:dyDescent="0.2">
      <c r="B49" s="4" t="s">
        <v>36</v>
      </c>
      <c r="C49" s="6">
        <v>20.689952850341797</v>
      </c>
      <c r="D49" s="6">
        <v>32.337802886962891</v>
      </c>
      <c r="E49" s="6">
        <v>31.473041534423828</v>
      </c>
      <c r="H49" s="6">
        <f t="shared" si="17"/>
        <v>11.647850036621094</v>
      </c>
      <c r="I49" s="6">
        <f t="shared" si="17"/>
        <v>10.783088684082031</v>
      </c>
      <c r="L49" s="6">
        <f t="shared" si="15"/>
        <v>2.4761301676432286</v>
      </c>
      <c r="M49" s="6">
        <f t="shared" si="15"/>
        <v>1.5991834004720058</v>
      </c>
      <c r="P49" s="9">
        <f t="shared" si="16"/>
        <v>0.17972585004929692</v>
      </c>
      <c r="Q49" s="9">
        <f t="shared" si="16"/>
        <v>0.33006374872106808</v>
      </c>
    </row>
    <row r="50" spans="2:30" x14ac:dyDescent="0.2">
      <c r="B50" s="4" t="s">
        <v>37</v>
      </c>
      <c r="C50" s="6">
        <v>20.708358764648438</v>
      </c>
      <c r="D50" s="6">
        <v>32.239921569824219</v>
      </c>
      <c r="E50" s="6">
        <v>30.530014038085938</v>
      </c>
      <c r="H50" s="6">
        <f t="shared" si="17"/>
        <v>11.531562805175781</v>
      </c>
      <c r="I50" s="6">
        <f t="shared" si="17"/>
        <v>9.8216552734375</v>
      </c>
      <c r="L50" s="6">
        <f t="shared" si="15"/>
        <v>2.3598429361979161</v>
      </c>
      <c r="M50" s="6">
        <f t="shared" si="15"/>
        <v>0.63774998982747455</v>
      </c>
      <c r="P50" s="9">
        <f t="shared" si="16"/>
        <v>0.19481235265648369</v>
      </c>
      <c r="Q50" s="9">
        <f t="shared" si="16"/>
        <v>0.64271453755886243</v>
      </c>
    </row>
    <row r="51" spans="2:30" x14ac:dyDescent="0.2">
      <c r="H51" s="6"/>
      <c r="I51" s="6"/>
    </row>
    <row r="52" spans="2:30" x14ac:dyDescent="0.2">
      <c r="H52" s="6">
        <f>AVERAGE(H45:H47)</f>
        <v>9.1717198689778652</v>
      </c>
      <c r="I52" s="6">
        <f>AVERAGE(I45:I47)</f>
        <v>9.1839052836100254</v>
      </c>
    </row>
    <row r="53" spans="2:30" x14ac:dyDescent="0.2">
      <c r="W53" s="4" t="s">
        <v>19</v>
      </c>
      <c r="Z53" s="4" t="s">
        <v>42</v>
      </c>
      <c r="AC53" s="4" t="s">
        <v>20</v>
      </c>
    </row>
    <row r="54" spans="2:30" x14ac:dyDescent="0.2">
      <c r="T54" s="4" t="s">
        <v>22</v>
      </c>
      <c r="U54" s="4" t="s">
        <v>23</v>
      </c>
      <c r="W54" s="4" t="s">
        <v>22</v>
      </c>
      <c r="X54" s="4" t="s">
        <v>23</v>
      </c>
      <c r="Z54" s="4" t="s">
        <v>22</v>
      </c>
      <c r="AA54" s="4" t="s">
        <v>23</v>
      </c>
      <c r="AC54" s="4" t="s">
        <v>22</v>
      </c>
      <c r="AD54" s="4" t="s">
        <v>23</v>
      </c>
    </row>
    <row r="55" spans="2:30" x14ac:dyDescent="0.2">
      <c r="B55" s="4" t="s">
        <v>25</v>
      </c>
      <c r="C55" s="6">
        <v>21.39178466796875</v>
      </c>
      <c r="D55" s="6">
        <v>30.191596984863281</v>
      </c>
      <c r="E55" s="6">
        <v>30.044246673583984</v>
      </c>
      <c r="H55" s="6">
        <f>D55-$C55</f>
        <v>8.7998123168945312</v>
      </c>
      <c r="I55" s="6">
        <f>E55-$C55</f>
        <v>8.6524620056152344</v>
      </c>
      <c r="L55" s="6">
        <f>H55-H$64</f>
        <v>-0.38001012802124023</v>
      </c>
      <c r="M55" s="6">
        <f>I55-I$64</f>
        <v>-1.1684308052062988</v>
      </c>
      <c r="P55" s="9">
        <f t="shared" ref="P55:Q62" si="19">2^(-L55)</f>
        <v>1.3013509911662846</v>
      </c>
      <c r="Q55" s="9">
        <f t="shared" si="19"/>
        <v>2.2476708860439825</v>
      </c>
      <c r="T55" s="9">
        <f>AVERAGE(P55:P57)</f>
        <v>1.0298341500944643</v>
      </c>
      <c r="U55" s="9">
        <f>AVERAGE(Q55:Q57)</f>
        <v>1.2754409289446125</v>
      </c>
      <c r="W55">
        <f t="shared" ref="W55:X58" si="20">P55/P59</f>
        <v>3.3717066069149473</v>
      </c>
      <c r="X55">
        <f t="shared" si="20"/>
        <v>0.77072219179147161</v>
      </c>
      <c r="Z55">
        <f>AVERAGE(W55:W58)</f>
        <v>3.0197091424006448</v>
      </c>
      <c r="AA55">
        <f>AVERAGE(X55:X58)</f>
        <v>0.47308955823573268</v>
      </c>
      <c r="AC55">
        <f>(STDEV(W55:W58)/SQRT(4))</f>
        <v>0.5992301352854511</v>
      </c>
    </row>
    <row r="56" spans="2:30" x14ac:dyDescent="0.2">
      <c r="B56" s="4" t="s">
        <v>26</v>
      </c>
      <c r="C56" s="6">
        <v>20.953781127929688</v>
      </c>
      <c r="D56" s="6">
        <v>30.340934753417969</v>
      </c>
      <c r="E56" s="6">
        <v>31.148822784423828</v>
      </c>
      <c r="H56" s="6">
        <f t="shared" ref="H56:I62" si="21">D56-$C56</f>
        <v>9.3871536254882812</v>
      </c>
      <c r="I56" s="6">
        <f t="shared" si="21"/>
        <v>10.195041656494141</v>
      </c>
      <c r="L56" s="6">
        <f t="shared" ref="L56:M62" si="22">H56-H$64</f>
        <v>0.20733118057250977</v>
      </c>
      <c r="M56" s="6">
        <f t="shared" si="22"/>
        <v>0.37414884567260742</v>
      </c>
      <c r="P56" s="9">
        <f t="shared" si="19"/>
        <v>0.86613800563887733</v>
      </c>
      <c r="Q56" s="9">
        <f t="shared" si="19"/>
        <v>0.77156048001723143</v>
      </c>
      <c r="W56">
        <f t="shared" si="20"/>
        <v>3.450401252529173</v>
      </c>
      <c r="X56">
        <f t="shared" si="20"/>
        <v>0.27957741632520156</v>
      </c>
    </row>
    <row r="57" spans="2:30" x14ac:dyDescent="0.2">
      <c r="B57" s="4" t="s">
        <v>27</v>
      </c>
      <c r="C57" s="6">
        <v>20.769268035888672</v>
      </c>
      <c r="D57" s="6">
        <v>30.066230773925781</v>
      </c>
      <c r="E57" s="6">
        <v>30.899356842041016</v>
      </c>
      <c r="H57" s="6">
        <f t="shared" si="21"/>
        <v>9.2969627380371094</v>
      </c>
      <c r="I57" s="6">
        <f t="shared" si="21"/>
        <v>10.130088806152344</v>
      </c>
      <c r="L57" s="6">
        <f t="shared" si="22"/>
        <v>0.11714029312133789</v>
      </c>
      <c r="M57" s="6">
        <f t="shared" si="22"/>
        <v>0.30919599533081055</v>
      </c>
      <c r="P57" s="9">
        <f t="shared" si="19"/>
        <v>0.92201345347823072</v>
      </c>
      <c r="Q57" s="9">
        <f t="shared" si="19"/>
        <v>0.80709142077262364</v>
      </c>
      <c r="W57">
        <f t="shared" si="20"/>
        <v>3.9872649523511368</v>
      </c>
      <c r="X57">
        <f t="shared" si="20"/>
        <v>0.66662508397864884</v>
      </c>
    </row>
    <row r="58" spans="2:30" x14ac:dyDescent="0.2">
      <c r="B58" s="4" t="s">
        <v>43</v>
      </c>
      <c r="C58" s="6">
        <v>20.529504776000977</v>
      </c>
      <c r="D58" s="6">
        <v>29.764865875244141</v>
      </c>
      <c r="E58" s="6">
        <v>30.835483551025391</v>
      </c>
      <c r="H58" s="6">
        <f t="shared" si="21"/>
        <v>9.2353610992431641</v>
      </c>
      <c r="I58" s="6">
        <f t="shared" si="21"/>
        <v>10.305978775024414</v>
      </c>
      <c r="L58" s="6">
        <f t="shared" si="22"/>
        <v>5.5538654327392578E-2</v>
      </c>
      <c r="M58" s="6">
        <f t="shared" si="22"/>
        <v>0.48508596420288086</v>
      </c>
      <c r="P58" s="9">
        <f t="shared" si="19"/>
        <v>0.96223510944961266</v>
      </c>
      <c r="Q58" s="9">
        <f t="shared" si="19"/>
        <v>0.7144544972273672</v>
      </c>
      <c r="W58">
        <f t="shared" si="20"/>
        <v>1.2694637578073227</v>
      </c>
      <c r="X58">
        <f t="shared" si="20"/>
        <v>0.17543354084760857</v>
      </c>
    </row>
    <row r="59" spans="2:30" x14ac:dyDescent="0.2">
      <c r="B59" s="4" t="s">
        <v>22</v>
      </c>
      <c r="C59" s="6">
        <v>21.25152587890625</v>
      </c>
      <c r="D59" s="6">
        <v>31.804817199707031</v>
      </c>
      <c r="E59" s="6">
        <v>29.528270721435547</v>
      </c>
      <c r="H59" s="6">
        <f t="shared" si="21"/>
        <v>10.553291320800781</v>
      </c>
      <c r="I59" s="6">
        <f t="shared" si="21"/>
        <v>8.2767448425292969</v>
      </c>
      <c r="L59" s="6">
        <f t="shared" si="22"/>
        <v>1.3734688758850098</v>
      </c>
      <c r="M59" s="6">
        <f t="shared" si="22"/>
        <v>-1.5441479682922363</v>
      </c>
      <c r="P59" s="9">
        <f t="shared" si="19"/>
        <v>0.38596210847568319</v>
      </c>
      <c r="Q59" s="9">
        <f t="shared" si="19"/>
        <v>2.9163178509489676</v>
      </c>
      <c r="T59" s="9">
        <f>AVERAGE(P59:P61)</f>
        <v>0.2894089941558306</v>
      </c>
      <c r="U59" s="9">
        <f>AVERAGE(Q59:Q61)</f>
        <v>2.2955895715384291</v>
      </c>
    </row>
    <row r="60" spans="2:30" x14ac:dyDescent="0.2">
      <c r="B60" s="4" t="s">
        <v>22</v>
      </c>
      <c r="C60" s="6">
        <v>21.074800491333008</v>
      </c>
      <c r="D60" s="6">
        <v>32.24871826171875</v>
      </c>
      <c r="E60" s="6">
        <v>29.431161880493164</v>
      </c>
      <c r="H60" s="6">
        <f t="shared" si="21"/>
        <v>11.173917770385742</v>
      </c>
      <c r="I60" s="6">
        <f t="shared" si="21"/>
        <v>8.3563613891601562</v>
      </c>
      <c r="L60" s="6">
        <f t="shared" si="22"/>
        <v>1.9940953254699707</v>
      </c>
      <c r="M60" s="6">
        <f t="shared" si="22"/>
        <v>-1.464531421661377</v>
      </c>
      <c r="P60" s="9">
        <f t="shared" si="19"/>
        <v>0.25102529887038239</v>
      </c>
      <c r="Q60" s="9">
        <f t="shared" si="19"/>
        <v>2.759738215477892</v>
      </c>
    </row>
    <row r="61" spans="2:30" x14ac:dyDescent="0.2">
      <c r="B61" s="4" t="s">
        <v>22</v>
      </c>
      <c r="C61" s="6">
        <v>21.037494659423828</v>
      </c>
      <c r="D61" s="6">
        <v>32.329856872558594</v>
      </c>
      <c r="E61" s="6">
        <v>30.582530975341797</v>
      </c>
      <c r="H61" s="6">
        <f t="shared" si="21"/>
        <v>11.292362213134766</v>
      </c>
      <c r="I61" s="6">
        <f t="shared" si="21"/>
        <v>9.5450363159179688</v>
      </c>
      <c r="L61" s="6">
        <f t="shared" si="22"/>
        <v>2.1125397682189941</v>
      </c>
      <c r="M61" s="6">
        <f t="shared" si="22"/>
        <v>-0.27585649490356445</v>
      </c>
      <c r="P61" s="9">
        <f t="shared" si="19"/>
        <v>0.23123957512142623</v>
      </c>
      <c r="Q61" s="9">
        <f t="shared" si="19"/>
        <v>1.2107126481884287</v>
      </c>
    </row>
    <row r="62" spans="2:30" x14ac:dyDescent="0.2">
      <c r="B62" s="4" t="s">
        <v>22</v>
      </c>
      <c r="C62" s="6">
        <v>20.101325988769531</v>
      </c>
      <c r="D62" s="6">
        <v>29.680906295776367</v>
      </c>
      <c r="E62" s="6">
        <v>27.89630126953125</v>
      </c>
      <c r="H62" s="6">
        <f t="shared" si="21"/>
        <v>9.5795803070068359</v>
      </c>
      <c r="I62" s="6">
        <f t="shared" si="21"/>
        <v>7.7949752807617188</v>
      </c>
      <c r="L62" s="6">
        <f t="shared" si="22"/>
        <v>0.39975786209106445</v>
      </c>
      <c r="M62" s="6">
        <f t="shared" si="22"/>
        <v>-2.0259175300598145</v>
      </c>
      <c r="P62" s="9">
        <f t="shared" si="19"/>
        <v>0.75798549074896804</v>
      </c>
      <c r="Q62" s="9">
        <f t="shared" si="19"/>
        <v>4.0725079923455603</v>
      </c>
    </row>
    <row r="64" spans="2:30" x14ac:dyDescent="0.2">
      <c r="H64" s="6">
        <f>AVERAGE(H55:H58)</f>
        <v>9.1798224449157715</v>
      </c>
      <c r="I64" s="6">
        <f>AVERAGE(I55:I58)</f>
        <v>9.8208928108215332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1AE0-7DA0-DB44-856C-F59C5CE5550C}">
  <dimension ref="A1:I14"/>
  <sheetViews>
    <sheetView workbookViewId="0"/>
  </sheetViews>
  <sheetFormatPr baseColWidth="10" defaultRowHeight="16" x14ac:dyDescent="0.2"/>
  <sheetData>
    <row r="1" spans="1:9" x14ac:dyDescent="0.2">
      <c r="A1" s="1" t="s">
        <v>0</v>
      </c>
    </row>
    <row r="3" spans="1:9" x14ac:dyDescent="0.2">
      <c r="C3" s="1" t="s">
        <v>1</v>
      </c>
      <c r="D3" s="1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</row>
    <row r="4" spans="1:9" x14ac:dyDescent="0.2">
      <c r="B4" t="s">
        <v>8</v>
      </c>
      <c r="C4" s="2">
        <v>187.1083333</v>
      </c>
      <c r="D4" s="2">
        <v>195.22919150000001</v>
      </c>
      <c r="E4" s="2">
        <v>125.3655</v>
      </c>
      <c r="F4" s="2">
        <v>102.5156333</v>
      </c>
      <c r="G4" s="2">
        <v>191.5309</v>
      </c>
      <c r="H4" s="2">
        <v>183.3714516</v>
      </c>
      <c r="I4" s="2">
        <v>195.05941179999999</v>
      </c>
    </row>
    <row r="5" spans="1:9" x14ac:dyDescent="0.2">
      <c r="B5" t="s">
        <v>9</v>
      </c>
      <c r="C5" s="2">
        <v>193.82321049999999</v>
      </c>
      <c r="D5" s="2">
        <v>194.36</v>
      </c>
      <c r="E5" s="2">
        <v>129.96</v>
      </c>
      <c r="F5" s="2">
        <v>131.61271049999999</v>
      </c>
      <c r="G5" s="2">
        <v>194.91519049999999</v>
      </c>
      <c r="H5" s="2">
        <v>192.4169583</v>
      </c>
      <c r="I5" s="2">
        <v>192.0186774</v>
      </c>
    </row>
    <row r="6" spans="1:9" x14ac:dyDescent="0.2">
      <c r="B6" t="s">
        <v>10</v>
      </c>
      <c r="C6" s="2">
        <v>193.93671430000001</v>
      </c>
      <c r="D6" s="2">
        <v>190.44</v>
      </c>
      <c r="E6" s="2">
        <v>116.081</v>
      </c>
      <c r="F6" s="2">
        <v>109.67665959999999</v>
      </c>
      <c r="G6" s="2">
        <v>194.73454050000001</v>
      </c>
      <c r="H6" s="2">
        <v>188.92816669999999</v>
      </c>
      <c r="I6" s="2">
        <v>191.3901486</v>
      </c>
    </row>
    <row r="7" spans="1:9" x14ac:dyDescent="0.2">
      <c r="B7" t="s">
        <v>11</v>
      </c>
      <c r="C7" s="2">
        <v>191.6135294</v>
      </c>
      <c r="D7" s="2"/>
      <c r="E7" s="2"/>
      <c r="F7" s="2"/>
      <c r="G7" s="2">
        <v>190.98153569999999</v>
      </c>
      <c r="H7" s="2">
        <v>191.06247830000001</v>
      </c>
      <c r="I7" s="2">
        <v>191.40107140000001</v>
      </c>
    </row>
    <row r="8" spans="1:9" x14ac:dyDescent="0.2">
      <c r="B8" t="s">
        <v>12</v>
      </c>
      <c r="C8" s="2">
        <v>193.86659259999999</v>
      </c>
      <c r="D8" s="2"/>
      <c r="E8" s="2"/>
      <c r="F8" s="2"/>
      <c r="G8" s="2"/>
      <c r="H8" s="2"/>
      <c r="I8" s="2">
        <v>192.58048779999999</v>
      </c>
    </row>
    <row r="10" spans="1:9" x14ac:dyDescent="0.2">
      <c r="B10" s="4" t="s">
        <v>13</v>
      </c>
      <c r="C10">
        <f>AVERAGE(C4:C8)</f>
        <v>192.06967602000003</v>
      </c>
      <c r="D10">
        <f t="shared" ref="D10:I10" si="0">AVERAGE(D4:D8)</f>
        <v>193.34306383333333</v>
      </c>
      <c r="E10">
        <f t="shared" si="0"/>
        <v>123.80216666666666</v>
      </c>
      <c r="F10">
        <f t="shared" si="0"/>
        <v>114.60166779999999</v>
      </c>
      <c r="G10">
        <f t="shared" si="0"/>
        <v>193.04054167499999</v>
      </c>
      <c r="H10">
        <f t="shared" si="0"/>
        <v>188.94476372500003</v>
      </c>
      <c r="I10">
        <f t="shared" si="0"/>
        <v>192.4899594</v>
      </c>
    </row>
    <row r="11" spans="1:9" x14ac:dyDescent="0.2">
      <c r="B11" s="4" t="s">
        <v>14</v>
      </c>
      <c r="C11">
        <f>STDEV(C4:C8)</f>
        <v>2.9416243655184591</v>
      </c>
      <c r="D11">
        <f t="shared" ref="D11:I11" si="1">STDEV(D4:D8)</f>
        <v>2.5514129773958838</v>
      </c>
      <c r="E11">
        <f t="shared" si="1"/>
        <v>7.0703372326455094</v>
      </c>
      <c r="F11">
        <f t="shared" si="1"/>
        <v>15.16086259825753</v>
      </c>
      <c r="G11">
        <f t="shared" si="1"/>
        <v>2.0738421531188425</v>
      </c>
      <c r="H11">
        <f t="shared" si="1"/>
        <v>3.9834212134687186</v>
      </c>
      <c r="I11">
        <f t="shared" si="1"/>
        <v>1.5188522494746566</v>
      </c>
    </row>
    <row r="12" spans="1:9" x14ac:dyDescent="0.2">
      <c r="G12" s="2"/>
      <c r="H12" s="2"/>
      <c r="I12" s="2"/>
    </row>
    <row r="13" spans="1:9" x14ac:dyDescent="0.2">
      <c r="G13" s="2"/>
      <c r="H13" s="2"/>
      <c r="I13" s="2"/>
    </row>
    <row r="14" spans="1:9" x14ac:dyDescent="0.2">
      <c r="G14" s="2"/>
      <c r="H14" s="2"/>
      <c r="I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1F and Fig 1—supp 2E</vt:lpstr>
      <vt:lpstr>Figure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2022-11-15T19:59:14Z</dcterms:created>
  <dcterms:modified xsi:type="dcterms:W3CDTF">2022-11-15T20:15:37Z</dcterms:modified>
</cp:coreProperties>
</file>