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28680" yWindow="-120" windowWidth="29040" windowHeight="15840"/>
  </bookViews>
  <sheets>
    <sheet name="Panel C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9" l="1"/>
  <c r="O51" i="9"/>
  <c r="P51" i="9"/>
  <c r="R51" i="9"/>
  <c r="M52" i="9"/>
  <c r="O52" i="9"/>
  <c r="P52" i="9"/>
  <c r="R52" i="9"/>
  <c r="M53" i="9"/>
  <c r="O53" i="9"/>
  <c r="P53" i="9"/>
  <c r="R53" i="9"/>
  <c r="M54" i="9"/>
  <c r="O54" i="9"/>
  <c r="P54" i="9"/>
  <c r="R54" i="9"/>
  <c r="M55" i="9"/>
  <c r="O55" i="9"/>
  <c r="P55" i="9"/>
  <c r="R55" i="9"/>
  <c r="M56" i="9"/>
  <c r="N56" i="9"/>
  <c r="P56" i="9"/>
  <c r="Q56" i="9"/>
  <c r="M57" i="9"/>
  <c r="N57" i="9"/>
  <c r="P57" i="9"/>
  <c r="Q57" i="9"/>
  <c r="M58" i="9"/>
  <c r="N58" i="9"/>
  <c r="P58" i="9"/>
  <c r="Q58" i="9"/>
  <c r="M59" i="9"/>
  <c r="N59" i="9"/>
  <c r="P59" i="9"/>
  <c r="Q59" i="9"/>
  <c r="M60" i="9"/>
  <c r="N60" i="9"/>
  <c r="P60" i="9"/>
  <c r="Q60" i="9"/>
  <c r="N4" i="9"/>
  <c r="O4" i="9"/>
  <c r="Q4" i="9"/>
  <c r="R4" i="9"/>
  <c r="N5" i="9"/>
  <c r="O5" i="9"/>
  <c r="Q5" i="9"/>
  <c r="R5" i="9"/>
  <c r="N6" i="9"/>
  <c r="O6" i="9"/>
  <c r="Q6" i="9"/>
  <c r="R6" i="9"/>
  <c r="N7" i="9"/>
  <c r="O7" i="9"/>
  <c r="Q7" i="9"/>
  <c r="R7" i="9"/>
  <c r="M8" i="9"/>
  <c r="O8" i="9"/>
  <c r="P8" i="9"/>
  <c r="R8" i="9"/>
  <c r="M9" i="9"/>
  <c r="O9" i="9"/>
  <c r="P9" i="9"/>
  <c r="R9" i="9"/>
  <c r="M10" i="9"/>
  <c r="O10" i="9"/>
  <c r="P10" i="9"/>
  <c r="R10" i="9"/>
  <c r="M11" i="9"/>
  <c r="O11" i="9"/>
  <c r="P11" i="9"/>
  <c r="R11" i="9"/>
  <c r="M12" i="9"/>
  <c r="O12" i="9"/>
  <c r="P12" i="9"/>
  <c r="R12" i="9"/>
  <c r="M13" i="9"/>
  <c r="N13" i="9"/>
  <c r="P13" i="9"/>
  <c r="Q13" i="9"/>
  <c r="M14" i="9"/>
  <c r="N14" i="9"/>
  <c r="P14" i="9"/>
  <c r="Q14" i="9"/>
  <c r="M15" i="9"/>
  <c r="N15" i="9"/>
  <c r="P15" i="9"/>
  <c r="Q15" i="9"/>
  <c r="L16" i="9"/>
  <c r="M16" i="9"/>
  <c r="N16" i="9"/>
  <c r="O16" i="9"/>
  <c r="P16" i="9"/>
  <c r="Q16" i="9"/>
  <c r="R16" i="9"/>
  <c r="M17" i="9"/>
  <c r="N17" i="9"/>
  <c r="P17" i="9"/>
  <c r="Q17" i="9"/>
  <c r="N18" i="9"/>
  <c r="O18" i="9"/>
  <c r="Q18" i="9"/>
  <c r="R18" i="9"/>
  <c r="N19" i="9"/>
  <c r="O19" i="9"/>
  <c r="Q19" i="9"/>
  <c r="R19" i="9"/>
  <c r="N20" i="9"/>
  <c r="O20" i="9"/>
  <c r="Q20" i="9"/>
  <c r="R20" i="9"/>
  <c r="N21" i="9"/>
  <c r="O21" i="9"/>
  <c r="Q21" i="9"/>
  <c r="R21" i="9"/>
  <c r="N22" i="9"/>
  <c r="O22" i="9"/>
  <c r="Q22" i="9"/>
  <c r="R22" i="9"/>
  <c r="M23" i="9"/>
  <c r="O23" i="9"/>
  <c r="P23" i="9"/>
  <c r="R23" i="9"/>
  <c r="M24" i="9"/>
  <c r="O24" i="9"/>
  <c r="P24" i="9"/>
  <c r="R24" i="9"/>
  <c r="M25" i="9"/>
  <c r="O25" i="9"/>
  <c r="P25" i="9"/>
  <c r="R25" i="9"/>
  <c r="M26" i="9"/>
  <c r="O26" i="9"/>
  <c r="P26" i="9"/>
  <c r="R26" i="9"/>
  <c r="M27" i="9"/>
  <c r="O27" i="9"/>
  <c r="P27" i="9"/>
  <c r="R27" i="9"/>
  <c r="M28" i="9"/>
  <c r="N28" i="9"/>
  <c r="P28" i="9"/>
  <c r="Q28" i="9"/>
  <c r="M29" i="9"/>
  <c r="N29" i="9"/>
  <c r="P29" i="9"/>
  <c r="Q29" i="9"/>
  <c r="M30" i="9"/>
  <c r="N30" i="9"/>
  <c r="P30" i="9"/>
  <c r="Q30" i="9"/>
  <c r="M31" i="9"/>
  <c r="N31" i="9"/>
  <c r="P31" i="9"/>
  <c r="Q31" i="9"/>
  <c r="M32" i="9"/>
  <c r="N32" i="9"/>
  <c r="P32" i="9"/>
  <c r="Q32" i="9"/>
  <c r="N33" i="9"/>
  <c r="O33" i="9"/>
  <c r="Q33" i="9"/>
  <c r="R33" i="9"/>
  <c r="N34" i="9"/>
  <c r="O34" i="9"/>
  <c r="Q34" i="9"/>
  <c r="R34" i="9"/>
  <c r="N35" i="9"/>
  <c r="O35" i="9"/>
  <c r="Q35" i="9"/>
  <c r="R35" i="9"/>
  <c r="N36" i="9"/>
  <c r="O36" i="9"/>
  <c r="Q36" i="9"/>
  <c r="R36" i="9"/>
  <c r="N37" i="9"/>
  <c r="O37" i="9"/>
  <c r="Q37" i="9"/>
  <c r="R37" i="9"/>
  <c r="M38" i="9"/>
  <c r="O38" i="9"/>
  <c r="P38" i="9"/>
  <c r="R38" i="9"/>
  <c r="M39" i="9"/>
  <c r="O39" i="9"/>
  <c r="P39" i="9"/>
  <c r="R39" i="9"/>
  <c r="M40" i="9"/>
  <c r="O40" i="9"/>
  <c r="P40" i="9"/>
  <c r="R40" i="9"/>
  <c r="M41" i="9"/>
  <c r="O41" i="9"/>
  <c r="P41" i="9"/>
  <c r="R41" i="9"/>
  <c r="M42" i="9"/>
  <c r="O42" i="9"/>
  <c r="P42" i="9"/>
  <c r="R42" i="9"/>
  <c r="M43" i="9"/>
  <c r="N43" i="9"/>
  <c r="P43" i="9"/>
  <c r="Q43" i="9"/>
  <c r="M44" i="9"/>
  <c r="N44" i="9"/>
  <c r="P44" i="9"/>
  <c r="Q44" i="9"/>
  <c r="M45" i="9"/>
  <c r="N45" i="9"/>
  <c r="P45" i="9"/>
  <c r="Q45" i="9"/>
  <c r="M46" i="9"/>
  <c r="N46" i="9"/>
  <c r="P46" i="9"/>
  <c r="Q46" i="9"/>
  <c r="M47" i="9"/>
  <c r="N47" i="9"/>
  <c r="P47" i="9"/>
  <c r="Q47" i="9"/>
  <c r="N48" i="9"/>
  <c r="O48" i="9"/>
  <c r="Q48" i="9"/>
  <c r="R48" i="9"/>
  <c r="N49" i="9"/>
  <c r="O49" i="9"/>
  <c r="Q49" i="9"/>
  <c r="R49" i="9"/>
  <c r="N50" i="9"/>
  <c r="O50" i="9"/>
  <c r="Q50" i="9"/>
  <c r="R50" i="9"/>
  <c r="R3" i="9"/>
  <c r="Q3" i="9"/>
  <c r="O3" i="9"/>
  <c r="N3" i="9"/>
  <c r="AC127" i="9" l="1"/>
  <c r="AC126" i="9"/>
  <c r="AC125" i="9"/>
  <c r="AC124" i="9"/>
  <c r="AC123" i="9"/>
  <c r="AC122" i="9"/>
  <c r="AC121" i="9"/>
  <c r="AC120" i="9"/>
  <c r="AC119" i="9"/>
  <c r="AC118" i="9"/>
  <c r="AC117" i="9"/>
  <c r="AC116" i="9"/>
  <c r="AC115" i="9"/>
  <c r="AC114" i="9"/>
  <c r="AC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K60" i="9"/>
  <c r="J60" i="9"/>
  <c r="I60" i="9"/>
  <c r="H60" i="9"/>
  <c r="L60" i="9" s="1"/>
  <c r="AC59" i="9"/>
  <c r="K59" i="9"/>
  <c r="J59" i="9"/>
  <c r="I59" i="9"/>
  <c r="H59" i="9"/>
  <c r="AC58" i="9"/>
  <c r="K58" i="9"/>
  <c r="J58" i="9"/>
  <c r="I58" i="9"/>
  <c r="H58" i="9"/>
  <c r="AC57" i="9"/>
  <c r="K57" i="9"/>
  <c r="J57" i="9"/>
  <c r="I57" i="9"/>
  <c r="H57" i="9"/>
  <c r="AC56" i="9"/>
  <c r="K56" i="9"/>
  <c r="J56" i="9"/>
  <c r="I56" i="9"/>
  <c r="H56" i="9"/>
  <c r="AC55" i="9"/>
  <c r="K55" i="9"/>
  <c r="J55" i="9"/>
  <c r="I55" i="9"/>
  <c r="H55" i="9"/>
  <c r="AC54" i="9"/>
  <c r="K54" i="9"/>
  <c r="J54" i="9"/>
  <c r="I54" i="9"/>
  <c r="H54" i="9"/>
  <c r="AC53" i="9"/>
  <c r="K53" i="9"/>
  <c r="J53" i="9"/>
  <c r="I53" i="9"/>
  <c r="H53" i="9"/>
  <c r="AC52" i="9"/>
  <c r="K52" i="9"/>
  <c r="J52" i="9"/>
  <c r="I52" i="9"/>
  <c r="H52" i="9"/>
  <c r="AC51" i="9"/>
  <c r="K51" i="9"/>
  <c r="J51" i="9"/>
  <c r="I51" i="9"/>
  <c r="H51" i="9"/>
  <c r="AC50" i="9"/>
  <c r="K50" i="9"/>
  <c r="J50" i="9"/>
  <c r="I50" i="9"/>
  <c r="H50" i="9"/>
  <c r="AC49" i="9"/>
  <c r="K49" i="9"/>
  <c r="J49" i="9"/>
  <c r="I49" i="9"/>
  <c r="H49" i="9"/>
  <c r="AC48" i="9"/>
  <c r="K48" i="9"/>
  <c r="J48" i="9"/>
  <c r="I48" i="9"/>
  <c r="H48" i="9"/>
  <c r="L48" i="9" s="1"/>
  <c r="AC47" i="9"/>
  <c r="K47" i="9"/>
  <c r="J47" i="9"/>
  <c r="I47" i="9"/>
  <c r="H47" i="9"/>
  <c r="AC46" i="9"/>
  <c r="K46" i="9"/>
  <c r="J46" i="9"/>
  <c r="I46" i="9"/>
  <c r="H46" i="9"/>
  <c r="AC45" i="9"/>
  <c r="K45" i="9"/>
  <c r="J45" i="9"/>
  <c r="I45" i="9"/>
  <c r="H45" i="9"/>
  <c r="AC44" i="9"/>
  <c r="K44" i="9"/>
  <c r="J44" i="9"/>
  <c r="I44" i="9"/>
  <c r="H44" i="9"/>
  <c r="AC43" i="9"/>
  <c r="K43" i="9"/>
  <c r="J43" i="9"/>
  <c r="I43" i="9"/>
  <c r="H43" i="9"/>
  <c r="AC42" i="9"/>
  <c r="K42" i="9"/>
  <c r="J42" i="9"/>
  <c r="I42" i="9"/>
  <c r="H42" i="9"/>
  <c r="AC41" i="9"/>
  <c r="K41" i="9"/>
  <c r="J41" i="9"/>
  <c r="I41" i="9"/>
  <c r="H41" i="9"/>
  <c r="AC40" i="9"/>
  <c r="K40" i="9"/>
  <c r="J40" i="9"/>
  <c r="I40" i="9"/>
  <c r="H40" i="9"/>
  <c r="AC39" i="9"/>
  <c r="K39" i="9"/>
  <c r="J39" i="9"/>
  <c r="I39" i="9"/>
  <c r="H39" i="9"/>
  <c r="AC38" i="9"/>
  <c r="K38" i="9"/>
  <c r="J38" i="9"/>
  <c r="I38" i="9"/>
  <c r="H38" i="9"/>
  <c r="AC37" i="9"/>
  <c r="K37" i="9"/>
  <c r="J37" i="9"/>
  <c r="I37" i="9"/>
  <c r="H37" i="9"/>
  <c r="AC36" i="9"/>
  <c r="K36" i="9"/>
  <c r="J36" i="9"/>
  <c r="I36" i="9"/>
  <c r="H36" i="9"/>
  <c r="AC35" i="9"/>
  <c r="K35" i="9"/>
  <c r="J35" i="9"/>
  <c r="I35" i="9"/>
  <c r="H35" i="9"/>
  <c r="AC34" i="9"/>
  <c r="K34" i="9"/>
  <c r="J34" i="9"/>
  <c r="I34" i="9"/>
  <c r="H34" i="9"/>
  <c r="AC33" i="9"/>
  <c r="K33" i="9"/>
  <c r="J33" i="9"/>
  <c r="I33" i="9"/>
  <c r="H33" i="9"/>
  <c r="AC32" i="9"/>
  <c r="K32" i="9"/>
  <c r="J32" i="9"/>
  <c r="I32" i="9"/>
  <c r="H32" i="9"/>
  <c r="AC31" i="9"/>
  <c r="K31" i="9"/>
  <c r="J31" i="9"/>
  <c r="I31" i="9"/>
  <c r="H31" i="9"/>
  <c r="AC30" i="9"/>
  <c r="K30" i="9"/>
  <c r="J30" i="9"/>
  <c r="I30" i="9"/>
  <c r="H30" i="9"/>
  <c r="AC29" i="9"/>
  <c r="K29" i="9"/>
  <c r="J29" i="9"/>
  <c r="I29" i="9"/>
  <c r="H29" i="9"/>
  <c r="AC28" i="9"/>
  <c r="K28" i="9"/>
  <c r="J28" i="9"/>
  <c r="I28" i="9"/>
  <c r="H28" i="9"/>
  <c r="AC27" i="9"/>
  <c r="K27" i="9"/>
  <c r="J27" i="9"/>
  <c r="I27" i="9"/>
  <c r="H27" i="9"/>
  <c r="AC26" i="9"/>
  <c r="K26" i="9"/>
  <c r="J26" i="9"/>
  <c r="I26" i="9"/>
  <c r="H26" i="9"/>
  <c r="AC25" i="9"/>
  <c r="K25" i="9"/>
  <c r="J25" i="9"/>
  <c r="I25" i="9"/>
  <c r="H25" i="9"/>
  <c r="AC24" i="9"/>
  <c r="K24" i="9"/>
  <c r="J24" i="9"/>
  <c r="I24" i="9"/>
  <c r="H24" i="9"/>
  <c r="AC23" i="9"/>
  <c r="K23" i="9"/>
  <c r="J23" i="9"/>
  <c r="I23" i="9"/>
  <c r="H23" i="9"/>
  <c r="AC22" i="9"/>
  <c r="K22" i="9"/>
  <c r="J22" i="9"/>
  <c r="I22" i="9"/>
  <c r="H22" i="9"/>
  <c r="AC21" i="9"/>
  <c r="K21" i="9"/>
  <c r="J21" i="9"/>
  <c r="I21" i="9"/>
  <c r="H21" i="9"/>
  <c r="AC20" i="9"/>
  <c r="K20" i="9"/>
  <c r="J20" i="9"/>
  <c r="I20" i="9"/>
  <c r="H20" i="9"/>
  <c r="AC19" i="9"/>
  <c r="K19" i="9"/>
  <c r="J19" i="9"/>
  <c r="I19" i="9"/>
  <c r="H19" i="9"/>
  <c r="AC18" i="9"/>
  <c r="K18" i="9"/>
  <c r="J18" i="9"/>
  <c r="I18" i="9"/>
  <c r="H18" i="9"/>
  <c r="AC17" i="9"/>
  <c r="K17" i="9"/>
  <c r="J17" i="9"/>
  <c r="I17" i="9"/>
  <c r="H17" i="9"/>
  <c r="AC16" i="9"/>
  <c r="AC15" i="9"/>
  <c r="K15" i="9"/>
  <c r="J15" i="9"/>
  <c r="I15" i="9"/>
  <c r="H15" i="9"/>
  <c r="AC14" i="9"/>
  <c r="K14" i="9"/>
  <c r="J14" i="9"/>
  <c r="I14" i="9"/>
  <c r="H14" i="9"/>
  <c r="AC13" i="9"/>
  <c r="K13" i="9"/>
  <c r="J13" i="9"/>
  <c r="I13" i="9"/>
  <c r="H13" i="9"/>
  <c r="AC12" i="9"/>
  <c r="K12" i="9"/>
  <c r="J12" i="9"/>
  <c r="I12" i="9"/>
  <c r="H12" i="9"/>
  <c r="AC11" i="9"/>
  <c r="K11" i="9"/>
  <c r="J11" i="9"/>
  <c r="I11" i="9"/>
  <c r="H11" i="9"/>
  <c r="AC10" i="9"/>
  <c r="K10" i="9"/>
  <c r="J10" i="9"/>
  <c r="I10" i="9"/>
  <c r="H10" i="9"/>
  <c r="AC9" i="9"/>
  <c r="K9" i="9"/>
  <c r="J9" i="9"/>
  <c r="I9" i="9"/>
  <c r="H9" i="9"/>
  <c r="AC8" i="9"/>
  <c r="K8" i="9"/>
  <c r="J8" i="9"/>
  <c r="I8" i="9"/>
  <c r="H8" i="9"/>
  <c r="AC7" i="9"/>
  <c r="K7" i="9"/>
  <c r="J7" i="9"/>
  <c r="I7" i="9"/>
  <c r="H7" i="9"/>
  <c r="AC6" i="9"/>
  <c r="K6" i="9"/>
  <c r="J6" i="9"/>
  <c r="I6" i="9"/>
  <c r="H6" i="9"/>
  <c r="L6" i="9" s="1"/>
  <c r="AC5" i="9"/>
  <c r="K5" i="9"/>
  <c r="J5" i="9"/>
  <c r="I5" i="9"/>
  <c r="H5" i="9"/>
  <c r="AC4" i="9"/>
  <c r="K4" i="9"/>
  <c r="J4" i="9"/>
  <c r="I4" i="9"/>
  <c r="H4" i="9"/>
  <c r="AC3" i="9"/>
  <c r="K3" i="9"/>
  <c r="J3" i="9"/>
  <c r="I3" i="9"/>
  <c r="H3" i="9"/>
  <c r="L44" i="9" l="1"/>
  <c r="L56" i="9"/>
  <c r="V58" i="9"/>
  <c r="L54" i="9"/>
  <c r="L52" i="9"/>
  <c r="P3" i="9"/>
  <c r="M3" i="9"/>
  <c r="L4" i="9"/>
  <c r="M7" i="9"/>
  <c r="P7" i="9"/>
  <c r="W8" i="9"/>
  <c r="L8" i="9"/>
  <c r="V11" i="9"/>
  <c r="Q11" i="9"/>
  <c r="N11" i="9"/>
  <c r="W12" i="9"/>
  <c r="L12" i="9"/>
  <c r="V15" i="9"/>
  <c r="R15" i="9"/>
  <c r="O15" i="9"/>
  <c r="V19" i="9"/>
  <c r="M19" i="9"/>
  <c r="P19" i="9"/>
  <c r="X20" i="9"/>
  <c r="L20" i="9"/>
  <c r="V23" i="9"/>
  <c r="Q23" i="9"/>
  <c r="N23" i="9"/>
  <c r="X24" i="9"/>
  <c r="L24" i="9"/>
  <c r="V27" i="9"/>
  <c r="Q27" i="9"/>
  <c r="N27" i="9"/>
  <c r="X28" i="9"/>
  <c r="L28" i="9"/>
  <c r="R31" i="9"/>
  <c r="O31" i="9"/>
  <c r="X32" i="9"/>
  <c r="L32" i="9"/>
  <c r="M35" i="9"/>
  <c r="P35" i="9"/>
  <c r="X36" i="9"/>
  <c r="L36" i="9"/>
  <c r="Q39" i="9"/>
  <c r="N39" i="9"/>
  <c r="X40" i="9"/>
  <c r="L40" i="9"/>
  <c r="R43" i="9"/>
  <c r="O43" i="9"/>
  <c r="R47" i="9"/>
  <c r="O47" i="9"/>
  <c r="V51" i="9"/>
  <c r="Q51" i="9"/>
  <c r="N51" i="9"/>
  <c r="Q55" i="9"/>
  <c r="N55" i="9"/>
  <c r="O59" i="9"/>
  <c r="R59" i="9"/>
  <c r="M4" i="9"/>
  <c r="P4" i="9"/>
  <c r="L5" i="9"/>
  <c r="V8" i="9"/>
  <c r="N8" i="9"/>
  <c r="Q8" i="9"/>
  <c r="W9" i="9"/>
  <c r="L9" i="9"/>
  <c r="N12" i="9"/>
  <c r="Q12" i="9"/>
  <c r="X13" i="9"/>
  <c r="L13" i="9"/>
  <c r="W17" i="9"/>
  <c r="L17" i="9"/>
  <c r="V20" i="9"/>
  <c r="P20" i="9"/>
  <c r="M20" i="9"/>
  <c r="X21" i="9"/>
  <c r="L21" i="9"/>
  <c r="V24" i="9"/>
  <c r="N24" i="9"/>
  <c r="Q24" i="9"/>
  <c r="X25" i="9"/>
  <c r="L25" i="9"/>
  <c r="R28" i="9"/>
  <c r="O28" i="9"/>
  <c r="X29" i="9"/>
  <c r="L29" i="9"/>
  <c r="R32" i="9"/>
  <c r="O32" i="9"/>
  <c r="X33" i="9"/>
  <c r="L33" i="9"/>
  <c r="P36" i="9"/>
  <c r="M36" i="9"/>
  <c r="X37" i="9"/>
  <c r="L37" i="9"/>
  <c r="N40" i="9"/>
  <c r="Q40" i="9"/>
  <c r="L41" i="9"/>
  <c r="V44" i="9"/>
  <c r="R44" i="9"/>
  <c r="O44" i="9"/>
  <c r="L45" i="9"/>
  <c r="V48" i="9"/>
  <c r="M48" i="9"/>
  <c r="P48" i="9"/>
  <c r="W49" i="9"/>
  <c r="L49" i="9"/>
  <c r="V52" i="9"/>
  <c r="Q52" i="9"/>
  <c r="N52" i="9"/>
  <c r="L53" i="9"/>
  <c r="Y56" i="9"/>
  <c r="R56" i="9"/>
  <c r="O56" i="9"/>
  <c r="L57" i="9"/>
  <c r="R60" i="9"/>
  <c r="O60" i="9"/>
  <c r="V9" i="9"/>
  <c r="N9" i="9"/>
  <c r="Q9" i="9"/>
  <c r="W10" i="9"/>
  <c r="L10" i="9"/>
  <c r="O13" i="9"/>
  <c r="R13" i="9"/>
  <c r="X14" i="9"/>
  <c r="L14" i="9"/>
  <c r="V17" i="9"/>
  <c r="O17" i="9"/>
  <c r="R17" i="9"/>
  <c r="W18" i="9"/>
  <c r="L18" i="9"/>
  <c r="V21" i="9"/>
  <c r="P21" i="9"/>
  <c r="M21" i="9"/>
  <c r="X22" i="9"/>
  <c r="L22" i="9"/>
  <c r="V25" i="9"/>
  <c r="Q25" i="9"/>
  <c r="N25" i="9"/>
  <c r="X26" i="9"/>
  <c r="L26" i="9"/>
  <c r="O29" i="9"/>
  <c r="R29" i="9"/>
  <c r="X30" i="9"/>
  <c r="L30" i="9"/>
  <c r="P33" i="9"/>
  <c r="M33" i="9"/>
  <c r="X34" i="9"/>
  <c r="L34" i="9"/>
  <c r="P37" i="9"/>
  <c r="M37" i="9"/>
  <c r="X38" i="9"/>
  <c r="L38" i="9"/>
  <c r="N41" i="9"/>
  <c r="Q41" i="9"/>
  <c r="X42" i="9"/>
  <c r="L42" i="9"/>
  <c r="V45" i="9"/>
  <c r="O45" i="9"/>
  <c r="R45" i="9"/>
  <c r="W46" i="9"/>
  <c r="L46" i="9"/>
  <c r="P49" i="9"/>
  <c r="M49" i="9"/>
  <c r="W50" i="9"/>
  <c r="L50" i="9"/>
  <c r="V53" i="9"/>
  <c r="N53" i="9"/>
  <c r="Q53" i="9"/>
  <c r="Y57" i="9"/>
  <c r="R57" i="9"/>
  <c r="O57" i="9"/>
  <c r="X58" i="9"/>
  <c r="L58" i="9"/>
  <c r="V59" i="9"/>
  <c r="V5" i="9"/>
  <c r="P5" i="9"/>
  <c r="M5" i="9"/>
  <c r="S3" i="9"/>
  <c r="P6" i="9"/>
  <c r="M6" i="9"/>
  <c r="W7" i="9"/>
  <c r="L7" i="9"/>
  <c r="V10" i="9"/>
  <c r="Q10" i="9"/>
  <c r="N10" i="9"/>
  <c r="L11" i="9"/>
  <c r="V14" i="9"/>
  <c r="R14" i="9"/>
  <c r="O14" i="9"/>
  <c r="L15" i="9"/>
  <c r="V18" i="9"/>
  <c r="P18" i="9"/>
  <c r="M18" i="9"/>
  <c r="L19" i="9"/>
  <c r="V22" i="9"/>
  <c r="P22" i="9"/>
  <c r="M22" i="9"/>
  <c r="X23" i="9"/>
  <c r="L23" i="9"/>
  <c r="V26" i="9"/>
  <c r="Q26" i="9"/>
  <c r="N26" i="9"/>
  <c r="X27" i="9"/>
  <c r="L27" i="9"/>
  <c r="R30" i="9"/>
  <c r="O30" i="9"/>
  <c r="X31" i="9"/>
  <c r="L31" i="9"/>
  <c r="P34" i="9"/>
  <c r="M34" i="9"/>
  <c r="X35" i="9"/>
  <c r="L35" i="9"/>
  <c r="Q38" i="9"/>
  <c r="N38" i="9"/>
  <c r="X39" i="9"/>
  <c r="L39" i="9"/>
  <c r="Q42" i="9"/>
  <c r="N42" i="9"/>
  <c r="L43" i="9"/>
  <c r="O46" i="9"/>
  <c r="R46" i="9"/>
  <c r="W47" i="9"/>
  <c r="L47" i="9"/>
  <c r="P50" i="9"/>
  <c r="M50" i="9"/>
  <c r="L51" i="9"/>
  <c r="V54" i="9"/>
  <c r="Q54" i="9"/>
  <c r="N54" i="9"/>
  <c r="L55" i="9"/>
  <c r="O58" i="9"/>
  <c r="R58" i="9"/>
  <c r="X59" i="9"/>
  <c r="L59" i="9"/>
  <c r="V60" i="9"/>
  <c r="X3" i="9"/>
  <c r="L3" i="9"/>
  <c r="V29" i="9"/>
  <c r="V31" i="9"/>
  <c r="V33" i="9"/>
  <c r="V35" i="9"/>
  <c r="V37" i="9"/>
  <c r="V39" i="9"/>
  <c r="V41" i="9"/>
  <c r="W48" i="9"/>
  <c r="V57" i="9"/>
  <c r="X60" i="9"/>
  <c r="U31" i="9"/>
  <c r="U33" i="9"/>
  <c r="U35" i="9"/>
  <c r="U37" i="9"/>
  <c r="U39" i="9"/>
  <c r="U41" i="9"/>
  <c r="W53" i="9"/>
  <c r="Y60" i="9"/>
  <c r="V7" i="9"/>
  <c r="Y19" i="9"/>
  <c r="Y21" i="9"/>
  <c r="Y23" i="9"/>
  <c r="Y25" i="9"/>
  <c r="Y27" i="9"/>
  <c r="Y29" i="9"/>
  <c r="Y31" i="9"/>
  <c r="Y33" i="9"/>
  <c r="Y35" i="9"/>
  <c r="Y37" i="9"/>
  <c r="Y39" i="9"/>
  <c r="Y41" i="9"/>
  <c r="V46" i="9"/>
  <c r="W51" i="9"/>
  <c r="Y58" i="9"/>
  <c r="W5" i="9"/>
  <c r="V12" i="9"/>
  <c r="W44" i="9"/>
  <c r="X56" i="9"/>
  <c r="X15" i="9"/>
  <c r="V28" i="9"/>
  <c r="V30" i="9"/>
  <c r="V32" i="9"/>
  <c r="V34" i="9"/>
  <c r="V36" i="9"/>
  <c r="V38" i="9"/>
  <c r="V40" i="9"/>
  <c r="V42" i="9"/>
  <c r="V49" i="9"/>
  <c r="W54" i="9"/>
  <c r="U30" i="9"/>
  <c r="U32" i="9"/>
  <c r="U34" i="9"/>
  <c r="U36" i="9"/>
  <c r="U38" i="9"/>
  <c r="U40" i="9"/>
  <c r="U42" i="9"/>
  <c r="V56" i="9"/>
  <c r="V47" i="9"/>
  <c r="W52" i="9"/>
  <c r="Y59" i="9"/>
  <c r="W6" i="9"/>
  <c r="V13" i="9"/>
  <c r="Y18" i="9"/>
  <c r="Y20" i="9"/>
  <c r="Y22" i="9"/>
  <c r="Y24" i="9"/>
  <c r="Y26" i="9"/>
  <c r="Y28" i="9"/>
  <c r="Y30" i="9"/>
  <c r="Y32" i="9"/>
  <c r="Y34" i="9"/>
  <c r="Y36" i="9"/>
  <c r="Y38" i="9"/>
  <c r="Y40" i="9"/>
  <c r="Y42" i="9"/>
  <c r="W45" i="9"/>
  <c r="X57" i="9"/>
  <c r="V6" i="9"/>
  <c r="W11" i="9"/>
  <c r="X41" i="9"/>
  <c r="W43" i="9"/>
  <c r="V50" i="9"/>
  <c r="X4" i="9"/>
  <c r="T4" i="9"/>
  <c r="W4" i="9"/>
  <c r="S4" i="9"/>
  <c r="Y4" i="9"/>
  <c r="U4" i="9"/>
  <c r="V4" i="9"/>
  <c r="S5" i="9"/>
  <c r="S6" i="9"/>
  <c r="S7" i="9"/>
  <c r="S8" i="9"/>
  <c r="S9" i="9"/>
  <c r="S10" i="9"/>
  <c r="S11" i="9"/>
  <c r="S12" i="9"/>
  <c r="S13" i="9"/>
  <c r="W13" i="9"/>
  <c r="S14" i="9"/>
  <c r="W14" i="9"/>
  <c r="S15" i="9"/>
  <c r="W15" i="9"/>
  <c r="U18" i="9"/>
  <c r="X19" i="9"/>
  <c r="T19" i="9"/>
  <c r="S19" i="9"/>
  <c r="U3" i="9"/>
  <c r="T3" i="9"/>
  <c r="Y3" i="9"/>
  <c r="T5" i="9"/>
  <c r="X5" i="9"/>
  <c r="T6" i="9"/>
  <c r="X6" i="9"/>
  <c r="T7" i="9"/>
  <c r="X7" i="9"/>
  <c r="T8" i="9"/>
  <c r="X8" i="9"/>
  <c r="T9" i="9"/>
  <c r="X9" i="9"/>
  <c r="T10" i="9"/>
  <c r="X10" i="9"/>
  <c r="T11" i="9"/>
  <c r="X11" i="9"/>
  <c r="T12" i="9"/>
  <c r="X12" i="9"/>
  <c r="T13" i="9"/>
  <c r="T14" i="9"/>
  <c r="T15" i="9"/>
  <c r="X17" i="9"/>
  <c r="S17" i="9"/>
  <c r="Y17" i="9"/>
  <c r="U19" i="9"/>
  <c r="V3" i="9"/>
  <c r="U5" i="9"/>
  <c r="Y5" i="9"/>
  <c r="U6" i="9"/>
  <c r="Y6" i="9"/>
  <c r="U7" i="9"/>
  <c r="Y7" i="9"/>
  <c r="U8" i="9"/>
  <c r="Y8" i="9"/>
  <c r="U9" i="9"/>
  <c r="Y9" i="9"/>
  <c r="U10" i="9"/>
  <c r="Y10" i="9"/>
  <c r="U11" i="9"/>
  <c r="Y11" i="9"/>
  <c r="U12" i="9"/>
  <c r="Y12" i="9"/>
  <c r="U13" i="9"/>
  <c r="Y13" i="9"/>
  <c r="U14" i="9"/>
  <c r="Y14" i="9"/>
  <c r="U15" i="9"/>
  <c r="Y15" i="9"/>
  <c r="T17" i="9"/>
  <c r="W19" i="9"/>
  <c r="W3" i="9"/>
  <c r="U17" i="9"/>
  <c r="X18" i="9"/>
  <c r="T18" i="9"/>
  <c r="S18" i="9"/>
  <c r="U20" i="9"/>
  <c r="U21" i="9"/>
  <c r="U22" i="9"/>
  <c r="U23" i="9"/>
  <c r="U24" i="9"/>
  <c r="U25" i="9"/>
  <c r="U26" i="9"/>
  <c r="U27" i="9"/>
  <c r="U28" i="9"/>
  <c r="U29" i="9"/>
  <c r="T44" i="9"/>
  <c r="X44" i="9"/>
  <c r="T45" i="9"/>
  <c r="X45" i="9"/>
  <c r="T46" i="9"/>
  <c r="X46" i="9"/>
  <c r="T47" i="9"/>
  <c r="X47" i="9"/>
  <c r="T48" i="9"/>
  <c r="X48" i="9"/>
  <c r="T49" i="9"/>
  <c r="X49" i="9"/>
  <c r="T50" i="9"/>
  <c r="X50" i="9"/>
  <c r="T51" i="9"/>
  <c r="X51" i="9"/>
  <c r="T52" i="9"/>
  <c r="X52" i="9"/>
  <c r="T53" i="9"/>
  <c r="X53" i="9"/>
  <c r="T54" i="9"/>
  <c r="X54" i="9"/>
  <c r="V55" i="9"/>
  <c r="Y55" i="9"/>
  <c r="U55" i="9"/>
  <c r="U44" i="9"/>
  <c r="Y44" i="9"/>
  <c r="U45" i="9"/>
  <c r="Y45" i="9"/>
  <c r="U46" i="9"/>
  <c r="Y46" i="9"/>
  <c r="U47" i="9"/>
  <c r="Y47" i="9"/>
  <c r="U48" i="9"/>
  <c r="Y48" i="9"/>
  <c r="U49" i="9"/>
  <c r="Y49" i="9"/>
  <c r="U50" i="9"/>
  <c r="Y50" i="9"/>
  <c r="U51" i="9"/>
  <c r="Y51" i="9"/>
  <c r="U52" i="9"/>
  <c r="Y52" i="9"/>
  <c r="U53" i="9"/>
  <c r="Y53" i="9"/>
  <c r="U54" i="9"/>
  <c r="Y54" i="9"/>
  <c r="S56" i="9"/>
  <c r="W56" i="9"/>
  <c r="S57" i="9"/>
  <c r="W57" i="9"/>
  <c r="S58" i="9"/>
  <c r="W58" i="9"/>
  <c r="S59" i="9"/>
  <c r="W59" i="9"/>
  <c r="S60" i="9"/>
  <c r="W60" i="9"/>
  <c r="S20" i="9"/>
  <c r="W20" i="9"/>
  <c r="S21" i="9"/>
  <c r="W21" i="9"/>
  <c r="S22" i="9"/>
  <c r="W22" i="9"/>
  <c r="S23" i="9"/>
  <c r="W23" i="9"/>
  <c r="S24" i="9"/>
  <c r="W24" i="9"/>
  <c r="S25" i="9"/>
  <c r="W25" i="9"/>
  <c r="S26" i="9"/>
  <c r="W26" i="9"/>
  <c r="S27" i="9"/>
  <c r="W27" i="9"/>
  <c r="S28" i="9"/>
  <c r="W28" i="9"/>
  <c r="S29" i="9"/>
  <c r="W29" i="9"/>
  <c r="S30" i="9"/>
  <c r="W30" i="9"/>
  <c r="S31" i="9"/>
  <c r="W31" i="9"/>
  <c r="S32" i="9"/>
  <c r="W32" i="9"/>
  <c r="S33" i="9"/>
  <c r="W33" i="9"/>
  <c r="S34" i="9"/>
  <c r="W34" i="9"/>
  <c r="S35" i="9"/>
  <c r="W35" i="9"/>
  <c r="S36" i="9"/>
  <c r="W36" i="9"/>
  <c r="S37" i="9"/>
  <c r="W37" i="9"/>
  <c r="S38" i="9"/>
  <c r="W38" i="9"/>
  <c r="S39" i="9"/>
  <c r="W39" i="9"/>
  <c r="S40" i="9"/>
  <c r="W40" i="9"/>
  <c r="S41" i="9"/>
  <c r="W41" i="9"/>
  <c r="S42" i="9"/>
  <c r="W42" i="9"/>
  <c r="T56" i="9"/>
  <c r="T57" i="9"/>
  <c r="T58" i="9"/>
  <c r="T59" i="9"/>
  <c r="T60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V43" i="9"/>
  <c r="S44" i="9"/>
  <c r="S45" i="9"/>
  <c r="S46" i="9"/>
  <c r="S47" i="9"/>
  <c r="S48" i="9"/>
  <c r="S49" i="9"/>
  <c r="S50" i="9"/>
  <c r="S51" i="9"/>
  <c r="S52" i="9"/>
  <c r="S53" i="9"/>
  <c r="S54" i="9"/>
  <c r="W55" i="9"/>
  <c r="X55" i="9"/>
  <c r="T55" i="9"/>
  <c r="S55" i="9"/>
  <c r="U56" i="9"/>
  <c r="U57" i="9"/>
  <c r="U58" i="9"/>
  <c r="U59" i="9"/>
  <c r="U60" i="9"/>
  <c r="T43" i="9"/>
  <c r="X43" i="9"/>
  <c r="U43" i="9"/>
  <c r="Y43" i="9"/>
  <c r="S43" i="9"/>
</calcChain>
</file>

<file path=xl/sharedStrings.xml><?xml version="1.0" encoding="utf-8"?>
<sst xmlns="http://schemas.openxmlformats.org/spreadsheetml/2006/main" count="1103" uniqueCount="99">
  <si>
    <t>DECONVOLUTION</t>
  </si>
  <si>
    <t>&gt;2 foci</t>
  </si>
  <si>
    <t>≤2 foci</t>
  </si>
  <si>
    <t>Filename</t>
  </si>
  <si>
    <t>Total # Nuclei</t>
  </si>
  <si>
    <t>% gH2AX+</t>
  </si>
  <si>
    <t># gH2AX+</t>
  </si>
  <si>
    <t>Verdict</t>
  </si>
  <si>
    <t># gH2AX foci aSMA-</t>
  </si>
  <si>
    <t># gH2AX foci aSMA+</t>
  </si>
  <si>
    <t>Sample ID</t>
  </si>
  <si>
    <t>Sample Identifier</t>
  </si>
  <si>
    <t>2021_01_28 Slide348 MUSC8 IBZ aSMA_gH2AX 60x Scar 1 arrows</t>
  </si>
  <si>
    <t>MUSC8 IBZ</t>
  </si>
  <si>
    <t>2021_01_28 Slide348 MUSC8 IBZ aSMA_gH2AX 60x Scar 2 arrows</t>
  </si>
  <si>
    <t>2021_01_28 Slide348 MUSC8 IBZ aSMA_gH2AX 60x Scar 3 arrows</t>
  </si>
  <si>
    <t>2021_01_28 Slide348 MUSC8 IBZ aSMA_gH2AX 60x Scar 4 arrows</t>
  </si>
  <si>
    <t>2021_01_28 Slide348 MUSC8 IBZ aSMA_gH2AX 60x Scar 45 arrows</t>
  </si>
  <si>
    <t>2021_01_28 Slide351 MUS41 IBZ aSMA_gH2AX 60x Scar 1 arrows</t>
  </si>
  <si>
    <t>MUSC41 IBZ</t>
  </si>
  <si>
    <t>2021_01_28 Slide351 MUS41 IBZ aSMA_gH2AX 60x Scar 2 arrows</t>
  </si>
  <si>
    <t>2021_01_28 Slide351 MUS41 IBZ aSMA_gH2AX 60x Scar 3 arows</t>
  </si>
  <si>
    <t>2021_01_28 Slide351 MUS41 IBZ aSMA_gH2AX 60x Scar 4 arrows</t>
  </si>
  <si>
    <t>2021_01_28 Slide351 MUS41 IBZ aSMA_gH2AX 60x Scar 5 arrows</t>
  </si>
  <si>
    <t>2021_01_28 Slide354 MUSC15 Scar aSMA_gH2AX 60x Scar 1 arrows</t>
  </si>
  <si>
    <t>MUSC15 Scar</t>
  </si>
  <si>
    <t>2021_01_28 Slide354 MUSC15 Scar aSMA_gH2AX 60x Scar 2 arrows</t>
  </si>
  <si>
    <t>2021_01_28 Slide354 MUSC15 Scar aSMA_gH2AX 60x Scar 3 arrows</t>
  </si>
  <si>
    <t>2021_01_28 Slide354 MUSC15 Scar aSMA_gH2AX 60x Scar 4 arrows</t>
  </si>
  <si>
    <t>2021_01_28 Slide354 MUSC15 Scar aSMA_gH2AX 60x Scar 5 arrow</t>
  </si>
  <si>
    <t>2021_01_17 Slide330 MUSC3 Scar aSMA_gH2AX 60x Scar 1 arrows</t>
  </si>
  <si>
    <t>MUSC3 Scar</t>
  </si>
  <si>
    <t>2021_01_17 Slide330 MUSC3 Scar aSMA_gH2AX 60x Scar 2 arrows</t>
  </si>
  <si>
    <t>2021_01_17 Slide330 MUSC3 Scar aSMA_gH2AX 60x Scar 4 arrows</t>
  </si>
  <si>
    <t>2021_01_28 Analyzed</t>
  </si>
  <si>
    <t>2021_01_17 Analyzed</t>
  </si>
  <si>
    <t>2021_01_28 Slide349 MUSC8 IBZ vWF_gH2AX 60x Scar 1 arrows</t>
  </si>
  <si>
    <t>2021_01_28 Slide349 MUSC8 IBZ vWF_gH2AX 60x Scar 2 arrows</t>
  </si>
  <si>
    <t>2021_01_28 Slide349 MUSC8 IBZ vWF_gH2AX 60x Scar 3 arrows</t>
  </si>
  <si>
    <t>2021_01_28 Slide349 MUSC8 IBZ vWF_gH2AX 60x Scar 4 arrows</t>
  </si>
  <si>
    <t>2021_01_28 Slide349 MUSC8 IBZ vWF_gH2AX 60x Scar 5 arrows</t>
  </si>
  <si>
    <t>2021_01_28 Slide352 MUS41 IBZ vWF_gH2AX 60x Scar 1 arrows</t>
  </si>
  <si>
    <t>2021_01_28 Slide352 MUS41 IBZ vWF_gH2AX 60x Scar 2 arrows</t>
  </si>
  <si>
    <t>2021_01_28 Slide352 MUS41 IBZ vWF_gH2AX 60x Scar 3 arrows</t>
  </si>
  <si>
    <t>2021_01_28 Slide352 MUS41 IBZ vWF_gH2AX 60x Scar 4 arrows</t>
  </si>
  <si>
    <t>2021_01_28 Slide352 MUS41 IBZ vWF_gH2AX 60x Scar 5 arrows</t>
  </si>
  <si>
    <t>2021_01_28 Slide355 MUSC15 Scar vWF_gH2AX 60x Scar 1 arrows</t>
  </si>
  <si>
    <t>2021_01_28 Slide355 MUSC15 Scar vWF_gH2AX 60x Scar 2 arrows</t>
  </si>
  <si>
    <t>2021_01_28 Slide355 MUSC15 Scar vWF_gH2AX 60x Scar 3 arrows</t>
  </si>
  <si>
    <t>2021_01_28 Slide355 MUSC15 Scar vWF_gH2AX 60x Scar 4 arrows</t>
  </si>
  <si>
    <t>2021_01_28 Slide355 MUSC15 Scar vWF_gH2AX 60x Scar 5 arrows</t>
  </si>
  <si>
    <t>2021_02_07 Slide329 MUSC3 Scar vWF_gH2AX 60x Scar 1 arrows</t>
  </si>
  <si>
    <t>2021_02_07 Slide329 MUSC3 Scar vWF_gH2AX 60x Scar 2 arrows</t>
  </si>
  <si>
    <t>2021_02_07 Slide329 MUSC3 Scar vWF_gH2AX 60x Scar 3 arrows</t>
  </si>
  <si>
    <t>2021_02_07 Slide329 MUSC3 Scar vWF_gH2AX 60x Scar 4 arrows</t>
  </si>
  <si>
    <t>2021_02_07 Slide329 MUSC3 Scar vWF_gH2AX 60x Scar 5 arrows</t>
  </si>
  <si>
    <t>2021_03_02 MUSC3 Scar CD68_gH2AX 60x Scar 1 arrows</t>
  </si>
  <si>
    <t>2021_03_02 MUSC3 Scar CD68_gH2AX 60x Scar 2 arrows</t>
  </si>
  <si>
    <t>2021_03_02 MUSC3 Scar CD68_gH2AX 60x Scar 3 arrows</t>
  </si>
  <si>
    <t>2021_03_02 MUSC3 Scar CD68_gH2AX 60x Scar 4 arrows</t>
  </si>
  <si>
    <t>2021_03_02 MUSC3 Scar CD68_gH2AX 60x Scar 5 arrows</t>
  </si>
  <si>
    <t>2021_03_02 MUSC8 IBZ CD68_gH2AX 60x Scar 1 arrows</t>
  </si>
  <si>
    <t>2021_03_02 MUSC8 IBZ CD68_gH2AX 60x Scar 2 arrows</t>
  </si>
  <si>
    <t>2021_03_02 MUSC8 IBZ CD68_gH2AX 60x Scar 3 arrows</t>
  </si>
  <si>
    <t>2021_03_02 MUSC8 IBZ CD68_gH2AX 60x Scar 4 arrows</t>
  </si>
  <si>
    <t>2021_03_02 MUSC8 IBZ CD68_gH2AX 60x Scar 5 arrows</t>
  </si>
  <si>
    <t>2021_03_02 MUSC15 Scar CD68_gH2AX 60x Scar 1 arrows</t>
  </si>
  <si>
    <t>2021_03_02 MUSC15 Scar CD68_gH2AX 60x Scar 2 arrows</t>
  </si>
  <si>
    <t>2021_03_02 MUSC15 Scar CD68_gH2AX 60x Scar 3 arrows</t>
  </si>
  <si>
    <t>2021_03_02 MUSC15 Scar CD68_gH2AX 60x Scar 4 arrows</t>
  </si>
  <si>
    <t>2021_03_02 MUSC15 Scar CD68_gH2AX 60x Scar 5 arrows</t>
  </si>
  <si>
    <t>2021_03_02 MUSC41 IBZ CD68_gH2AX 60x Scar 1 arrows</t>
  </si>
  <si>
    <t>2021_03_02 MUSC41 IBZ CD68_gH2AX 60x Scar 2 arrows</t>
  </si>
  <si>
    <t>2021_03_02 MUSC41 IBZ CD68_gH2AX 60x Scar 3 arrows</t>
  </si>
  <si>
    <t>2021_03_02 MUSC41 IBZ CD68_gH2AX 60x Scar 4 arrows</t>
  </si>
  <si>
    <t>2021_03_02 MUSC41 IBZ CD68_gH2AX 60x Scar 5 arrows</t>
  </si>
  <si>
    <t>2021_02_07 Analyzed</t>
  </si>
  <si>
    <t>2021_03_02 Analyzed</t>
  </si>
  <si>
    <t>Replicate</t>
  </si>
  <si>
    <t>Stain</t>
  </si>
  <si>
    <t>aSMA_gH2AX</t>
  </si>
  <si>
    <t>vWF_gH2AX</t>
  </si>
  <si>
    <t>CD68_gH2AX</t>
  </si>
  <si>
    <t>Lineage- gH2AX-</t>
  </si>
  <si>
    <t>Lineage+ gH2AX-</t>
  </si>
  <si>
    <t>Lineage- gH2AX+</t>
  </si>
  <si>
    <t>Lineage+ gH2AX+</t>
  </si>
  <si>
    <t>% Lineage+</t>
  </si>
  <si>
    <t>% of Lineage+ that are gH2AX+</t>
  </si>
  <si>
    <t>% of gH2AX+ that are Lineage+</t>
  </si>
  <si>
    <t># Lineage+</t>
  </si>
  <si>
    <t>Lineage- gH2AX sub</t>
  </si>
  <si>
    <t>Lineage+ gH2AX sub</t>
  </si>
  <si>
    <t># aSMA+</t>
  </si>
  <si>
    <t># vWF+</t>
  </si>
  <si>
    <t># CD68+</t>
  </si>
  <si>
    <t># gH2AX+ aSMA+</t>
  </si>
  <si>
    <t># gH2AX+ vWF+</t>
  </si>
  <si>
    <t># gH2AX+ CD68+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</si>
</sst>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Border="1" applyAlignment="1">
      <alignment wrapText="1"/>
    </xf>
    <xf numFmtId="164" fontId="0" fillId="0" borderId="0" xfId="0" applyNumberFormat="1"/>
    <xf numFmtId="0" fontId="0" fillId="0" borderId="0" xfId="0" applyFill="1"/>
    <xf numFmtId="0" fontId="0" fillId="0" borderId="2" xfId="0" applyBorder="1"/>
    <xf numFmtId="0" fontId="1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3"/>
  <sheetViews>
    <sheetView tabSelected="1" zoomScale="60" zoomScaleNormal="60" workbookViewId="0">
      <selection activeCell="B13" sqref="B13"/>
    </sheetView>
  </sheetViews>
  <sheetFormatPr defaultRowHeight="15" x14ac:dyDescent="0.25"/>
  <cols>
    <col min="1" max="1" width="16.5703125" bestFit="1" customWidth="1"/>
    <col min="2" max="2" width="65" bestFit="1" customWidth="1"/>
    <col min="3" max="3" width="9.28515625" bestFit="1" customWidth="1"/>
    <col min="4" max="5" width="13.140625" customWidth="1"/>
    <col min="6" max="18" width="13" customWidth="1"/>
    <col min="19" max="19" width="7.28515625" bestFit="1" customWidth="1"/>
    <col min="20" max="20" width="8.42578125" bestFit="1" customWidth="1"/>
    <col min="21" max="21" width="9.5703125" bestFit="1" customWidth="1"/>
    <col min="22" max="22" width="13.7109375" customWidth="1"/>
    <col min="23" max="23" width="16.140625" customWidth="1"/>
    <col min="24" max="24" width="10" bestFit="1" customWidth="1"/>
    <col min="25" max="25" width="9.140625" bestFit="1" customWidth="1"/>
    <col min="26" max="26" width="21.5703125" bestFit="1" customWidth="1"/>
    <col min="27" max="28" width="2.85546875" customWidth="1"/>
    <col min="29" max="29" width="13.140625" bestFit="1" customWidth="1"/>
    <col min="30" max="30" width="65" bestFit="1" customWidth="1"/>
    <col min="31" max="31" width="10.140625" bestFit="1" customWidth="1"/>
    <col min="32" max="32" width="8.85546875" bestFit="1" customWidth="1"/>
  </cols>
  <sheetData>
    <row r="1" spans="1:32" x14ac:dyDescent="0.25">
      <c r="B1" t="s">
        <v>0</v>
      </c>
      <c r="H1" s="2" t="s">
        <v>1</v>
      </c>
      <c r="I1" s="2" t="s">
        <v>1</v>
      </c>
      <c r="J1" t="s">
        <v>2</v>
      </c>
      <c r="K1" s="1" t="s">
        <v>2</v>
      </c>
      <c r="L1" s="3"/>
      <c r="M1" s="3"/>
      <c r="N1" s="3"/>
      <c r="O1" s="3"/>
      <c r="P1" s="3"/>
      <c r="Q1" s="3"/>
      <c r="R1" s="3"/>
      <c r="S1" s="3"/>
    </row>
    <row r="2" spans="1:32" ht="45" x14ac:dyDescent="0.25">
      <c r="A2" t="s">
        <v>79</v>
      </c>
      <c r="B2" s="4" t="s">
        <v>3</v>
      </c>
      <c r="C2" s="4" t="s">
        <v>11</v>
      </c>
      <c r="D2" s="4" t="s">
        <v>10</v>
      </c>
      <c r="E2" s="4" t="s">
        <v>78</v>
      </c>
      <c r="F2" s="4" t="s">
        <v>83</v>
      </c>
      <c r="G2" s="4" t="s">
        <v>84</v>
      </c>
      <c r="H2" s="6" t="s">
        <v>85</v>
      </c>
      <c r="I2" s="6" t="s">
        <v>86</v>
      </c>
      <c r="J2" s="4" t="s">
        <v>91</v>
      </c>
      <c r="K2" s="5" t="s">
        <v>92</v>
      </c>
      <c r="L2" s="7" t="s">
        <v>6</v>
      </c>
      <c r="M2" s="7" t="s">
        <v>93</v>
      </c>
      <c r="N2" s="7" t="s">
        <v>94</v>
      </c>
      <c r="O2" s="7" t="s">
        <v>95</v>
      </c>
      <c r="P2" s="7" t="s">
        <v>96</v>
      </c>
      <c r="Q2" s="7" t="s">
        <v>97</v>
      </c>
      <c r="R2" s="7" t="s">
        <v>98</v>
      </c>
      <c r="S2" s="7" t="s">
        <v>4</v>
      </c>
      <c r="T2" s="11" t="s">
        <v>5</v>
      </c>
      <c r="U2" s="11" t="s">
        <v>87</v>
      </c>
      <c r="V2" s="4" t="s">
        <v>88</v>
      </c>
      <c r="W2" s="11" t="s">
        <v>89</v>
      </c>
      <c r="X2" s="4" t="s">
        <v>6</v>
      </c>
      <c r="Y2" s="4" t="s">
        <v>90</v>
      </c>
      <c r="Z2" s="4" t="s">
        <v>7</v>
      </c>
      <c r="AA2" s="4"/>
      <c r="AB2" s="4"/>
      <c r="AC2" s="5" t="s">
        <v>3</v>
      </c>
      <c r="AD2" s="4" t="s">
        <v>10</v>
      </c>
      <c r="AE2" s="4" t="s">
        <v>8</v>
      </c>
      <c r="AF2" s="4" t="s">
        <v>9</v>
      </c>
    </row>
    <row r="3" spans="1:32" x14ac:dyDescent="0.25">
      <c r="A3" t="s">
        <v>80</v>
      </c>
      <c r="B3" s="3" t="s">
        <v>12</v>
      </c>
      <c r="C3">
        <v>1</v>
      </c>
      <c r="D3" t="s">
        <v>13</v>
      </c>
      <c r="E3">
        <v>1</v>
      </c>
      <c r="F3">
        <v>5</v>
      </c>
      <c r="G3">
        <v>26</v>
      </c>
      <c r="H3" s="2">
        <f t="shared" ref="H3:H15" si="0">COUNTIFS(AD:AD,B3,AE:AE,"&gt;2")</f>
        <v>2</v>
      </c>
      <c r="I3" s="2">
        <f t="shared" ref="I3:I15" si="1">COUNTIFS(AD:AD,B3,AF:AF,"&gt;2")</f>
        <v>1</v>
      </c>
      <c r="J3">
        <f t="shared" ref="J3:J15" si="2">COUNTIFS(AD:AD,B3,AE:AE,"&lt;3")</f>
        <v>6</v>
      </c>
      <c r="K3" s="1">
        <f t="shared" ref="K3:K15" si="3">COUNTIFS(AD:AD,B3,AF:AF,"&lt;3")</f>
        <v>4</v>
      </c>
      <c r="L3" s="3">
        <f>SUM(H3:I3)</f>
        <v>3</v>
      </c>
      <c r="M3" s="3">
        <f>IF(A3="aSMA_gH2AX",SUM(G3,I3,K3),"")</f>
        <v>31</v>
      </c>
      <c r="N3" s="3" t="str">
        <f>IF(A3="vWF_gH2AX",SUM(G3,I3,K3),"")</f>
        <v/>
      </c>
      <c r="O3" s="3" t="str">
        <f>IF(A3="CD68_gH2AX",SUM(G3,I3,K3),"")</f>
        <v/>
      </c>
      <c r="P3" s="3">
        <f>IF(A3="aSMA_gH2AX",I3,"")</f>
        <v>1</v>
      </c>
      <c r="Q3" s="3" t="str">
        <f>IF(A3="vWF_gH2AX",I3,"")</f>
        <v/>
      </c>
      <c r="R3" s="3" t="str">
        <f>IF(A3="CD68_gH2AX",I3,"")</f>
        <v/>
      </c>
      <c r="S3" s="3">
        <f>SUM(F3:K3)</f>
        <v>44</v>
      </c>
      <c r="T3" s="8">
        <f>SUM(H3:I3)/SUM(F3:K3)*100</f>
        <v>6.8181818181818175</v>
      </c>
      <c r="U3" s="8">
        <f>SUM(G3,I3,K3)/SUM(F3:K3)*100</f>
        <v>70.454545454545453</v>
      </c>
      <c r="V3" s="8">
        <f>I3/SUM(G3,I3,K3)*100</f>
        <v>3.225806451612903</v>
      </c>
      <c r="W3" s="8">
        <f>IF(SUM(H3:I3)=0,"",I3/SUM(H3:I3)*100)</f>
        <v>33.333333333333329</v>
      </c>
      <c r="X3" s="8">
        <f>SUM(H3:I3)</f>
        <v>3</v>
      </c>
      <c r="Y3" s="8">
        <f>SUM(G3,I3,K3)</f>
        <v>31</v>
      </c>
      <c r="Z3" t="s">
        <v>34</v>
      </c>
      <c r="AC3" t="str">
        <f t="shared" ref="AC3:AC34" si="4">INDEX(D:D,MATCH(AD3,B:B,0))</f>
        <v>MUSC8 IBZ</v>
      </c>
      <c r="AD3" s="1" t="s">
        <v>12</v>
      </c>
      <c r="AE3">
        <v>1</v>
      </c>
      <c r="AF3">
        <v>1</v>
      </c>
    </row>
    <row r="4" spans="1:32" x14ac:dyDescent="0.25">
      <c r="A4" t="s">
        <v>80</v>
      </c>
      <c r="B4" s="1" t="s">
        <v>14</v>
      </c>
      <c r="C4">
        <v>1</v>
      </c>
      <c r="D4" t="s">
        <v>13</v>
      </c>
      <c r="E4">
        <v>2</v>
      </c>
      <c r="F4">
        <v>8</v>
      </c>
      <c r="G4">
        <v>16</v>
      </c>
      <c r="H4" s="2">
        <f t="shared" si="0"/>
        <v>3</v>
      </c>
      <c r="I4" s="2">
        <f t="shared" si="1"/>
        <v>0</v>
      </c>
      <c r="J4">
        <f t="shared" si="2"/>
        <v>1</v>
      </c>
      <c r="K4" s="1">
        <f t="shared" si="3"/>
        <v>0</v>
      </c>
      <c r="L4" s="3">
        <f t="shared" ref="L4:L50" si="5">SUM(H4:I4)</f>
        <v>3</v>
      </c>
      <c r="M4" s="3">
        <f t="shared" ref="M4:M50" si="6">IF(A4="aSMA_gH2AX",SUM(G4,I4,K4),"")</f>
        <v>16</v>
      </c>
      <c r="N4" s="3" t="str">
        <f t="shared" ref="N4:N50" si="7">IF(A4="vWF_gH2AX",SUM(G4,I4,K4),"")</f>
        <v/>
      </c>
      <c r="O4" s="3" t="str">
        <f t="shared" ref="O4:O50" si="8">IF(A4="CD68_gH2AX",SUM(G4,I4,K4),"")</f>
        <v/>
      </c>
      <c r="P4" s="3">
        <f t="shared" ref="P4:P50" si="9">IF(A4="aSMA_gH2AX",I4,"")</f>
        <v>0</v>
      </c>
      <c r="Q4" s="3" t="str">
        <f t="shared" ref="Q4:Q50" si="10">IF(A4="vWF_gH2AX",I4,"")</f>
        <v/>
      </c>
      <c r="R4" s="3" t="str">
        <f t="shared" ref="R4:R50" si="11">IF(A4="CD68_gH2AX",I4,"")</f>
        <v/>
      </c>
      <c r="S4" s="3">
        <f>SUM(F4:K4)</f>
        <v>28</v>
      </c>
      <c r="T4" s="8">
        <f>SUM(H4:I4)/SUM(F4:K4)*100</f>
        <v>10.714285714285714</v>
      </c>
      <c r="U4" s="8">
        <f>SUM(G4,I4,K4)/SUM(F4:K4)*100</f>
        <v>57.142857142857139</v>
      </c>
      <c r="V4" s="8">
        <f>I4/SUM(G4,I4,K4)*100</f>
        <v>0</v>
      </c>
      <c r="W4" s="8">
        <f>IF(SUM(H4:I4)=0,"",I4/SUM(H4:I4)*100)</f>
        <v>0</v>
      </c>
      <c r="X4" s="8">
        <f>SUM(H4:I4)</f>
        <v>3</v>
      </c>
      <c r="Y4" s="8">
        <f>SUM(G4,I4,K4)</f>
        <v>16</v>
      </c>
      <c r="Z4" t="s">
        <v>34</v>
      </c>
      <c r="AC4" t="str">
        <f t="shared" si="4"/>
        <v>MUSC8 IBZ</v>
      </c>
      <c r="AD4" s="1" t="s">
        <v>12</v>
      </c>
      <c r="AE4">
        <v>1</v>
      </c>
      <c r="AF4">
        <v>1</v>
      </c>
    </row>
    <row r="5" spans="1:32" x14ac:dyDescent="0.25">
      <c r="A5" t="s">
        <v>80</v>
      </c>
      <c r="B5" s="3" t="s">
        <v>15</v>
      </c>
      <c r="C5">
        <v>1</v>
      </c>
      <c r="D5" t="s">
        <v>13</v>
      </c>
      <c r="E5">
        <v>3</v>
      </c>
      <c r="F5">
        <v>18</v>
      </c>
      <c r="G5">
        <v>32</v>
      </c>
      <c r="H5" s="2">
        <f t="shared" si="0"/>
        <v>0</v>
      </c>
      <c r="I5" s="2">
        <f t="shared" si="1"/>
        <v>2</v>
      </c>
      <c r="J5">
        <f t="shared" si="2"/>
        <v>2</v>
      </c>
      <c r="K5" s="1">
        <f t="shared" si="3"/>
        <v>2</v>
      </c>
      <c r="L5" s="3">
        <f t="shared" si="5"/>
        <v>2</v>
      </c>
      <c r="M5" s="3">
        <f t="shared" si="6"/>
        <v>36</v>
      </c>
      <c r="N5" s="3" t="str">
        <f t="shared" si="7"/>
        <v/>
      </c>
      <c r="O5" s="3" t="str">
        <f t="shared" si="8"/>
        <v/>
      </c>
      <c r="P5" s="3">
        <f t="shared" si="9"/>
        <v>2</v>
      </c>
      <c r="Q5" s="3" t="str">
        <f t="shared" si="10"/>
        <v/>
      </c>
      <c r="R5" s="3" t="str">
        <f t="shared" si="11"/>
        <v/>
      </c>
      <c r="S5" s="3">
        <f t="shared" ref="S5:S15" si="12">SUM(F5:K5)</f>
        <v>56</v>
      </c>
      <c r="T5" s="8">
        <f t="shared" ref="T5:T15" si="13">SUM(H5:I5)/SUM(F5:K5)*100</f>
        <v>3.5714285714285712</v>
      </c>
      <c r="U5" s="8">
        <f t="shared" ref="U5:U15" si="14">SUM(G5,I5,K5)/SUM(F5:K5)*100</f>
        <v>64.285714285714292</v>
      </c>
      <c r="V5" s="8">
        <f t="shared" ref="V5:V15" si="15">I5/SUM(G5,I5,K5)*100</f>
        <v>5.5555555555555554</v>
      </c>
      <c r="W5" s="8">
        <f t="shared" ref="W5:W15" si="16">IF(SUM(H5:I5)=0,"",I5/SUM(H5:I5)*100)</f>
        <v>100</v>
      </c>
      <c r="X5" s="8">
        <f t="shared" ref="X5:X15" si="17">SUM(H5:I5)</f>
        <v>2</v>
      </c>
      <c r="Y5" s="8">
        <f t="shared" ref="Y5:Y15" si="18">SUM(G5,I5,K5)</f>
        <v>36</v>
      </c>
      <c r="Z5" t="s">
        <v>34</v>
      </c>
      <c r="AC5" t="str">
        <f t="shared" si="4"/>
        <v>MUSC8 IBZ</v>
      </c>
      <c r="AD5" s="1" t="s">
        <v>12</v>
      </c>
      <c r="AE5">
        <v>1</v>
      </c>
    </row>
    <row r="6" spans="1:32" x14ac:dyDescent="0.25">
      <c r="A6" t="s">
        <v>80</v>
      </c>
      <c r="B6" s="3" t="s">
        <v>16</v>
      </c>
      <c r="C6">
        <v>1</v>
      </c>
      <c r="D6" t="s">
        <v>13</v>
      </c>
      <c r="E6">
        <v>4</v>
      </c>
      <c r="F6">
        <v>6</v>
      </c>
      <c r="G6">
        <v>47</v>
      </c>
      <c r="H6" s="2">
        <f t="shared" si="0"/>
        <v>0</v>
      </c>
      <c r="I6" s="2">
        <f t="shared" si="1"/>
        <v>0</v>
      </c>
      <c r="J6">
        <f t="shared" si="2"/>
        <v>1</v>
      </c>
      <c r="K6" s="1">
        <f t="shared" si="3"/>
        <v>1</v>
      </c>
      <c r="L6" s="3">
        <f t="shared" si="5"/>
        <v>0</v>
      </c>
      <c r="M6" s="3">
        <f t="shared" si="6"/>
        <v>48</v>
      </c>
      <c r="N6" s="3" t="str">
        <f t="shared" si="7"/>
        <v/>
      </c>
      <c r="O6" s="3" t="str">
        <f t="shared" si="8"/>
        <v/>
      </c>
      <c r="P6" s="3">
        <f t="shared" si="9"/>
        <v>0</v>
      </c>
      <c r="Q6" s="3" t="str">
        <f t="shared" si="10"/>
        <v/>
      </c>
      <c r="R6" s="3" t="str">
        <f t="shared" si="11"/>
        <v/>
      </c>
      <c r="S6" s="3">
        <f t="shared" si="12"/>
        <v>55</v>
      </c>
      <c r="T6" s="8">
        <f t="shared" si="13"/>
        <v>0</v>
      </c>
      <c r="U6" s="8">
        <f t="shared" si="14"/>
        <v>87.272727272727266</v>
      </c>
      <c r="V6" s="8">
        <f t="shared" si="15"/>
        <v>0</v>
      </c>
      <c r="W6" s="8" t="str">
        <f t="shared" si="16"/>
        <v/>
      </c>
      <c r="X6" s="8">
        <f t="shared" si="17"/>
        <v>0</v>
      </c>
      <c r="Y6" s="8">
        <f t="shared" si="18"/>
        <v>48</v>
      </c>
      <c r="Z6" t="s">
        <v>34</v>
      </c>
      <c r="AC6" t="str">
        <f t="shared" si="4"/>
        <v>MUSC8 IBZ</v>
      </c>
      <c r="AD6" s="1" t="s">
        <v>12</v>
      </c>
      <c r="AE6">
        <v>4</v>
      </c>
    </row>
    <row r="7" spans="1:32" x14ac:dyDescent="0.25">
      <c r="A7" t="s">
        <v>80</v>
      </c>
      <c r="B7" s="10" t="s">
        <v>17</v>
      </c>
      <c r="C7">
        <v>1</v>
      </c>
      <c r="D7" t="s">
        <v>13</v>
      </c>
      <c r="E7">
        <v>5</v>
      </c>
      <c r="F7">
        <v>8</v>
      </c>
      <c r="G7">
        <v>93</v>
      </c>
      <c r="H7" s="2">
        <f t="shared" si="0"/>
        <v>0</v>
      </c>
      <c r="I7" s="2">
        <f t="shared" si="1"/>
        <v>0</v>
      </c>
      <c r="J7">
        <f t="shared" si="2"/>
        <v>0</v>
      </c>
      <c r="K7" s="1">
        <f t="shared" si="3"/>
        <v>5</v>
      </c>
      <c r="L7" s="3">
        <f t="shared" si="5"/>
        <v>0</v>
      </c>
      <c r="M7" s="3">
        <f t="shared" si="6"/>
        <v>98</v>
      </c>
      <c r="N7" s="3" t="str">
        <f t="shared" si="7"/>
        <v/>
      </c>
      <c r="O7" s="3" t="str">
        <f t="shared" si="8"/>
        <v/>
      </c>
      <c r="P7" s="3">
        <f t="shared" si="9"/>
        <v>0</v>
      </c>
      <c r="Q7" s="3" t="str">
        <f t="shared" si="10"/>
        <v/>
      </c>
      <c r="R7" s="3" t="str">
        <f t="shared" si="11"/>
        <v/>
      </c>
      <c r="S7" s="3">
        <f t="shared" si="12"/>
        <v>106</v>
      </c>
      <c r="T7" s="8">
        <f t="shared" si="13"/>
        <v>0</v>
      </c>
      <c r="U7" s="8">
        <f t="shared" si="14"/>
        <v>92.452830188679243</v>
      </c>
      <c r="V7" s="8">
        <f t="shared" si="15"/>
        <v>0</v>
      </c>
      <c r="W7" s="8" t="str">
        <f t="shared" si="16"/>
        <v/>
      </c>
      <c r="X7" s="8">
        <f t="shared" si="17"/>
        <v>0</v>
      </c>
      <c r="Y7" s="8">
        <f t="shared" si="18"/>
        <v>98</v>
      </c>
      <c r="Z7" t="s">
        <v>34</v>
      </c>
      <c r="AC7" t="str">
        <f t="shared" si="4"/>
        <v>MUSC8 IBZ</v>
      </c>
      <c r="AD7" s="1" t="s">
        <v>12</v>
      </c>
      <c r="AE7">
        <v>1</v>
      </c>
      <c r="AF7">
        <v>2</v>
      </c>
    </row>
    <row r="8" spans="1:32" x14ac:dyDescent="0.25">
      <c r="A8" t="s">
        <v>81</v>
      </c>
      <c r="B8" s="3" t="s">
        <v>36</v>
      </c>
      <c r="C8">
        <v>1</v>
      </c>
      <c r="D8" t="s">
        <v>13</v>
      </c>
      <c r="E8">
        <v>1</v>
      </c>
      <c r="F8">
        <v>37</v>
      </c>
      <c r="G8">
        <v>10</v>
      </c>
      <c r="H8" s="2">
        <f t="shared" si="0"/>
        <v>7</v>
      </c>
      <c r="I8" s="2">
        <f t="shared" si="1"/>
        <v>3</v>
      </c>
      <c r="J8">
        <f t="shared" si="2"/>
        <v>7</v>
      </c>
      <c r="K8" s="1">
        <f t="shared" si="3"/>
        <v>0</v>
      </c>
      <c r="L8" s="3">
        <f t="shared" si="5"/>
        <v>10</v>
      </c>
      <c r="M8" s="3" t="str">
        <f t="shared" si="6"/>
        <v/>
      </c>
      <c r="N8" s="3">
        <f t="shared" si="7"/>
        <v>13</v>
      </c>
      <c r="O8" s="3" t="str">
        <f t="shared" si="8"/>
        <v/>
      </c>
      <c r="P8" s="3" t="str">
        <f t="shared" si="9"/>
        <v/>
      </c>
      <c r="Q8" s="3">
        <f t="shared" si="10"/>
        <v>3</v>
      </c>
      <c r="R8" s="3" t="str">
        <f t="shared" si="11"/>
        <v/>
      </c>
      <c r="S8" s="3">
        <f t="shared" si="12"/>
        <v>64</v>
      </c>
      <c r="T8" s="8">
        <f t="shared" si="13"/>
        <v>15.625</v>
      </c>
      <c r="U8" s="8">
        <f t="shared" si="14"/>
        <v>20.3125</v>
      </c>
      <c r="V8" s="8">
        <f t="shared" si="15"/>
        <v>23.076923076923077</v>
      </c>
      <c r="W8" s="8">
        <f t="shared" si="16"/>
        <v>30</v>
      </c>
      <c r="X8" s="8">
        <f t="shared" si="17"/>
        <v>10</v>
      </c>
      <c r="Y8" s="8">
        <f t="shared" si="18"/>
        <v>13</v>
      </c>
      <c r="Z8" t="s">
        <v>34</v>
      </c>
      <c r="AC8" t="str">
        <f t="shared" si="4"/>
        <v>MUSC8 IBZ</v>
      </c>
      <c r="AD8" s="1" t="s">
        <v>12</v>
      </c>
      <c r="AE8">
        <v>2</v>
      </c>
      <c r="AF8">
        <v>2</v>
      </c>
    </row>
    <row r="9" spans="1:32" x14ac:dyDescent="0.25">
      <c r="A9" t="s">
        <v>81</v>
      </c>
      <c r="B9" s="1" t="s">
        <v>37</v>
      </c>
      <c r="C9">
        <v>1</v>
      </c>
      <c r="D9" t="s">
        <v>13</v>
      </c>
      <c r="E9">
        <v>2</v>
      </c>
      <c r="F9">
        <v>24</v>
      </c>
      <c r="G9">
        <v>6</v>
      </c>
      <c r="H9" s="2">
        <f t="shared" si="0"/>
        <v>1</v>
      </c>
      <c r="I9" s="2">
        <f t="shared" si="1"/>
        <v>0</v>
      </c>
      <c r="J9">
        <f t="shared" si="2"/>
        <v>4</v>
      </c>
      <c r="K9" s="1">
        <f t="shared" si="3"/>
        <v>2</v>
      </c>
      <c r="L9" s="3">
        <f t="shared" si="5"/>
        <v>1</v>
      </c>
      <c r="M9" s="3" t="str">
        <f t="shared" si="6"/>
        <v/>
      </c>
      <c r="N9" s="3">
        <f t="shared" si="7"/>
        <v>8</v>
      </c>
      <c r="O9" s="3" t="str">
        <f t="shared" si="8"/>
        <v/>
      </c>
      <c r="P9" s="3" t="str">
        <f t="shared" si="9"/>
        <v/>
      </c>
      <c r="Q9" s="3">
        <f t="shared" si="10"/>
        <v>0</v>
      </c>
      <c r="R9" s="3" t="str">
        <f t="shared" si="11"/>
        <v/>
      </c>
      <c r="S9" s="3">
        <f t="shared" si="12"/>
        <v>37</v>
      </c>
      <c r="T9" s="8">
        <f t="shared" si="13"/>
        <v>2.7027027027027026</v>
      </c>
      <c r="U9" s="8">
        <f t="shared" si="14"/>
        <v>21.621621621621621</v>
      </c>
      <c r="V9" s="8">
        <f t="shared" si="15"/>
        <v>0</v>
      </c>
      <c r="W9" s="8">
        <f t="shared" si="16"/>
        <v>0</v>
      </c>
      <c r="X9" s="8">
        <f t="shared" si="17"/>
        <v>1</v>
      </c>
      <c r="Y9" s="8">
        <f t="shared" si="18"/>
        <v>8</v>
      </c>
      <c r="Z9" t="s">
        <v>34</v>
      </c>
      <c r="AC9" t="str">
        <f t="shared" si="4"/>
        <v>MUSC8 IBZ</v>
      </c>
      <c r="AD9" s="1" t="s">
        <v>12</v>
      </c>
      <c r="AE9">
        <v>3</v>
      </c>
      <c r="AF9">
        <v>3</v>
      </c>
    </row>
    <row r="10" spans="1:32" x14ac:dyDescent="0.25">
      <c r="A10" t="s">
        <v>81</v>
      </c>
      <c r="B10" s="3" t="s">
        <v>38</v>
      </c>
      <c r="C10">
        <v>1</v>
      </c>
      <c r="D10" t="s">
        <v>13</v>
      </c>
      <c r="E10">
        <v>3</v>
      </c>
      <c r="F10">
        <v>20</v>
      </c>
      <c r="G10">
        <v>41</v>
      </c>
      <c r="H10" s="2">
        <f t="shared" si="0"/>
        <v>0</v>
      </c>
      <c r="I10" s="2">
        <f t="shared" si="1"/>
        <v>0</v>
      </c>
      <c r="J10">
        <f t="shared" si="2"/>
        <v>3</v>
      </c>
      <c r="K10" s="1">
        <f t="shared" si="3"/>
        <v>5</v>
      </c>
      <c r="L10" s="3">
        <f t="shared" si="5"/>
        <v>0</v>
      </c>
      <c r="M10" s="3" t="str">
        <f t="shared" si="6"/>
        <v/>
      </c>
      <c r="N10" s="3">
        <f t="shared" si="7"/>
        <v>46</v>
      </c>
      <c r="O10" s="3" t="str">
        <f t="shared" si="8"/>
        <v/>
      </c>
      <c r="P10" s="3" t="str">
        <f t="shared" si="9"/>
        <v/>
      </c>
      <c r="Q10" s="3">
        <f t="shared" si="10"/>
        <v>0</v>
      </c>
      <c r="R10" s="3" t="str">
        <f t="shared" si="11"/>
        <v/>
      </c>
      <c r="S10" s="3">
        <f t="shared" si="12"/>
        <v>69</v>
      </c>
      <c r="T10" s="8">
        <f t="shared" si="13"/>
        <v>0</v>
      </c>
      <c r="U10" s="8">
        <f t="shared" si="14"/>
        <v>66.666666666666657</v>
      </c>
      <c r="V10" s="8">
        <f t="shared" si="15"/>
        <v>0</v>
      </c>
      <c r="W10" s="8" t="str">
        <f t="shared" si="16"/>
        <v/>
      </c>
      <c r="X10" s="8">
        <f t="shared" si="17"/>
        <v>0</v>
      </c>
      <c r="Y10" s="8">
        <f t="shared" si="18"/>
        <v>46</v>
      </c>
      <c r="Z10" t="s">
        <v>34</v>
      </c>
      <c r="AC10" t="str">
        <f t="shared" si="4"/>
        <v>MUSC8 IBZ</v>
      </c>
      <c r="AD10" s="1" t="s">
        <v>12</v>
      </c>
      <c r="AE10">
        <v>1</v>
      </c>
    </row>
    <row r="11" spans="1:32" x14ac:dyDescent="0.25">
      <c r="A11" t="s">
        <v>81</v>
      </c>
      <c r="B11" s="3" t="s">
        <v>39</v>
      </c>
      <c r="C11">
        <v>1</v>
      </c>
      <c r="D11" t="s">
        <v>13</v>
      </c>
      <c r="E11">
        <v>4</v>
      </c>
      <c r="F11">
        <v>58</v>
      </c>
      <c r="G11">
        <v>12</v>
      </c>
      <c r="H11" s="2">
        <f t="shared" si="0"/>
        <v>2</v>
      </c>
      <c r="I11" s="2">
        <f t="shared" si="1"/>
        <v>1</v>
      </c>
      <c r="J11">
        <f t="shared" si="2"/>
        <v>15</v>
      </c>
      <c r="K11" s="1">
        <f t="shared" si="3"/>
        <v>1</v>
      </c>
      <c r="L11" s="3">
        <f t="shared" si="5"/>
        <v>3</v>
      </c>
      <c r="M11" s="3" t="str">
        <f t="shared" si="6"/>
        <v/>
      </c>
      <c r="N11" s="3">
        <f t="shared" si="7"/>
        <v>14</v>
      </c>
      <c r="O11" s="3" t="str">
        <f t="shared" si="8"/>
        <v/>
      </c>
      <c r="P11" s="3" t="str">
        <f t="shared" si="9"/>
        <v/>
      </c>
      <c r="Q11" s="3">
        <f t="shared" si="10"/>
        <v>1</v>
      </c>
      <c r="R11" s="3" t="str">
        <f t="shared" si="11"/>
        <v/>
      </c>
      <c r="S11" s="3">
        <f t="shared" si="12"/>
        <v>89</v>
      </c>
      <c r="T11" s="8">
        <f t="shared" si="13"/>
        <v>3.3707865168539324</v>
      </c>
      <c r="U11" s="8">
        <f t="shared" si="14"/>
        <v>15.730337078651685</v>
      </c>
      <c r="V11" s="8">
        <f t="shared" si="15"/>
        <v>7.1428571428571423</v>
      </c>
      <c r="W11" s="8">
        <f t="shared" si="16"/>
        <v>33.333333333333329</v>
      </c>
      <c r="X11" s="8">
        <f t="shared" si="17"/>
        <v>3</v>
      </c>
      <c r="Y11" s="8">
        <f t="shared" si="18"/>
        <v>14</v>
      </c>
      <c r="Z11" t="s">
        <v>34</v>
      </c>
      <c r="AC11" t="str">
        <f t="shared" si="4"/>
        <v>MUSC8 IBZ</v>
      </c>
      <c r="AD11" s="1" t="s">
        <v>14</v>
      </c>
      <c r="AE11">
        <v>1</v>
      </c>
    </row>
    <row r="12" spans="1:32" x14ac:dyDescent="0.25">
      <c r="A12" t="s">
        <v>81</v>
      </c>
      <c r="B12" s="10" t="s">
        <v>40</v>
      </c>
      <c r="C12">
        <v>1</v>
      </c>
      <c r="D12" t="s">
        <v>13</v>
      </c>
      <c r="E12">
        <v>5</v>
      </c>
      <c r="F12">
        <v>67</v>
      </c>
      <c r="G12">
        <v>8</v>
      </c>
      <c r="H12" s="2">
        <f t="shared" si="0"/>
        <v>4</v>
      </c>
      <c r="I12" s="2">
        <f t="shared" si="1"/>
        <v>0</v>
      </c>
      <c r="J12">
        <f t="shared" si="2"/>
        <v>4</v>
      </c>
      <c r="K12" s="1">
        <f t="shared" si="3"/>
        <v>0</v>
      </c>
      <c r="L12" s="3">
        <f t="shared" si="5"/>
        <v>4</v>
      </c>
      <c r="M12" s="3" t="str">
        <f t="shared" si="6"/>
        <v/>
      </c>
      <c r="N12" s="3">
        <f t="shared" si="7"/>
        <v>8</v>
      </c>
      <c r="O12" s="3" t="str">
        <f t="shared" si="8"/>
        <v/>
      </c>
      <c r="P12" s="3" t="str">
        <f t="shared" si="9"/>
        <v/>
      </c>
      <c r="Q12" s="3">
        <f t="shared" si="10"/>
        <v>0</v>
      </c>
      <c r="R12" s="3" t="str">
        <f t="shared" si="11"/>
        <v/>
      </c>
      <c r="S12" s="3">
        <f t="shared" si="12"/>
        <v>83</v>
      </c>
      <c r="T12" s="8">
        <f t="shared" si="13"/>
        <v>4.8192771084337354</v>
      </c>
      <c r="U12" s="8">
        <f t="shared" si="14"/>
        <v>9.6385542168674707</v>
      </c>
      <c r="V12" s="8">
        <f t="shared" si="15"/>
        <v>0</v>
      </c>
      <c r="W12" s="8">
        <f t="shared" si="16"/>
        <v>0</v>
      </c>
      <c r="X12" s="8">
        <f t="shared" si="17"/>
        <v>4</v>
      </c>
      <c r="Y12" s="8">
        <f t="shared" si="18"/>
        <v>8</v>
      </c>
      <c r="Z12" t="s">
        <v>34</v>
      </c>
      <c r="AC12" t="str">
        <f t="shared" si="4"/>
        <v>MUSC8 IBZ</v>
      </c>
      <c r="AD12" s="1" t="s">
        <v>14</v>
      </c>
      <c r="AE12">
        <v>3</v>
      </c>
      <c r="AF12" s="9"/>
    </row>
    <row r="13" spans="1:32" x14ac:dyDescent="0.25">
      <c r="A13" t="s">
        <v>82</v>
      </c>
      <c r="B13" s="3" t="s">
        <v>61</v>
      </c>
      <c r="C13">
        <v>1</v>
      </c>
      <c r="D13" t="s">
        <v>13</v>
      </c>
      <c r="E13">
        <v>1</v>
      </c>
      <c r="F13">
        <v>58</v>
      </c>
      <c r="G13">
        <v>1</v>
      </c>
      <c r="H13" s="2">
        <f t="shared" si="0"/>
        <v>0</v>
      </c>
      <c r="I13" s="2">
        <f t="shared" si="1"/>
        <v>0</v>
      </c>
      <c r="J13">
        <f t="shared" si="2"/>
        <v>5</v>
      </c>
      <c r="K13" s="1">
        <f t="shared" si="3"/>
        <v>0</v>
      </c>
      <c r="L13" s="3">
        <f t="shared" si="5"/>
        <v>0</v>
      </c>
      <c r="M13" s="3" t="str">
        <f t="shared" si="6"/>
        <v/>
      </c>
      <c r="N13" s="3" t="str">
        <f t="shared" si="7"/>
        <v/>
      </c>
      <c r="O13" s="3">
        <f t="shared" si="8"/>
        <v>1</v>
      </c>
      <c r="P13" s="3" t="str">
        <f t="shared" si="9"/>
        <v/>
      </c>
      <c r="Q13" s="3" t="str">
        <f t="shared" si="10"/>
        <v/>
      </c>
      <c r="R13" s="3">
        <f t="shared" si="11"/>
        <v>0</v>
      </c>
      <c r="S13" s="3">
        <f t="shared" si="12"/>
        <v>64</v>
      </c>
      <c r="T13" s="8">
        <f t="shared" si="13"/>
        <v>0</v>
      </c>
      <c r="U13" s="8">
        <f t="shared" si="14"/>
        <v>1.5625</v>
      </c>
      <c r="V13" s="8">
        <f t="shared" si="15"/>
        <v>0</v>
      </c>
      <c r="W13" s="8" t="str">
        <f t="shared" si="16"/>
        <v/>
      </c>
      <c r="X13" s="8">
        <f t="shared" si="17"/>
        <v>0</v>
      </c>
      <c r="Y13" s="8">
        <f t="shared" si="18"/>
        <v>1</v>
      </c>
      <c r="Z13" t="s">
        <v>77</v>
      </c>
      <c r="AC13" t="str">
        <f t="shared" si="4"/>
        <v>MUSC8 IBZ</v>
      </c>
      <c r="AD13" s="1" t="s">
        <v>14</v>
      </c>
      <c r="AE13">
        <v>3</v>
      </c>
      <c r="AF13" s="9"/>
    </row>
    <row r="14" spans="1:32" x14ac:dyDescent="0.25">
      <c r="A14" t="s">
        <v>82</v>
      </c>
      <c r="B14" s="1" t="s">
        <v>62</v>
      </c>
      <c r="C14">
        <v>1</v>
      </c>
      <c r="D14" t="s">
        <v>13</v>
      </c>
      <c r="E14">
        <v>2</v>
      </c>
      <c r="F14">
        <v>45</v>
      </c>
      <c r="G14">
        <v>4</v>
      </c>
      <c r="H14" s="2">
        <f t="shared" si="0"/>
        <v>0</v>
      </c>
      <c r="I14" s="2">
        <f t="shared" si="1"/>
        <v>1</v>
      </c>
      <c r="J14">
        <f t="shared" si="2"/>
        <v>5</v>
      </c>
      <c r="K14" s="1">
        <f t="shared" si="3"/>
        <v>0</v>
      </c>
      <c r="L14" s="3">
        <f t="shared" si="5"/>
        <v>1</v>
      </c>
      <c r="M14" s="3" t="str">
        <f t="shared" si="6"/>
        <v/>
      </c>
      <c r="N14" s="3" t="str">
        <f t="shared" si="7"/>
        <v/>
      </c>
      <c r="O14" s="3">
        <f t="shared" si="8"/>
        <v>5</v>
      </c>
      <c r="P14" s="3" t="str">
        <f t="shared" si="9"/>
        <v/>
      </c>
      <c r="Q14" s="3" t="str">
        <f t="shared" si="10"/>
        <v/>
      </c>
      <c r="R14" s="3">
        <f t="shared" si="11"/>
        <v>1</v>
      </c>
      <c r="S14" s="3">
        <f t="shared" si="12"/>
        <v>55</v>
      </c>
      <c r="T14" s="8">
        <f t="shared" si="13"/>
        <v>1.8181818181818181</v>
      </c>
      <c r="U14" s="8">
        <f t="shared" si="14"/>
        <v>9.0909090909090917</v>
      </c>
      <c r="V14" s="8">
        <f t="shared" si="15"/>
        <v>20</v>
      </c>
      <c r="W14" s="8">
        <f t="shared" si="16"/>
        <v>100</v>
      </c>
      <c r="X14" s="8">
        <f t="shared" si="17"/>
        <v>1</v>
      </c>
      <c r="Y14" s="8">
        <f t="shared" si="18"/>
        <v>5</v>
      </c>
      <c r="Z14" t="s">
        <v>77</v>
      </c>
      <c r="AC14" t="str">
        <f t="shared" si="4"/>
        <v>MUSC8 IBZ</v>
      </c>
      <c r="AD14" s="1" t="s">
        <v>14</v>
      </c>
      <c r="AE14">
        <v>5</v>
      </c>
      <c r="AF14" s="9"/>
    </row>
    <row r="15" spans="1:32" x14ac:dyDescent="0.25">
      <c r="A15" t="s">
        <v>82</v>
      </c>
      <c r="B15" s="3" t="s">
        <v>63</v>
      </c>
      <c r="C15">
        <v>1</v>
      </c>
      <c r="D15" t="s">
        <v>13</v>
      </c>
      <c r="E15">
        <v>3</v>
      </c>
      <c r="F15">
        <v>38</v>
      </c>
      <c r="G15">
        <v>2</v>
      </c>
      <c r="H15" s="2">
        <f t="shared" si="0"/>
        <v>0</v>
      </c>
      <c r="I15" s="2">
        <f t="shared" si="1"/>
        <v>1</v>
      </c>
      <c r="J15">
        <f t="shared" si="2"/>
        <v>1</v>
      </c>
      <c r="K15" s="1">
        <f t="shared" si="3"/>
        <v>1</v>
      </c>
      <c r="L15" s="3">
        <f t="shared" si="5"/>
        <v>1</v>
      </c>
      <c r="M15" s="3" t="str">
        <f t="shared" si="6"/>
        <v/>
      </c>
      <c r="N15" s="3" t="str">
        <f t="shared" si="7"/>
        <v/>
      </c>
      <c r="O15" s="3">
        <f t="shared" si="8"/>
        <v>4</v>
      </c>
      <c r="P15" s="3" t="str">
        <f t="shared" si="9"/>
        <v/>
      </c>
      <c r="Q15" s="3" t="str">
        <f t="shared" si="10"/>
        <v/>
      </c>
      <c r="R15" s="3">
        <f t="shared" si="11"/>
        <v>1</v>
      </c>
      <c r="S15" s="3">
        <f t="shared" si="12"/>
        <v>43</v>
      </c>
      <c r="T15" s="8">
        <f t="shared" si="13"/>
        <v>2.3255813953488373</v>
      </c>
      <c r="U15" s="8">
        <f t="shared" si="14"/>
        <v>9.3023255813953494</v>
      </c>
      <c r="V15" s="8">
        <f t="shared" si="15"/>
        <v>25</v>
      </c>
      <c r="W15" s="8">
        <f t="shared" si="16"/>
        <v>100</v>
      </c>
      <c r="X15" s="8">
        <f t="shared" si="17"/>
        <v>1</v>
      </c>
      <c r="Y15" s="8">
        <f t="shared" si="18"/>
        <v>4</v>
      </c>
      <c r="Z15" t="s">
        <v>77</v>
      </c>
      <c r="AC15" t="str">
        <f t="shared" si="4"/>
        <v>MUSC8 IBZ</v>
      </c>
      <c r="AD15" s="1" t="s">
        <v>15</v>
      </c>
      <c r="AE15">
        <v>1</v>
      </c>
      <c r="AF15" s="9">
        <v>4</v>
      </c>
    </row>
    <row r="16" spans="1:32" x14ac:dyDescent="0.25">
      <c r="A16" t="s">
        <v>82</v>
      </c>
      <c r="B16" s="3" t="s">
        <v>64</v>
      </c>
      <c r="C16">
        <v>1</v>
      </c>
      <c r="D16" t="s">
        <v>13</v>
      </c>
      <c r="E16">
        <v>4</v>
      </c>
      <c r="H16" s="2"/>
      <c r="I16" s="2"/>
      <c r="K16" s="1"/>
      <c r="L16" s="3">
        <f t="shared" si="5"/>
        <v>0</v>
      </c>
      <c r="M16" s="3" t="str">
        <f t="shared" si="6"/>
        <v/>
      </c>
      <c r="N16" s="3" t="str">
        <f t="shared" si="7"/>
        <v/>
      </c>
      <c r="O16" s="3">
        <f t="shared" si="8"/>
        <v>0</v>
      </c>
      <c r="P16" s="3" t="str">
        <f t="shared" si="9"/>
        <v/>
      </c>
      <c r="Q16" s="3" t="str">
        <f t="shared" si="10"/>
        <v/>
      </c>
      <c r="R16" s="3">
        <f t="shared" si="11"/>
        <v>0</v>
      </c>
      <c r="S16" s="3"/>
      <c r="T16" s="8"/>
      <c r="U16" s="8"/>
      <c r="V16" s="8"/>
      <c r="W16" s="8"/>
      <c r="X16" s="8"/>
      <c r="Y16" s="8"/>
      <c r="AC16" t="str">
        <f t="shared" si="4"/>
        <v>MUSC8 IBZ</v>
      </c>
      <c r="AD16" s="1" t="s">
        <v>15</v>
      </c>
      <c r="AE16">
        <v>1</v>
      </c>
      <c r="AF16" s="9">
        <v>1</v>
      </c>
    </row>
    <row r="17" spans="1:32" x14ac:dyDescent="0.25">
      <c r="A17" t="s">
        <v>82</v>
      </c>
      <c r="B17" s="10" t="s">
        <v>65</v>
      </c>
      <c r="C17">
        <v>1</v>
      </c>
      <c r="D17" t="s">
        <v>13</v>
      </c>
      <c r="E17">
        <v>5</v>
      </c>
      <c r="F17">
        <v>43</v>
      </c>
      <c r="G17">
        <v>2</v>
      </c>
      <c r="H17" s="2">
        <f t="shared" ref="H17:H60" si="19">COUNTIFS(AD:AD,B17,AE:AE,"&gt;2")</f>
        <v>2</v>
      </c>
      <c r="I17" s="2">
        <f t="shared" ref="I17:I60" si="20">COUNTIFS(AD:AD,B17,AF:AF,"&gt;2")</f>
        <v>0</v>
      </c>
      <c r="J17">
        <f t="shared" ref="J17:J60" si="21">COUNTIFS(AD:AD,B17,AE:AE,"&lt;3")</f>
        <v>12</v>
      </c>
      <c r="K17" s="1">
        <f t="shared" ref="K17:K60" si="22">COUNTIFS(AD:AD,B17,AF:AF,"&lt;3")</f>
        <v>0</v>
      </c>
      <c r="L17" s="3">
        <f t="shared" si="5"/>
        <v>2</v>
      </c>
      <c r="M17" s="3" t="str">
        <f t="shared" si="6"/>
        <v/>
      </c>
      <c r="N17" s="3" t="str">
        <f t="shared" si="7"/>
        <v/>
      </c>
      <c r="O17" s="3">
        <f t="shared" si="8"/>
        <v>2</v>
      </c>
      <c r="P17" s="3" t="str">
        <f t="shared" si="9"/>
        <v/>
      </c>
      <c r="Q17" s="3" t="str">
        <f t="shared" si="10"/>
        <v/>
      </c>
      <c r="R17" s="3">
        <f t="shared" si="11"/>
        <v>0</v>
      </c>
      <c r="S17" s="3">
        <f t="shared" ref="S17:S60" si="23">SUM(F17:K17)</f>
        <v>59</v>
      </c>
      <c r="T17" s="8">
        <f t="shared" ref="T17:T60" si="24">SUM(H17:I17)/SUM(F17:K17)*100</f>
        <v>3.3898305084745761</v>
      </c>
      <c r="U17" s="8">
        <f t="shared" ref="U17:U60" si="25">SUM(G17,I17,K17)/SUM(F17:K17)*100</f>
        <v>3.3898305084745761</v>
      </c>
      <c r="V17" s="8">
        <f t="shared" ref="V17:V60" si="26">I17/SUM(G17,I17,K17)*100</f>
        <v>0</v>
      </c>
      <c r="W17" s="8">
        <f t="shared" ref="W17:W60" si="27">IF(SUM(H17:I17)=0,"",I17/SUM(H17:I17)*100)</f>
        <v>0</v>
      </c>
      <c r="X17" s="8">
        <f t="shared" ref="X17:X60" si="28">SUM(H17:I17)</f>
        <v>2</v>
      </c>
      <c r="Y17" s="8">
        <f t="shared" ref="Y17:Y60" si="29">SUM(G17,I17,K17)</f>
        <v>2</v>
      </c>
      <c r="Z17" t="s">
        <v>77</v>
      </c>
      <c r="AC17" t="str">
        <f t="shared" si="4"/>
        <v>MUSC8 IBZ</v>
      </c>
      <c r="AD17" s="1" t="s">
        <v>15</v>
      </c>
      <c r="AF17" s="9">
        <v>3</v>
      </c>
    </row>
    <row r="18" spans="1:32" x14ac:dyDescent="0.25">
      <c r="A18" t="s">
        <v>80</v>
      </c>
      <c r="B18" s="3" t="s">
        <v>18</v>
      </c>
      <c r="C18">
        <v>2</v>
      </c>
      <c r="D18" t="s">
        <v>19</v>
      </c>
      <c r="E18">
        <v>1</v>
      </c>
      <c r="F18">
        <v>32</v>
      </c>
      <c r="G18">
        <v>7</v>
      </c>
      <c r="H18" s="2">
        <f t="shared" si="19"/>
        <v>2</v>
      </c>
      <c r="I18" s="2">
        <f t="shared" si="20"/>
        <v>2</v>
      </c>
      <c r="J18">
        <f t="shared" si="21"/>
        <v>5</v>
      </c>
      <c r="K18" s="1">
        <f t="shared" si="22"/>
        <v>0</v>
      </c>
      <c r="L18" s="3">
        <f t="shared" si="5"/>
        <v>4</v>
      </c>
      <c r="M18" s="3">
        <f t="shared" si="6"/>
        <v>9</v>
      </c>
      <c r="N18" s="3" t="str">
        <f t="shared" si="7"/>
        <v/>
      </c>
      <c r="O18" s="3" t="str">
        <f t="shared" si="8"/>
        <v/>
      </c>
      <c r="P18" s="3">
        <f t="shared" si="9"/>
        <v>2</v>
      </c>
      <c r="Q18" s="3" t="str">
        <f t="shared" si="10"/>
        <v/>
      </c>
      <c r="R18" s="3" t="str">
        <f t="shared" si="11"/>
        <v/>
      </c>
      <c r="S18" s="3">
        <f t="shared" si="23"/>
        <v>48</v>
      </c>
      <c r="T18" s="8">
        <f t="shared" si="24"/>
        <v>8.3333333333333321</v>
      </c>
      <c r="U18" s="8">
        <f t="shared" si="25"/>
        <v>18.75</v>
      </c>
      <c r="V18" s="8">
        <f t="shared" si="26"/>
        <v>22.222222222222221</v>
      </c>
      <c r="W18" s="8">
        <f t="shared" si="27"/>
        <v>50</v>
      </c>
      <c r="X18" s="8">
        <f t="shared" si="28"/>
        <v>4</v>
      </c>
      <c r="Y18" s="8">
        <f t="shared" si="29"/>
        <v>9</v>
      </c>
      <c r="Z18" t="s">
        <v>34</v>
      </c>
      <c r="AC18" t="str">
        <f t="shared" si="4"/>
        <v>MUSC8 IBZ</v>
      </c>
      <c r="AD18" s="1" t="s">
        <v>15</v>
      </c>
      <c r="AF18" s="9">
        <v>2</v>
      </c>
    </row>
    <row r="19" spans="1:32" x14ac:dyDescent="0.25">
      <c r="A19" t="s">
        <v>80</v>
      </c>
      <c r="B19" s="1" t="s">
        <v>20</v>
      </c>
      <c r="C19">
        <v>2</v>
      </c>
      <c r="D19" t="s">
        <v>19</v>
      </c>
      <c r="E19">
        <v>2</v>
      </c>
      <c r="F19">
        <v>30</v>
      </c>
      <c r="G19">
        <v>10</v>
      </c>
      <c r="H19" s="2">
        <f t="shared" si="19"/>
        <v>0</v>
      </c>
      <c r="I19" s="2">
        <f t="shared" si="20"/>
        <v>1</v>
      </c>
      <c r="J19">
        <f t="shared" si="21"/>
        <v>0</v>
      </c>
      <c r="K19" s="1">
        <f t="shared" si="22"/>
        <v>3</v>
      </c>
      <c r="L19" s="3">
        <f t="shared" si="5"/>
        <v>1</v>
      </c>
      <c r="M19" s="3">
        <f t="shared" si="6"/>
        <v>14</v>
      </c>
      <c r="N19" s="3" t="str">
        <f t="shared" si="7"/>
        <v/>
      </c>
      <c r="O19" s="3" t="str">
        <f t="shared" si="8"/>
        <v/>
      </c>
      <c r="P19" s="3">
        <f t="shared" si="9"/>
        <v>1</v>
      </c>
      <c r="Q19" s="3" t="str">
        <f t="shared" si="10"/>
        <v/>
      </c>
      <c r="R19" s="3" t="str">
        <f t="shared" si="11"/>
        <v/>
      </c>
      <c r="S19" s="3">
        <f t="shared" si="23"/>
        <v>44</v>
      </c>
      <c r="T19" s="8">
        <f t="shared" si="24"/>
        <v>2.2727272727272729</v>
      </c>
      <c r="U19" s="8">
        <f t="shared" si="25"/>
        <v>31.818181818181817</v>
      </c>
      <c r="V19" s="8">
        <f t="shared" si="26"/>
        <v>7.1428571428571423</v>
      </c>
      <c r="W19" s="8">
        <f t="shared" si="27"/>
        <v>100</v>
      </c>
      <c r="X19" s="8">
        <f t="shared" si="28"/>
        <v>1</v>
      </c>
      <c r="Y19" s="8">
        <f t="shared" si="29"/>
        <v>14</v>
      </c>
      <c r="Z19" t="s">
        <v>34</v>
      </c>
      <c r="AC19" t="str">
        <f t="shared" si="4"/>
        <v>MUSC8 IBZ</v>
      </c>
      <c r="AD19" s="1" t="s">
        <v>16</v>
      </c>
      <c r="AE19">
        <v>2</v>
      </c>
      <c r="AF19" s="9">
        <v>1</v>
      </c>
    </row>
    <row r="20" spans="1:32" x14ac:dyDescent="0.25">
      <c r="A20" t="s">
        <v>80</v>
      </c>
      <c r="B20" s="3" t="s">
        <v>21</v>
      </c>
      <c r="C20">
        <v>2</v>
      </c>
      <c r="D20" t="s">
        <v>19</v>
      </c>
      <c r="E20">
        <v>3</v>
      </c>
      <c r="F20">
        <v>47</v>
      </c>
      <c r="G20">
        <v>13</v>
      </c>
      <c r="H20" s="2">
        <f t="shared" si="19"/>
        <v>2</v>
      </c>
      <c r="I20" s="2">
        <f t="shared" si="20"/>
        <v>1</v>
      </c>
      <c r="J20">
        <f t="shared" si="21"/>
        <v>0</v>
      </c>
      <c r="K20" s="1">
        <f t="shared" si="22"/>
        <v>0</v>
      </c>
      <c r="L20" s="3">
        <f t="shared" si="5"/>
        <v>3</v>
      </c>
      <c r="M20" s="3">
        <f t="shared" si="6"/>
        <v>14</v>
      </c>
      <c r="N20" s="3" t="str">
        <f t="shared" si="7"/>
        <v/>
      </c>
      <c r="O20" s="3" t="str">
        <f t="shared" si="8"/>
        <v/>
      </c>
      <c r="P20" s="3">
        <f t="shared" si="9"/>
        <v>1</v>
      </c>
      <c r="Q20" s="3" t="str">
        <f t="shared" si="10"/>
        <v/>
      </c>
      <c r="R20" s="3" t="str">
        <f t="shared" si="11"/>
        <v/>
      </c>
      <c r="S20" s="3">
        <f t="shared" si="23"/>
        <v>63</v>
      </c>
      <c r="T20" s="8">
        <f t="shared" si="24"/>
        <v>4.7619047619047619</v>
      </c>
      <c r="U20" s="8">
        <f t="shared" si="25"/>
        <v>22.222222222222221</v>
      </c>
      <c r="V20" s="8">
        <f t="shared" si="26"/>
        <v>7.1428571428571423</v>
      </c>
      <c r="W20" s="8">
        <f t="shared" si="27"/>
        <v>33.333333333333329</v>
      </c>
      <c r="X20" s="8">
        <f t="shared" si="28"/>
        <v>3</v>
      </c>
      <c r="Y20" s="8">
        <f t="shared" si="29"/>
        <v>14</v>
      </c>
      <c r="Z20" t="s">
        <v>34</v>
      </c>
      <c r="AC20" t="str">
        <f t="shared" si="4"/>
        <v>MUSC8 IBZ</v>
      </c>
      <c r="AD20" s="1" t="s">
        <v>17</v>
      </c>
      <c r="AF20" s="9">
        <v>1</v>
      </c>
    </row>
    <row r="21" spans="1:32" x14ac:dyDescent="0.25">
      <c r="A21" t="s">
        <v>80</v>
      </c>
      <c r="B21" s="3" t="s">
        <v>22</v>
      </c>
      <c r="C21">
        <v>2</v>
      </c>
      <c r="D21" t="s">
        <v>19</v>
      </c>
      <c r="E21">
        <v>4</v>
      </c>
      <c r="F21">
        <v>40</v>
      </c>
      <c r="G21">
        <v>7</v>
      </c>
      <c r="H21" s="2">
        <f t="shared" si="19"/>
        <v>0</v>
      </c>
      <c r="I21" s="2">
        <f t="shared" si="20"/>
        <v>0</v>
      </c>
      <c r="J21">
        <f t="shared" si="21"/>
        <v>0</v>
      </c>
      <c r="K21" s="1">
        <f t="shared" si="22"/>
        <v>0</v>
      </c>
      <c r="L21" s="3">
        <f t="shared" si="5"/>
        <v>0</v>
      </c>
      <c r="M21" s="3">
        <f t="shared" si="6"/>
        <v>7</v>
      </c>
      <c r="N21" s="3" t="str">
        <f t="shared" si="7"/>
        <v/>
      </c>
      <c r="O21" s="3" t="str">
        <f t="shared" si="8"/>
        <v/>
      </c>
      <c r="P21" s="3">
        <f t="shared" si="9"/>
        <v>0</v>
      </c>
      <c r="Q21" s="3" t="str">
        <f t="shared" si="10"/>
        <v/>
      </c>
      <c r="R21" s="3" t="str">
        <f t="shared" si="11"/>
        <v/>
      </c>
      <c r="S21" s="3">
        <f t="shared" si="23"/>
        <v>47</v>
      </c>
      <c r="T21" s="8">
        <f t="shared" si="24"/>
        <v>0</v>
      </c>
      <c r="U21" s="8">
        <f t="shared" si="25"/>
        <v>14.893617021276595</v>
      </c>
      <c r="V21" s="8">
        <f t="shared" si="26"/>
        <v>0</v>
      </c>
      <c r="W21" s="8" t="str">
        <f t="shared" si="27"/>
        <v/>
      </c>
      <c r="X21" s="8">
        <f t="shared" si="28"/>
        <v>0</v>
      </c>
      <c r="Y21" s="8">
        <f t="shared" si="29"/>
        <v>7</v>
      </c>
      <c r="Z21" t="s">
        <v>34</v>
      </c>
      <c r="AC21" t="str">
        <f t="shared" si="4"/>
        <v>MUSC8 IBZ</v>
      </c>
      <c r="AD21" s="1" t="s">
        <v>17</v>
      </c>
      <c r="AF21" s="9">
        <v>1</v>
      </c>
    </row>
    <row r="22" spans="1:32" x14ac:dyDescent="0.25">
      <c r="A22" t="s">
        <v>80</v>
      </c>
      <c r="B22" s="10" t="s">
        <v>23</v>
      </c>
      <c r="C22">
        <v>2</v>
      </c>
      <c r="D22" t="s">
        <v>19</v>
      </c>
      <c r="E22">
        <v>5</v>
      </c>
      <c r="F22">
        <v>42</v>
      </c>
      <c r="G22">
        <v>0</v>
      </c>
      <c r="H22" s="2">
        <f t="shared" si="19"/>
        <v>2</v>
      </c>
      <c r="I22" s="2">
        <f t="shared" si="20"/>
        <v>0</v>
      </c>
      <c r="J22">
        <f t="shared" si="21"/>
        <v>0</v>
      </c>
      <c r="K22" s="1">
        <f t="shared" si="22"/>
        <v>0</v>
      </c>
      <c r="L22" s="3">
        <f t="shared" si="5"/>
        <v>2</v>
      </c>
      <c r="M22" s="3">
        <f t="shared" si="6"/>
        <v>0</v>
      </c>
      <c r="N22" s="3" t="str">
        <f t="shared" si="7"/>
        <v/>
      </c>
      <c r="O22" s="3" t="str">
        <f t="shared" si="8"/>
        <v/>
      </c>
      <c r="P22" s="3">
        <f t="shared" si="9"/>
        <v>0</v>
      </c>
      <c r="Q22" s="3" t="str">
        <f t="shared" si="10"/>
        <v/>
      </c>
      <c r="R22" s="3" t="str">
        <f t="shared" si="11"/>
        <v/>
      </c>
      <c r="S22" s="3">
        <f t="shared" si="23"/>
        <v>44</v>
      </c>
      <c r="T22" s="8">
        <f t="shared" si="24"/>
        <v>4.5454545454545459</v>
      </c>
      <c r="U22" s="8">
        <f t="shared" si="25"/>
        <v>0</v>
      </c>
      <c r="V22" s="8" t="e">
        <f t="shared" si="26"/>
        <v>#DIV/0!</v>
      </c>
      <c r="W22" s="8">
        <f t="shared" si="27"/>
        <v>0</v>
      </c>
      <c r="X22" s="8">
        <f t="shared" si="28"/>
        <v>2</v>
      </c>
      <c r="Y22" s="8">
        <f t="shared" si="29"/>
        <v>0</v>
      </c>
      <c r="Z22" t="s">
        <v>34</v>
      </c>
      <c r="AC22" t="str">
        <f t="shared" si="4"/>
        <v>MUSC8 IBZ</v>
      </c>
      <c r="AD22" s="1" t="s">
        <v>17</v>
      </c>
      <c r="AF22" s="9">
        <v>1</v>
      </c>
    </row>
    <row r="23" spans="1:32" x14ac:dyDescent="0.25">
      <c r="A23" t="s">
        <v>81</v>
      </c>
      <c r="B23" s="3" t="s">
        <v>41</v>
      </c>
      <c r="C23">
        <v>2</v>
      </c>
      <c r="D23" t="s">
        <v>19</v>
      </c>
      <c r="E23">
        <v>1</v>
      </c>
      <c r="F23">
        <v>35</v>
      </c>
      <c r="G23">
        <v>27</v>
      </c>
      <c r="H23" s="2">
        <f t="shared" si="19"/>
        <v>1</v>
      </c>
      <c r="I23" s="2">
        <f t="shared" si="20"/>
        <v>1</v>
      </c>
      <c r="J23">
        <f t="shared" si="21"/>
        <v>4</v>
      </c>
      <c r="K23" s="1">
        <f t="shared" si="22"/>
        <v>1</v>
      </c>
      <c r="L23" s="3">
        <f t="shared" si="5"/>
        <v>2</v>
      </c>
      <c r="M23" s="3" t="str">
        <f t="shared" si="6"/>
        <v/>
      </c>
      <c r="N23" s="3">
        <f t="shared" si="7"/>
        <v>29</v>
      </c>
      <c r="O23" s="3" t="str">
        <f t="shared" si="8"/>
        <v/>
      </c>
      <c r="P23" s="3" t="str">
        <f t="shared" si="9"/>
        <v/>
      </c>
      <c r="Q23" s="3">
        <f t="shared" si="10"/>
        <v>1</v>
      </c>
      <c r="R23" s="3" t="str">
        <f t="shared" si="11"/>
        <v/>
      </c>
      <c r="S23" s="3">
        <f t="shared" si="23"/>
        <v>69</v>
      </c>
      <c r="T23" s="8">
        <f t="shared" si="24"/>
        <v>2.8985507246376812</v>
      </c>
      <c r="U23" s="8">
        <f t="shared" si="25"/>
        <v>42.028985507246375</v>
      </c>
      <c r="V23" s="8">
        <f t="shared" si="26"/>
        <v>3.4482758620689653</v>
      </c>
      <c r="W23" s="8">
        <f t="shared" si="27"/>
        <v>50</v>
      </c>
      <c r="X23" s="8">
        <f t="shared" si="28"/>
        <v>2</v>
      </c>
      <c r="Y23" s="8">
        <f t="shared" si="29"/>
        <v>29</v>
      </c>
      <c r="Z23" t="s">
        <v>34</v>
      </c>
      <c r="AC23" t="str">
        <f t="shared" si="4"/>
        <v>MUSC8 IBZ</v>
      </c>
      <c r="AD23" s="1" t="s">
        <v>17</v>
      </c>
      <c r="AF23" s="9">
        <v>1</v>
      </c>
    </row>
    <row r="24" spans="1:32" x14ac:dyDescent="0.25">
      <c r="A24" t="s">
        <v>81</v>
      </c>
      <c r="B24" s="1" t="s">
        <v>42</v>
      </c>
      <c r="C24">
        <v>2</v>
      </c>
      <c r="D24" t="s">
        <v>19</v>
      </c>
      <c r="E24">
        <v>2</v>
      </c>
      <c r="F24">
        <v>37</v>
      </c>
      <c r="G24">
        <v>6</v>
      </c>
      <c r="H24" s="2">
        <f t="shared" si="19"/>
        <v>3</v>
      </c>
      <c r="I24" s="2">
        <f t="shared" si="20"/>
        <v>1</v>
      </c>
      <c r="J24">
        <f t="shared" si="21"/>
        <v>0</v>
      </c>
      <c r="K24" s="1">
        <f t="shared" si="22"/>
        <v>1</v>
      </c>
      <c r="L24" s="3">
        <f t="shared" si="5"/>
        <v>4</v>
      </c>
      <c r="M24" s="3" t="str">
        <f t="shared" si="6"/>
        <v/>
      </c>
      <c r="N24" s="3">
        <f t="shared" si="7"/>
        <v>8</v>
      </c>
      <c r="O24" s="3" t="str">
        <f t="shared" si="8"/>
        <v/>
      </c>
      <c r="P24" s="3" t="str">
        <f t="shared" si="9"/>
        <v/>
      </c>
      <c r="Q24" s="3">
        <f t="shared" si="10"/>
        <v>1</v>
      </c>
      <c r="R24" s="3" t="str">
        <f t="shared" si="11"/>
        <v/>
      </c>
      <c r="S24" s="3">
        <f t="shared" si="23"/>
        <v>48</v>
      </c>
      <c r="T24" s="8">
        <f t="shared" si="24"/>
        <v>8.3333333333333321</v>
      </c>
      <c r="U24" s="8">
        <f t="shared" si="25"/>
        <v>16.666666666666664</v>
      </c>
      <c r="V24" s="8">
        <f t="shared" si="26"/>
        <v>12.5</v>
      </c>
      <c r="W24" s="8">
        <f t="shared" si="27"/>
        <v>25</v>
      </c>
      <c r="X24" s="8">
        <f t="shared" si="28"/>
        <v>4</v>
      </c>
      <c r="Y24" s="8">
        <f t="shared" si="29"/>
        <v>8</v>
      </c>
      <c r="Z24" t="s">
        <v>34</v>
      </c>
      <c r="AC24" t="str">
        <f t="shared" si="4"/>
        <v>MUSC8 IBZ</v>
      </c>
      <c r="AD24" s="1" t="s">
        <v>17</v>
      </c>
      <c r="AF24" s="9">
        <v>1</v>
      </c>
    </row>
    <row r="25" spans="1:32" x14ac:dyDescent="0.25">
      <c r="A25" t="s">
        <v>81</v>
      </c>
      <c r="B25" s="3" t="s">
        <v>43</v>
      </c>
      <c r="C25">
        <v>2</v>
      </c>
      <c r="D25" t="s">
        <v>19</v>
      </c>
      <c r="E25">
        <v>3</v>
      </c>
      <c r="F25">
        <v>52</v>
      </c>
      <c r="G25">
        <v>10</v>
      </c>
      <c r="H25" s="2">
        <f t="shared" si="19"/>
        <v>0</v>
      </c>
      <c r="I25" s="2">
        <f t="shared" si="20"/>
        <v>0</v>
      </c>
      <c r="J25">
        <f t="shared" si="21"/>
        <v>0</v>
      </c>
      <c r="K25" s="1">
        <f t="shared" si="22"/>
        <v>0</v>
      </c>
      <c r="L25" s="3">
        <f t="shared" si="5"/>
        <v>0</v>
      </c>
      <c r="M25" s="3" t="str">
        <f t="shared" si="6"/>
        <v/>
      </c>
      <c r="N25" s="3">
        <f t="shared" si="7"/>
        <v>10</v>
      </c>
      <c r="O25" s="3" t="str">
        <f t="shared" si="8"/>
        <v/>
      </c>
      <c r="P25" s="3" t="str">
        <f t="shared" si="9"/>
        <v/>
      </c>
      <c r="Q25" s="3">
        <f t="shared" si="10"/>
        <v>0</v>
      </c>
      <c r="R25" s="3" t="str">
        <f t="shared" si="11"/>
        <v/>
      </c>
      <c r="S25" s="3">
        <f t="shared" si="23"/>
        <v>62</v>
      </c>
      <c r="T25" s="8">
        <f t="shared" si="24"/>
        <v>0</v>
      </c>
      <c r="U25" s="8">
        <f t="shared" si="25"/>
        <v>16.129032258064516</v>
      </c>
      <c r="V25" s="8">
        <f t="shared" si="26"/>
        <v>0</v>
      </c>
      <c r="W25" s="8" t="str">
        <f t="shared" si="27"/>
        <v/>
      </c>
      <c r="X25" s="8">
        <f t="shared" si="28"/>
        <v>0</v>
      </c>
      <c r="Y25" s="8">
        <f t="shared" si="29"/>
        <v>10</v>
      </c>
      <c r="Z25" t="s">
        <v>34</v>
      </c>
      <c r="AC25" t="str">
        <f t="shared" si="4"/>
        <v>MUSC41 IBZ</v>
      </c>
      <c r="AD25" s="1" t="s">
        <v>18</v>
      </c>
      <c r="AE25">
        <v>1</v>
      </c>
    </row>
    <row r="26" spans="1:32" x14ac:dyDescent="0.25">
      <c r="A26" t="s">
        <v>81</v>
      </c>
      <c r="B26" s="3" t="s">
        <v>44</v>
      </c>
      <c r="C26">
        <v>2</v>
      </c>
      <c r="D26" t="s">
        <v>19</v>
      </c>
      <c r="E26">
        <v>4</v>
      </c>
      <c r="F26">
        <v>34</v>
      </c>
      <c r="G26">
        <v>16</v>
      </c>
      <c r="H26" s="2">
        <f t="shared" si="19"/>
        <v>1</v>
      </c>
      <c r="I26" s="2">
        <f t="shared" si="20"/>
        <v>1</v>
      </c>
      <c r="J26">
        <f t="shared" si="21"/>
        <v>0</v>
      </c>
      <c r="K26" s="1">
        <f t="shared" si="22"/>
        <v>1</v>
      </c>
      <c r="L26" s="3">
        <f t="shared" si="5"/>
        <v>2</v>
      </c>
      <c r="M26" s="3" t="str">
        <f t="shared" si="6"/>
        <v/>
      </c>
      <c r="N26" s="3">
        <f t="shared" si="7"/>
        <v>18</v>
      </c>
      <c r="O26" s="3" t="str">
        <f t="shared" si="8"/>
        <v/>
      </c>
      <c r="P26" s="3" t="str">
        <f t="shared" si="9"/>
        <v/>
      </c>
      <c r="Q26" s="3">
        <f t="shared" si="10"/>
        <v>1</v>
      </c>
      <c r="R26" s="3" t="str">
        <f t="shared" si="11"/>
        <v/>
      </c>
      <c r="S26" s="3">
        <f t="shared" si="23"/>
        <v>53</v>
      </c>
      <c r="T26" s="8">
        <f t="shared" si="24"/>
        <v>3.7735849056603774</v>
      </c>
      <c r="U26" s="8">
        <f t="shared" si="25"/>
        <v>33.962264150943398</v>
      </c>
      <c r="V26" s="8">
        <f t="shared" si="26"/>
        <v>5.5555555555555554</v>
      </c>
      <c r="W26" s="8">
        <f t="shared" si="27"/>
        <v>50</v>
      </c>
      <c r="X26" s="8">
        <f t="shared" si="28"/>
        <v>2</v>
      </c>
      <c r="Y26" s="8">
        <f t="shared" si="29"/>
        <v>18</v>
      </c>
      <c r="Z26" t="s">
        <v>34</v>
      </c>
      <c r="AC26" t="str">
        <f t="shared" si="4"/>
        <v>MUSC41 IBZ</v>
      </c>
      <c r="AD26" s="1" t="s">
        <v>18</v>
      </c>
      <c r="AE26">
        <v>1</v>
      </c>
    </row>
    <row r="27" spans="1:32" x14ac:dyDescent="0.25">
      <c r="A27" t="s">
        <v>81</v>
      </c>
      <c r="B27" s="10" t="s">
        <v>45</v>
      </c>
      <c r="C27">
        <v>2</v>
      </c>
      <c r="D27" t="s">
        <v>19</v>
      </c>
      <c r="E27">
        <v>5</v>
      </c>
      <c r="F27">
        <v>23</v>
      </c>
      <c r="G27">
        <v>11</v>
      </c>
      <c r="H27" s="2">
        <f t="shared" si="19"/>
        <v>0</v>
      </c>
      <c r="I27" s="2">
        <f t="shared" si="20"/>
        <v>1</v>
      </c>
      <c r="J27">
        <f t="shared" si="21"/>
        <v>2</v>
      </c>
      <c r="K27" s="1">
        <f t="shared" si="22"/>
        <v>2</v>
      </c>
      <c r="L27" s="3">
        <f t="shared" si="5"/>
        <v>1</v>
      </c>
      <c r="M27" s="3" t="str">
        <f t="shared" si="6"/>
        <v/>
      </c>
      <c r="N27" s="3">
        <f t="shared" si="7"/>
        <v>14</v>
      </c>
      <c r="O27" s="3" t="str">
        <f t="shared" si="8"/>
        <v/>
      </c>
      <c r="P27" s="3" t="str">
        <f t="shared" si="9"/>
        <v/>
      </c>
      <c r="Q27" s="3">
        <f t="shared" si="10"/>
        <v>1</v>
      </c>
      <c r="R27" s="3" t="str">
        <f t="shared" si="11"/>
        <v/>
      </c>
      <c r="S27" s="3">
        <f t="shared" si="23"/>
        <v>39</v>
      </c>
      <c r="T27" s="8">
        <f t="shared" si="24"/>
        <v>2.5641025641025639</v>
      </c>
      <c r="U27" s="8">
        <f t="shared" si="25"/>
        <v>35.897435897435898</v>
      </c>
      <c r="V27" s="8">
        <f t="shared" si="26"/>
        <v>7.1428571428571423</v>
      </c>
      <c r="W27" s="8">
        <f t="shared" si="27"/>
        <v>100</v>
      </c>
      <c r="X27" s="8">
        <f t="shared" si="28"/>
        <v>1</v>
      </c>
      <c r="Y27" s="8">
        <f t="shared" si="29"/>
        <v>14</v>
      </c>
      <c r="Z27" t="s">
        <v>34</v>
      </c>
      <c r="AC27" t="str">
        <f t="shared" si="4"/>
        <v>MUSC41 IBZ</v>
      </c>
      <c r="AD27" s="1" t="s">
        <v>18</v>
      </c>
      <c r="AE27">
        <v>2</v>
      </c>
    </row>
    <row r="28" spans="1:32" x14ac:dyDescent="0.25">
      <c r="A28" t="s">
        <v>82</v>
      </c>
      <c r="B28" s="3" t="s">
        <v>71</v>
      </c>
      <c r="C28">
        <v>2</v>
      </c>
      <c r="D28" t="s">
        <v>19</v>
      </c>
      <c r="E28">
        <v>1</v>
      </c>
      <c r="F28">
        <v>53</v>
      </c>
      <c r="G28">
        <v>0</v>
      </c>
      <c r="H28" s="2">
        <f t="shared" si="19"/>
        <v>1</v>
      </c>
      <c r="I28" s="2">
        <f t="shared" si="20"/>
        <v>0</v>
      </c>
      <c r="J28">
        <f t="shared" si="21"/>
        <v>4</v>
      </c>
      <c r="K28" s="1">
        <f t="shared" si="22"/>
        <v>1</v>
      </c>
      <c r="L28" s="3">
        <f t="shared" si="5"/>
        <v>1</v>
      </c>
      <c r="M28" s="3" t="str">
        <f t="shared" si="6"/>
        <v/>
      </c>
      <c r="N28" s="3" t="str">
        <f t="shared" si="7"/>
        <v/>
      </c>
      <c r="O28" s="3">
        <f t="shared" si="8"/>
        <v>1</v>
      </c>
      <c r="P28" s="3" t="str">
        <f t="shared" si="9"/>
        <v/>
      </c>
      <c r="Q28" s="3" t="str">
        <f t="shared" si="10"/>
        <v/>
      </c>
      <c r="R28" s="3">
        <f t="shared" si="11"/>
        <v>0</v>
      </c>
      <c r="S28" s="3">
        <f t="shared" si="23"/>
        <v>59</v>
      </c>
      <c r="T28" s="8">
        <f t="shared" si="24"/>
        <v>1.6949152542372881</v>
      </c>
      <c r="U28" s="8">
        <f t="shared" si="25"/>
        <v>1.6949152542372881</v>
      </c>
      <c r="V28" s="8">
        <f t="shared" si="26"/>
        <v>0</v>
      </c>
      <c r="W28" s="8">
        <f t="shared" si="27"/>
        <v>0</v>
      </c>
      <c r="X28" s="8">
        <f t="shared" si="28"/>
        <v>1</v>
      </c>
      <c r="Y28" s="8">
        <f t="shared" si="29"/>
        <v>1</v>
      </c>
      <c r="Z28" t="s">
        <v>77</v>
      </c>
      <c r="AC28" t="str">
        <f t="shared" si="4"/>
        <v>MUSC41 IBZ</v>
      </c>
      <c r="AD28" s="1" t="s">
        <v>18</v>
      </c>
      <c r="AE28">
        <v>1</v>
      </c>
    </row>
    <row r="29" spans="1:32" x14ac:dyDescent="0.25">
      <c r="A29" t="s">
        <v>82</v>
      </c>
      <c r="B29" s="1" t="s">
        <v>72</v>
      </c>
      <c r="C29">
        <v>2</v>
      </c>
      <c r="D29" t="s">
        <v>19</v>
      </c>
      <c r="E29">
        <v>2</v>
      </c>
      <c r="F29">
        <v>82</v>
      </c>
      <c r="G29">
        <v>2</v>
      </c>
      <c r="H29" s="2">
        <f t="shared" si="19"/>
        <v>1</v>
      </c>
      <c r="I29" s="2">
        <f t="shared" si="20"/>
        <v>1</v>
      </c>
      <c r="J29">
        <f t="shared" si="21"/>
        <v>5</v>
      </c>
      <c r="K29" s="1">
        <f t="shared" si="22"/>
        <v>0</v>
      </c>
      <c r="L29" s="3">
        <f t="shared" si="5"/>
        <v>2</v>
      </c>
      <c r="M29" s="3" t="str">
        <f t="shared" si="6"/>
        <v/>
      </c>
      <c r="N29" s="3" t="str">
        <f t="shared" si="7"/>
        <v/>
      </c>
      <c r="O29" s="3">
        <f t="shared" si="8"/>
        <v>3</v>
      </c>
      <c r="P29" s="3" t="str">
        <f t="shared" si="9"/>
        <v/>
      </c>
      <c r="Q29" s="3" t="str">
        <f t="shared" si="10"/>
        <v/>
      </c>
      <c r="R29" s="3">
        <f t="shared" si="11"/>
        <v>1</v>
      </c>
      <c r="S29" s="3">
        <f t="shared" si="23"/>
        <v>91</v>
      </c>
      <c r="T29" s="8">
        <f t="shared" si="24"/>
        <v>2.197802197802198</v>
      </c>
      <c r="U29" s="8">
        <f t="shared" si="25"/>
        <v>3.296703296703297</v>
      </c>
      <c r="V29" s="8">
        <f t="shared" si="26"/>
        <v>33.333333333333329</v>
      </c>
      <c r="W29" s="8">
        <f t="shared" si="27"/>
        <v>50</v>
      </c>
      <c r="X29" s="8">
        <f t="shared" si="28"/>
        <v>2</v>
      </c>
      <c r="Y29" s="8">
        <f t="shared" si="29"/>
        <v>3</v>
      </c>
      <c r="Z29" t="s">
        <v>77</v>
      </c>
      <c r="AC29" t="str">
        <f t="shared" si="4"/>
        <v>MUSC41 IBZ</v>
      </c>
      <c r="AD29" s="1" t="s">
        <v>18</v>
      </c>
      <c r="AE29">
        <v>4</v>
      </c>
    </row>
    <row r="30" spans="1:32" x14ac:dyDescent="0.25">
      <c r="A30" t="s">
        <v>82</v>
      </c>
      <c r="B30" s="3" t="s">
        <v>73</v>
      </c>
      <c r="C30">
        <v>2</v>
      </c>
      <c r="D30" t="s">
        <v>19</v>
      </c>
      <c r="E30">
        <v>3</v>
      </c>
      <c r="F30">
        <v>37</v>
      </c>
      <c r="G30">
        <v>2</v>
      </c>
      <c r="H30" s="2">
        <f t="shared" si="19"/>
        <v>0</v>
      </c>
      <c r="I30" s="2">
        <f t="shared" si="20"/>
        <v>0</v>
      </c>
      <c r="J30">
        <f t="shared" si="21"/>
        <v>7</v>
      </c>
      <c r="K30" s="1">
        <f t="shared" si="22"/>
        <v>0</v>
      </c>
      <c r="L30" s="3">
        <f t="shared" si="5"/>
        <v>0</v>
      </c>
      <c r="M30" s="3" t="str">
        <f t="shared" si="6"/>
        <v/>
      </c>
      <c r="N30" s="3" t="str">
        <f t="shared" si="7"/>
        <v/>
      </c>
      <c r="O30" s="3">
        <f t="shared" si="8"/>
        <v>2</v>
      </c>
      <c r="P30" s="3" t="str">
        <f t="shared" si="9"/>
        <v/>
      </c>
      <c r="Q30" s="3" t="str">
        <f t="shared" si="10"/>
        <v/>
      </c>
      <c r="R30" s="3">
        <f t="shared" si="11"/>
        <v>0</v>
      </c>
      <c r="S30" s="3">
        <f t="shared" si="23"/>
        <v>46</v>
      </c>
      <c r="T30" s="8">
        <f t="shared" si="24"/>
        <v>0</v>
      </c>
      <c r="U30" s="8">
        <f t="shared" si="25"/>
        <v>4.3478260869565215</v>
      </c>
      <c r="V30" s="8">
        <f t="shared" si="26"/>
        <v>0</v>
      </c>
      <c r="W30" s="8" t="str">
        <f t="shared" si="27"/>
        <v/>
      </c>
      <c r="X30" s="8">
        <f t="shared" si="28"/>
        <v>0</v>
      </c>
      <c r="Y30" s="8">
        <f t="shared" si="29"/>
        <v>2</v>
      </c>
      <c r="Z30" t="s">
        <v>77</v>
      </c>
      <c r="AC30" t="str">
        <f t="shared" si="4"/>
        <v>MUSC41 IBZ</v>
      </c>
      <c r="AD30" s="1" t="s">
        <v>18</v>
      </c>
      <c r="AE30">
        <v>2</v>
      </c>
    </row>
    <row r="31" spans="1:32" x14ac:dyDescent="0.25">
      <c r="A31" t="s">
        <v>82</v>
      </c>
      <c r="B31" s="3" t="s">
        <v>74</v>
      </c>
      <c r="C31">
        <v>2</v>
      </c>
      <c r="D31" t="s">
        <v>19</v>
      </c>
      <c r="E31">
        <v>4</v>
      </c>
      <c r="F31">
        <v>25</v>
      </c>
      <c r="G31">
        <v>2</v>
      </c>
      <c r="H31" s="2">
        <f t="shared" si="19"/>
        <v>2</v>
      </c>
      <c r="I31" s="2">
        <f t="shared" si="20"/>
        <v>3</v>
      </c>
      <c r="J31">
        <f t="shared" si="21"/>
        <v>8</v>
      </c>
      <c r="K31" s="1">
        <f t="shared" si="22"/>
        <v>1</v>
      </c>
      <c r="L31" s="3">
        <f t="shared" si="5"/>
        <v>5</v>
      </c>
      <c r="M31" s="3" t="str">
        <f t="shared" si="6"/>
        <v/>
      </c>
      <c r="N31" s="3" t="str">
        <f t="shared" si="7"/>
        <v/>
      </c>
      <c r="O31" s="3">
        <f t="shared" si="8"/>
        <v>6</v>
      </c>
      <c r="P31" s="3" t="str">
        <f t="shared" si="9"/>
        <v/>
      </c>
      <c r="Q31" s="3" t="str">
        <f t="shared" si="10"/>
        <v/>
      </c>
      <c r="R31" s="3">
        <f t="shared" si="11"/>
        <v>3</v>
      </c>
      <c r="S31" s="3">
        <f t="shared" si="23"/>
        <v>41</v>
      </c>
      <c r="T31" s="8">
        <f t="shared" si="24"/>
        <v>12.195121951219512</v>
      </c>
      <c r="U31" s="8">
        <f t="shared" si="25"/>
        <v>14.634146341463413</v>
      </c>
      <c r="V31" s="8">
        <f t="shared" si="26"/>
        <v>50</v>
      </c>
      <c r="W31" s="8">
        <f t="shared" si="27"/>
        <v>60</v>
      </c>
      <c r="X31" s="8">
        <f t="shared" si="28"/>
        <v>5</v>
      </c>
      <c r="Y31" s="8">
        <f t="shared" si="29"/>
        <v>6</v>
      </c>
      <c r="Z31" t="s">
        <v>77</v>
      </c>
      <c r="AC31" t="str">
        <f t="shared" si="4"/>
        <v>MUSC41 IBZ</v>
      </c>
      <c r="AD31" s="1" t="s">
        <v>18</v>
      </c>
      <c r="AE31">
        <v>3</v>
      </c>
      <c r="AF31">
        <v>4</v>
      </c>
    </row>
    <row r="32" spans="1:32" x14ac:dyDescent="0.25">
      <c r="A32" t="s">
        <v>82</v>
      </c>
      <c r="B32" s="10" t="s">
        <v>75</v>
      </c>
      <c r="C32">
        <v>2</v>
      </c>
      <c r="D32" t="s">
        <v>19</v>
      </c>
      <c r="E32">
        <v>5</v>
      </c>
      <c r="F32">
        <v>27</v>
      </c>
      <c r="G32">
        <v>3</v>
      </c>
      <c r="H32" s="2">
        <f t="shared" si="19"/>
        <v>0</v>
      </c>
      <c r="I32" s="2">
        <f t="shared" si="20"/>
        <v>0</v>
      </c>
      <c r="J32">
        <f t="shared" si="21"/>
        <v>5</v>
      </c>
      <c r="K32" s="1">
        <f t="shared" si="22"/>
        <v>1</v>
      </c>
      <c r="L32" s="3">
        <f t="shared" si="5"/>
        <v>0</v>
      </c>
      <c r="M32" s="3" t="str">
        <f t="shared" si="6"/>
        <v/>
      </c>
      <c r="N32" s="3" t="str">
        <f t="shared" si="7"/>
        <v/>
      </c>
      <c r="O32" s="3">
        <f t="shared" si="8"/>
        <v>4</v>
      </c>
      <c r="P32" s="3" t="str">
        <f t="shared" si="9"/>
        <v/>
      </c>
      <c r="Q32" s="3" t="str">
        <f t="shared" si="10"/>
        <v/>
      </c>
      <c r="R32" s="3">
        <f t="shared" si="11"/>
        <v>0</v>
      </c>
      <c r="S32" s="3">
        <f t="shared" si="23"/>
        <v>36</v>
      </c>
      <c r="T32" s="8">
        <f t="shared" si="24"/>
        <v>0</v>
      </c>
      <c r="U32" s="8">
        <f t="shared" si="25"/>
        <v>11.111111111111111</v>
      </c>
      <c r="V32" s="8">
        <f t="shared" si="26"/>
        <v>0</v>
      </c>
      <c r="W32" s="8" t="str">
        <f t="shared" si="27"/>
        <v/>
      </c>
      <c r="X32" s="8">
        <f t="shared" si="28"/>
        <v>0</v>
      </c>
      <c r="Y32" s="8">
        <f t="shared" si="29"/>
        <v>4</v>
      </c>
      <c r="Z32" t="s">
        <v>77</v>
      </c>
      <c r="AC32" t="str">
        <f t="shared" si="4"/>
        <v>MUSC41 IBZ</v>
      </c>
      <c r="AD32" s="1" t="s">
        <v>18</v>
      </c>
      <c r="AF32">
        <v>4</v>
      </c>
    </row>
    <row r="33" spans="1:32" x14ac:dyDescent="0.25">
      <c r="A33" t="s">
        <v>80</v>
      </c>
      <c r="B33" s="3" t="s">
        <v>24</v>
      </c>
      <c r="C33">
        <v>3</v>
      </c>
      <c r="D33" t="s">
        <v>25</v>
      </c>
      <c r="E33">
        <v>1</v>
      </c>
      <c r="F33">
        <v>4</v>
      </c>
      <c r="G33">
        <v>17</v>
      </c>
      <c r="H33" s="2">
        <f t="shared" si="19"/>
        <v>0</v>
      </c>
      <c r="I33" s="2">
        <f t="shared" si="20"/>
        <v>2</v>
      </c>
      <c r="J33">
        <f t="shared" si="21"/>
        <v>0</v>
      </c>
      <c r="K33" s="1">
        <f t="shared" si="22"/>
        <v>6</v>
      </c>
      <c r="L33" s="3">
        <f t="shared" si="5"/>
        <v>2</v>
      </c>
      <c r="M33" s="3">
        <f t="shared" si="6"/>
        <v>25</v>
      </c>
      <c r="N33" s="3" t="str">
        <f t="shared" si="7"/>
        <v/>
      </c>
      <c r="O33" s="3" t="str">
        <f t="shared" si="8"/>
        <v/>
      </c>
      <c r="P33" s="3">
        <f t="shared" si="9"/>
        <v>2</v>
      </c>
      <c r="Q33" s="3" t="str">
        <f t="shared" si="10"/>
        <v/>
      </c>
      <c r="R33" s="3" t="str">
        <f t="shared" si="11"/>
        <v/>
      </c>
      <c r="S33" s="3">
        <f t="shared" si="23"/>
        <v>29</v>
      </c>
      <c r="T33" s="8">
        <f t="shared" si="24"/>
        <v>6.8965517241379306</v>
      </c>
      <c r="U33" s="8">
        <f t="shared" si="25"/>
        <v>86.206896551724128</v>
      </c>
      <c r="V33" s="8">
        <f t="shared" si="26"/>
        <v>8</v>
      </c>
      <c r="W33" s="8">
        <f t="shared" si="27"/>
        <v>100</v>
      </c>
      <c r="X33" s="8">
        <f t="shared" si="28"/>
        <v>2</v>
      </c>
      <c r="Y33" s="8">
        <f t="shared" si="29"/>
        <v>25</v>
      </c>
      <c r="Z33" t="s">
        <v>34</v>
      </c>
      <c r="AC33" t="str">
        <f t="shared" si="4"/>
        <v>MUSC41 IBZ</v>
      </c>
      <c r="AD33" s="1" t="s">
        <v>20</v>
      </c>
      <c r="AF33">
        <v>2</v>
      </c>
    </row>
    <row r="34" spans="1:32" x14ac:dyDescent="0.25">
      <c r="A34" t="s">
        <v>80</v>
      </c>
      <c r="B34" s="1" t="s">
        <v>26</v>
      </c>
      <c r="C34">
        <v>3</v>
      </c>
      <c r="D34" t="s">
        <v>25</v>
      </c>
      <c r="E34">
        <v>2</v>
      </c>
      <c r="F34">
        <v>3</v>
      </c>
      <c r="G34">
        <v>15</v>
      </c>
      <c r="H34" s="2">
        <f t="shared" si="19"/>
        <v>0</v>
      </c>
      <c r="I34" s="2">
        <f t="shared" si="20"/>
        <v>4</v>
      </c>
      <c r="J34">
        <f t="shared" si="21"/>
        <v>2</v>
      </c>
      <c r="K34" s="1">
        <f t="shared" si="22"/>
        <v>3</v>
      </c>
      <c r="L34" s="3">
        <f t="shared" si="5"/>
        <v>4</v>
      </c>
      <c r="M34" s="3">
        <f t="shared" si="6"/>
        <v>22</v>
      </c>
      <c r="N34" s="3" t="str">
        <f t="shared" si="7"/>
        <v/>
      </c>
      <c r="O34" s="3" t="str">
        <f t="shared" si="8"/>
        <v/>
      </c>
      <c r="P34" s="3">
        <f t="shared" si="9"/>
        <v>4</v>
      </c>
      <c r="Q34" s="3" t="str">
        <f t="shared" si="10"/>
        <v/>
      </c>
      <c r="R34" s="3" t="str">
        <f t="shared" si="11"/>
        <v/>
      </c>
      <c r="S34" s="3">
        <f t="shared" si="23"/>
        <v>27</v>
      </c>
      <c r="T34" s="8">
        <f t="shared" si="24"/>
        <v>14.814814814814813</v>
      </c>
      <c r="U34" s="8">
        <f t="shared" si="25"/>
        <v>81.481481481481481</v>
      </c>
      <c r="V34" s="8">
        <f t="shared" si="26"/>
        <v>18.181818181818183</v>
      </c>
      <c r="W34" s="8">
        <f t="shared" si="27"/>
        <v>100</v>
      </c>
      <c r="X34" s="8">
        <f t="shared" si="28"/>
        <v>4</v>
      </c>
      <c r="Y34" s="8">
        <f t="shared" si="29"/>
        <v>22</v>
      </c>
      <c r="Z34" t="s">
        <v>34</v>
      </c>
      <c r="AC34" t="str">
        <f t="shared" si="4"/>
        <v>MUSC41 IBZ</v>
      </c>
      <c r="AD34" s="1" t="s">
        <v>20</v>
      </c>
      <c r="AF34">
        <v>3</v>
      </c>
    </row>
    <row r="35" spans="1:32" x14ac:dyDescent="0.25">
      <c r="A35" t="s">
        <v>80</v>
      </c>
      <c r="B35" s="3" t="s">
        <v>27</v>
      </c>
      <c r="C35">
        <v>3</v>
      </c>
      <c r="D35" t="s">
        <v>25</v>
      </c>
      <c r="E35">
        <v>3</v>
      </c>
      <c r="F35">
        <v>7</v>
      </c>
      <c r="G35">
        <v>11</v>
      </c>
      <c r="H35" s="2">
        <f t="shared" si="19"/>
        <v>1</v>
      </c>
      <c r="I35" s="2">
        <f t="shared" si="20"/>
        <v>2</v>
      </c>
      <c r="J35">
        <f t="shared" si="21"/>
        <v>1</v>
      </c>
      <c r="K35" s="1">
        <f t="shared" si="22"/>
        <v>6</v>
      </c>
      <c r="L35" s="3">
        <f t="shared" si="5"/>
        <v>3</v>
      </c>
      <c r="M35" s="3">
        <f t="shared" si="6"/>
        <v>19</v>
      </c>
      <c r="N35" s="3" t="str">
        <f t="shared" si="7"/>
        <v/>
      </c>
      <c r="O35" s="3" t="str">
        <f t="shared" si="8"/>
        <v/>
      </c>
      <c r="P35" s="3">
        <f t="shared" si="9"/>
        <v>2</v>
      </c>
      <c r="Q35" s="3" t="str">
        <f t="shared" si="10"/>
        <v/>
      </c>
      <c r="R35" s="3" t="str">
        <f t="shared" si="11"/>
        <v/>
      </c>
      <c r="S35" s="3">
        <f t="shared" si="23"/>
        <v>28</v>
      </c>
      <c r="T35" s="8">
        <f t="shared" si="24"/>
        <v>10.714285714285714</v>
      </c>
      <c r="U35" s="8">
        <f t="shared" si="25"/>
        <v>67.857142857142861</v>
      </c>
      <c r="V35" s="8">
        <f t="shared" si="26"/>
        <v>10.526315789473683</v>
      </c>
      <c r="W35" s="8">
        <f t="shared" si="27"/>
        <v>66.666666666666657</v>
      </c>
      <c r="X35" s="8">
        <f t="shared" si="28"/>
        <v>3</v>
      </c>
      <c r="Y35" s="8">
        <f t="shared" si="29"/>
        <v>19</v>
      </c>
      <c r="Z35" t="s">
        <v>34</v>
      </c>
      <c r="AC35" t="str">
        <f t="shared" ref="AC35:AC66" si="30">INDEX(D:D,MATCH(AD35,B:B,0))</f>
        <v>MUSC41 IBZ</v>
      </c>
      <c r="AD35" s="1" t="s">
        <v>20</v>
      </c>
      <c r="AF35">
        <v>1</v>
      </c>
    </row>
    <row r="36" spans="1:32" x14ac:dyDescent="0.25">
      <c r="A36" t="s">
        <v>80</v>
      </c>
      <c r="B36" s="3" t="s">
        <v>28</v>
      </c>
      <c r="C36">
        <v>3</v>
      </c>
      <c r="D36" t="s">
        <v>25</v>
      </c>
      <c r="E36">
        <v>4</v>
      </c>
      <c r="F36">
        <v>12</v>
      </c>
      <c r="G36">
        <v>21</v>
      </c>
      <c r="H36" s="2">
        <f t="shared" si="19"/>
        <v>0</v>
      </c>
      <c r="I36" s="2">
        <f t="shared" si="20"/>
        <v>2</v>
      </c>
      <c r="J36">
        <f t="shared" si="21"/>
        <v>3</v>
      </c>
      <c r="K36" s="1">
        <f t="shared" si="22"/>
        <v>2</v>
      </c>
      <c r="L36" s="3">
        <f t="shared" si="5"/>
        <v>2</v>
      </c>
      <c r="M36" s="3">
        <f t="shared" si="6"/>
        <v>25</v>
      </c>
      <c r="N36" s="3" t="str">
        <f t="shared" si="7"/>
        <v/>
      </c>
      <c r="O36" s="3" t="str">
        <f t="shared" si="8"/>
        <v/>
      </c>
      <c r="P36" s="3">
        <f t="shared" si="9"/>
        <v>2</v>
      </c>
      <c r="Q36" s="3" t="str">
        <f t="shared" si="10"/>
        <v/>
      </c>
      <c r="R36" s="3" t="str">
        <f t="shared" si="11"/>
        <v/>
      </c>
      <c r="S36" s="3">
        <f t="shared" si="23"/>
        <v>40</v>
      </c>
      <c r="T36" s="8">
        <f t="shared" si="24"/>
        <v>5</v>
      </c>
      <c r="U36" s="8">
        <f t="shared" si="25"/>
        <v>62.5</v>
      </c>
      <c r="V36" s="8">
        <f t="shared" si="26"/>
        <v>8</v>
      </c>
      <c r="W36" s="8">
        <f t="shared" si="27"/>
        <v>100</v>
      </c>
      <c r="X36" s="8">
        <f t="shared" si="28"/>
        <v>2</v>
      </c>
      <c r="Y36" s="8">
        <f t="shared" si="29"/>
        <v>25</v>
      </c>
      <c r="Z36" t="s">
        <v>34</v>
      </c>
      <c r="AC36" t="str">
        <f t="shared" si="30"/>
        <v>MUSC41 IBZ</v>
      </c>
      <c r="AD36" s="1" t="s">
        <v>20</v>
      </c>
      <c r="AF36">
        <v>1</v>
      </c>
    </row>
    <row r="37" spans="1:32" x14ac:dyDescent="0.25">
      <c r="A37" t="s">
        <v>80</v>
      </c>
      <c r="B37" s="10" t="s">
        <v>29</v>
      </c>
      <c r="C37">
        <v>3</v>
      </c>
      <c r="D37" t="s">
        <v>25</v>
      </c>
      <c r="E37">
        <v>5</v>
      </c>
      <c r="F37">
        <v>19</v>
      </c>
      <c r="G37">
        <v>35</v>
      </c>
      <c r="H37" s="2">
        <f t="shared" si="19"/>
        <v>2</v>
      </c>
      <c r="I37" s="2">
        <f t="shared" si="20"/>
        <v>4</v>
      </c>
      <c r="J37">
        <f t="shared" si="21"/>
        <v>7</v>
      </c>
      <c r="K37" s="1">
        <f t="shared" si="22"/>
        <v>2</v>
      </c>
      <c r="L37" s="3">
        <f t="shared" si="5"/>
        <v>6</v>
      </c>
      <c r="M37" s="3">
        <f t="shared" si="6"/>
        <v>41</v>
      </c>
      <c r="N37" s="3" t="str">
        <f t="shared" si="7"/>
        <v/>
      </c>
      <c r="O37" s="3" t="str">
        <f t="shared" si="8"/>
        <v/>
      </c>
      <c r="P37" s="3">
        <f t="shared" si="9"/>
        <v>4</v>
      </c>
      <c r="Q37" s="3" t="str">
        <f t="shared" si="10"/>
        <v/>
      </c>
      <c r="R37" s="3" t="str">
        <f t="shared" si="11"/>
        <v/>
      </c>
      <c r="S37" s="3">
        <f t="shared" si="23"/>
        <v>69</v>
      </c>
      <c r="T37" s="8">
        <f t="shared" si="24"/>
        <v>8.695652173913043</v>
      </c>
      <c r="U37" s="8">
        <f t="shared" si="25"/>
        <v>59.420289855072461</v>
      </c>
      <c r="V37" s="8">
        <f t="shared" si="26"/>
        <v>9.7560975609756095</v>
      </c>
      <c r="W37" s="8">
        <f t="shared" si="27"/>
        <v>66.666666666666657</v>
      </c>
      <c r="X37" s="8">
        <f t="shared" si="28"/>
        <v>6</v>
      </c>
      <c r="Y37" s="8">
        <f t="shared" si="29"/>
        <v>41</v>
      </c>
      <c r="Z37" t="s">
        <v>34</v>
      </c>
      <c r="AC37" t="str">
        <f t="shared" si="30"/>
        <v>MUSC41 IBZ</v>
      </c>
      <c r="AD37" s="1" t="s">
        <v>21</v>
      </c>
      <c r="AE37">
        <v>4</v>
      </c>
    </row>
    <row r="38" spans="1:32" x14ac:dyDescent="0.25">
      <c r="A38" t="s">
        <v>81</v>
      </c>
      <c r="B38" s="3" t="s">
        <v>46</v>
      </c>
      <c r="C38">
        <v>3</v>
      </c>
      <c r="D38" t="s">
        <v>25</v>
      </c>
      <c r="E38">
        <v>1</v>
      </c>
      <c r="F38">
        <v>22</v>
      </c>
      <c r="G38">
        <v>5</v>
      </c>
      <c r="H38" s="2">
        <f t="shared" si="19"/>
        <v>1</v>
      </c>
      <c r="I38" s="2">
        <f t="shared" si="20"/>
        <v>0</v>
      </c>
      <c r="J38">
        <f t="shared" si="21"/>
        <v>11</v>
      </c>
      <c r="K38" s="1">
        <f t="shared" si="22"/>
        <v>0</v>
      </c>
      <c r="L38" s="3">
        <f t="shared" si="5"/>
        <v>1</v>
      </c>
      <c r="M38" s="3" t="str">
        <f t="shared" si="6"/>
        <v/>
      </c>
      <c r="N38" s="3">
        <f t="shared" si="7"/>
        <v>5</v>
      </c>
      <c r="O38" s="3" t="str">
        <f t="shared" si="8"/>
        <v/>
      </c>
      <c r="P38" s="3" t="str">
        <f t="shared" si="9"/>
        <v/>
      </c>
      <c r="Q38" s="3">
        <f t="shared" si="10"/>
        <v>0</v>
      </c>
      <c r="R38" s="3" t="str">
        <f t="shared" si="11"/>
        <v/>
      </c>
      <c r="S38" s="3">
        <f t="shared" si="23"/>
        <v>39</v>
      </c>
      <c r="T38" s="8">
        <f t="shared" si="24"/>
        <v>2.5641025641025639</v>
      </c>
      <c r="U38" s="8">
        <f t="shared" si="25"/>
        <v>12.820512820512819</v>
      </c>
      <c r="V38" s="8">
        <f t="shared" si="26"/>
        <v>0</v>
      </c>
      <c r="W38" s="8">
        <f t="shared" si="27"/>
        <v>0</v>
      </c>
      <c r="X38" s="8">
        <f t="shared" si="28"/>
        <v>1</v>
      </c>
      <c r="Y38" s="8">
        <f t="shared" si="29"/>
        <v>5</v>
      </c>
      <c r="Z38" t="s">
        <v>34</v>
      </c>
      <c r="AC38" t="str">
        <f t="shared" si="30"/>
        <v>MUSC41 IBZ</v>
      </c>
      <c r="AD38" s="1" t="s">
        <v>21</v>
      </c>
      <c r="AE38">
        <v>3</v>
      </c>
    </row>
    <row r="39" spans="1:32" x14ac:dyDescent="0.25">
      <c r="A39" t="s">
        <v>81</v>
      </c>
      <c r="B39" s="1" t="s">
        <v>47</v>
      </c>
      <c r="C39">
        <v>3</v>
      </c>
      <c r="D39" t="s">
        <v>25</v>
      </c>
      <c r="E39">
        <v>2</v>
      </c>
      <c r="F39">
        <v>56</v>
      </c>
      <c r="G39">
        <v>2</v>
      </c>
      <c r="H39" s="2">
        <f t="shared" si="19"/>
        <v>2</v>
      </c>
      <c r="I39" s="2">
        <f t="shared" si="20"/>
        <v>1</v>
      </c>
      <c r="J39">
        <f t="shared" si="21"/>
        <v>3</v>
      </c>
      <c r="K39" s="1">
        <f t="shared" si="22"/>
        <v>0</v>
      </c>
      <c r="L39" s="3">
        <f t="shared" si="5"/>
        <v>3</v>
      </c>
      <c r="M39" s="3" t="str">
        <f t="shared" si="6"/>
        <v/>
      </c>
      <c r="N39" s="3">
        <f t="shared" si="7"/>
        <v>3</v>
      </c>
      <c r="O39" s="3" t="str">
        <f t="shared" si="8"/>
        <v/>
      </c>
      <c r="P39" s="3" t="str">
        <f t="shared" si="9"/>
        <v/>
      </c>
      <c r="Q39" s="3">
        <f t="shared" si="10"/>
        <v>1</v>
      </c>
      <c r="R39" s="3" t="str">
        <f t="shared" si="11"/>
        <v/>
      </c>
      <c r="S39" s="3">
        <f t="shared" si="23"/>
        <v>64</v>
      </c>
      <c r="T39" s="8">
        <f t="shared" si="24"/>
        <v>4.6875</v>
      </c>
      <c r="U39" s="8">
        <f t="shared" si="25"/>
        <v>4.6875</v>
      </c>
      <c r="V39" s="8">
        <f t="shared" si="26"/>
        <v>33.333333333333329</v>
      </c>
      <c r="W39" s="8">
        <f t="shared" si="27"/>
        <v>33.333333333333329</v>
      </c>
      <c r="X39" s="8">
        <f t="shared" si="28"/>
        <v>3</v>
      </c>
      <c r="Y39" s="8">
        <f t="shared" si="29"/>
        <v>3</v>
      </c>
      <c r="Z39" t="s">
        <v>34</v>
      </c>
      <c r="AC39" t="str">
        <f t="shared" si="30"/>
        <v>MUSC41 IBZ</v>
      </c>
      <c r="AD39" s="1" t="s">
        <v>21</v>
      </c>
      <c r="AF39">
        <v>4</v>
      </c>
    </row>
    <row r="40" spans="1:32" x14ac:dyDescent="0.25">
      <c r="A40" t="s">
        <v>81</v>
      </c>
      <c r="B40" s="3" t="s">
        <v>48</v>
      </c>
      <c r="C40">
        <v>3</v>
      </c>
      <c r="D40" t="s">
        <v>25</v>
      </c>
      <c r="E40">
        <v>3</v>
      </c>
      <c r="F40">
        <v>34</v>
      </c>
      <c r="G40">
        <v>0</v>
      </c>
      <c r="H40" s="2">
        <f t="shared" si="19"/>
        <v>4</v>
      </c>
      <c r="I40" s="2">
        <f t="shared" si="20"/>
        <v>0</v>
      </c>
      <c r="J40">
        <f t="shared" si="21"/>
        <v>9</v>
      </c>
      <c r="K40" s="1">
        <f t="shared" si="22"/>
        <v>0</v>
      </c>
      <c r="L40" s="3">
        <f t="shared" si="5"/>
        <v>4</v>
      </c>
      <c r="M40" s="3" t="str">
        <f t="shared" si="6"/>
        <v/>
      </c>
      <c r="N40" s="3">
        <f t="shared" si="7"/>
        <v>0</v>
      </c>
      <c r="O40" s="3" t="str">
        <f t="shared" si="8"/>
        <v/>
      </c>
      <c r="P40" s="3" t="str">
        <f t="shared" si="9"/>
        <v/>
      </c>
      <c r="Q40" s="3">
        <f t="shared" si="10"/>
        <v>0</v>
      </c>
      <c r="R40" s="3" t="str">
        <f t="shared" si="11"/>
        <v/>
      </c>
      <c r="S40" s="3">
        <f t="shared" si="23"/>
        <v>47</v>
      </c>
      <c r="T40" s="8">
        <f t="shared" si="24"/>
        <v>8.5106382978723403</v>
      </c>
      <c r="U40" s="8">
        <f t="shared" si="25"/>
        <v>0</v>
      </c>
      <c r="V40" s="8" t="e">
        <f t="shared" si="26"/>
        <v>#DIV/0!</v>
      </c>
      <c r="W40" s="8">
        <f t="shared" si="27"/>
        <v>0</v>
      </c>
      <c r="X40" s="8">
        <f t="shared" si="28"/>
        <v>4</v>
      </c>
      <c r="Y40" s="8">
        <f t="shared" si="29"/>
        <v>0</v>
      </c>
      <c r="Z40" t="s">
        <v>34</v>
      </c>
      <c r="AC40" t="str">
        <f t="shared" si="30"/>
        <v>MUSC41 IBZ</v>
      </c>
      <c r="AD40" s="1" t="s">
        <v>22</v>
      </c>
    </row>
    <row r="41" spans="1:32" x14ac:dyDescent="0.25">
      <c r="A41" t="s">
        <v>81</v>
      </c>
      <c r="B41" s="3" t="s">
        <v>49</v>
      </c>
      <c r="C41">
        <v>3</v>
      </c>
      <c r="D41" t="s">
        <v>25</v>
      </c>
      <c r="E41">
        <v>4</v>
      </c>
      <c r="F41">
        <v>32</v>
      </c>
      <c r="G41">
        <v>2</v>
      </c>
      <c r="H41" s="2">
        <f t="shared" si="19"/>
        <v>5</v>
      </c>
      <c r="I41" s="2">
        <f t="shared" si="20"/>
        <v>1</v>
      </c>
      <c r="J41">
        <f t="shared" si="21"/>
        <v>0</v>
      </c>
      <c r="K41" s="1">
        <f t="shared" si="22"/>
        <v>1</v>
      </c>
      <c r="L41" s="3">
        <f t="shared" si="5"/>
        <v>6</v>
      </c>
      <c r="M41" s="3" t="str">
        <f t="shared" si="6"/>
        <v/>
      </c>
      <c r="N41" s="3">
        <f t="shared" si="7"/>
        <v>4</v>
      </c>
      <c r="O41" s="3" t="str">
        <f t="shared" si="8"/>
        <v/>
      </c>
      <c r="P41" s="3" t="str">
        <f t="shared" si="9"/>
        <v/>
      </c>
      <c r="Q41" s="3">
        <f t="shared" si="10"/>
        <v>1</v>
      </c>
      <c r="R41" s="3" t="str">
        <f t="shared" si="11"/>
        <v/>
      </c>
      <c r="S41" s="3">
        <f t="shared" si="23"/>
        <v>41</v>
      </c>
      <c r="T41" s="8">
        <f t="shared" si="24"/>
        <v>14.634146341463413</v>
      </c>
      <c r="U41" s="8">
        <f t="shared" si="25"/>
        <v>9.7560975609756095</v>
      </c>
      <c r="V41" s="8">
        <f t="shared" si="26"/>
        <v>25</v>
      </c>
      <c r="W41" s="8">
        <f t="shared" si="27"/>
        <v>16.666666666666664</v>
      </c>
      <c r="X41" s="8">
        <f t="shared" si="28"/>
        <v>6</v>
      </c>
      <c r="Y41" s="8">
        <f t="shared" si="29"/>
        <v>4</v>
      </c>
      <c r="Z41" t="s">
        <v>34</v>
      </c>
      <c r="AC41" t="str">
        <f t="shared" si="30"/>
        <v>MUSC41 IBZ</v>
      </c>
      <c r="AD41" s="1" t="s">
        <v>23</v>
      </c>
      <c r="AE41">
        <v>3</v>
      </c>
    </row>
    <row r="42" spans="1:32" x14ac:dyDescent="0.25">
      <c r="A42" t="s">
        <v>81</v>
      </c>
      <c r="B42" s="10" t="s">
        <v>50</v>
      </c>
      <c r="C42">
        <v>3</v>
      </c>
      <c r="D42" t="s">
        <v>25</v>
      </c>
      <c r="E42">
        <v>5</v>
      </c>
      <c r="F42">
        <v>64</v>
      </c>
      <c r="G42">
        <v>5</v>
      </c>
      <c r="H42" s="2">
        <f t="shared" si="19"/>
        <v>2</v>
      </c>
      <c r="I42" s="2">
        <f t="shared" si="20"/>
        <v>0</v>
      </c>
      <c r="J42">
        <f t="shared" si="21"/>
        <v>5</v>
      </c>
      <c r="K42" s="1">
        <f t="shared" si="22"/>
        <v>0</v>
      </c>
      <c r="L42" s="3">
        <f t="shared" si="5"/>
        <v>2</v>
      </c>
      <c r="M42" s="3" t="str">
        <f t="shared" si="6"/>
        <v/>
      </c>
      <c r="N42" s="3">
        <f t="shared" si="7"/>
        <v>5</v>
      </c>
      <c r="O42" s="3" t="str">
        <f t="shared" si="8"/>
        <v/>
      </c>
      <c r="P42" s="3" t="str">
        <f t="shared" si="9"/>
        <v/>
      </c>
      <c r="Q42" s="3">
        <f t="shared" si="10"/>
        <v>0</v>
      </c>
      <c r="R42" s="3" t="str">
        <f t="shared" si="11"/>
        <v/>
      </c>
      <c r="S42" s="3">
        <f t="shared" si="23"/>
        <v>76</v>
      </c>
      <c r="T42" s="8">
        <f t="shared" si="24"/>
        <v>2.6315789473684208</v>
      </c>
      <c r="U42" s="8">
        <f t="shared" si="25"/>
        <v>6.5789473684210522</v>
      </c>
      <c r="V42" s="8">
        <f t="shared" si="26"/>
        <v>0</v>
      </c>
      <c r="W42" s="8">
        <f t="shared" si="27"/>
        <v>0</v>
      </c>
      <c r="X42" s="8">
        <f t="shared" si="28"/>
        <v>2</v>
      </c>
      <c r="Y42" s="8">
        <f t="shared" si="29"/>
        <v>5</v>
      </c>
      <c r="Z42" t="s">
        <v>34</v>
      </c>
      <c r="AC42" t="str">
        <f t="shared" si="30"/>
        <v>MUSC41 IBZ</v>
      </c>
      <c r="AD42" s="1" t="s">
        <v>23</v>
      </c>
      <c r="AE42">
        <v>4</v>
      </c>
    </row>
    <row r="43" spans="1:32" x14ac:dyDescent="0.25">
      <c r="A43" t="s">
        <v>82</v>
      </c>
      <c r="B43" s="3" t="s">
        <v>66</v>
      </c>
      <c r="C43">
        <v>3</v>
      </c>
      <c r="D43" t="s">
        <v>25</v>
      </c>
      <c r="E43">
        <v>1</v>
      </c>
      <c r="F43">
        <v>16</v>
      </c>
      <c r="G43">
        <v>15</v>
      </c>
      <c r="H43" s="2">
        <f t="shared" si="19"/>
        <v>32</v>
      </c>
      <c r="I43" s="2">
        <f t="shared" si="20"/>
        <v>14</v>
      </c>
      <c r="J43">
        <f t="shared" si="21"/>
        <v>12</v>
      </c>
      <c r="K43" s="1">
        <f t="shared" si="22"/>
        <v>7</v>
      </c>
      <c r="L43" s="3">
        <f t="shared" si="5"/>
        <v>46</v>
      </c>
      <c r="M43" s="3" t="str">
        <f t="shared" si="6"/>
        <v/>
      </c>
      <c r="N43" s="3" t="str">
        <f t="shared" si="7"/>
        <v/>
      </c>
      <c r="O43" s="3">
        <f t="shared" si="8"/>
        <v>36</v>
      </c>
      <c r="P43" s="3" t="str">
        <f t="shared" si="9"/>
        <v/>
      </c>
      <c r="Q43" s="3" t="str">
        <f t="shared" si="10"/>
        <v/>
      </c>
      <c r="R43" s="3">
        <f t="shared" si="11"/>
        <v>14</v>
      </c>
      <c r="S43" s="3">
        <f t="shared" si="23"/>
        <v>96</v>
      </c>
      <c r="T43" s="8">
        <f t="shared" si="24"/>
        <v>47.916666666666671</v>
      </c>
      <c r="U43" s="8">
        <f t="shared" si="25"/>
        <v>37.5</v>
      </c>
      <c r="V43" s="8">
        <f t="shared" si="26"/>
        <v>38.888888888888893</v>
      </c>
      <c r="W43" s="8">
        <f t="shared" si="27"/>
        <v>30.434782608695656</v>
      </c>
      <c r="X43" s="8">
        <f t="shared" si="28"/>
        <v>46</v>
      </c>
      <c r="Y43" s="8">
        <f t="shared" si="29"/>
        <v>36</v>
      </c>
      <c r="Z43" t="s">
        <v>77</v>
      </c>
      <c r="AC43" t="str">
        <f t="shared" si="30"/>
        <v>MUSC15 Scar</v>
      </c>
      <c r="AD43" s="1" t="s">
        <v>24</v>
      </c>
      <c r="AF43">
        <v>10</v>
      </c>
    </row>
    <row r="44" spans="1:32" x14ac:dyDescent="0.25">
      <c r="A44" t="s">
        <v>82</v>
      </c>
      <c r="B44" s="1" t="s">
        <v>67</v>
      </c>
      <c r="C44">
        <v>3</v>
      </c>
      <c r="D44" t="s">
        <v>25</v>
      </c>
      <c r="E44">
        <v>2</v>
      </c>
      <c r="F44">
        <v>9</v>
      </c>
      <c r="G44">
        <v>38</v>
      </c>
      <c r="H44" s="2">
        <f t="shared" si="19"/>
        <v>22</v>
      </c>
      <c r="I44" s="2">
        <f t="shared" si="20"/>
        <v>20</v>
      </c>
      <c r="J44">
        <f t="shared" si="21"/>
        <v>13</v>
      </c>
      <c r="K44" s="1">
        <f t="shared" si="22"/>
        <v>16</v>
      </c>
      <c r="L44" s="3">
        <f t="shared" si="5"/>
        <v>42</v>
      </c>
      <c r="M44" s="3" t="str">
        <f t="shared" si="6"/>
        <v/>
      </c>
      <c r="N44" s="3" t="str">
        <f t="shared" si="7"/>
        <v/>
      </c>
      <c r="O44" s="3">
        <f t="shared" si="8"/>
        <v>74</v>
      </c>
      <c r="P44" s="3" t="str">
        <f t="shared" si="9"/>
        <v/>
      </c>
      <c r="Q44" s="3" t="str">
        <f t="shared" si="10"/>
        <v/>
      </c>
      <c r="R44" s="3">
        <f t="shared" si="11"/>
        <v>20</v>
      </c>
      <c r="S44" s="3">
        <f t="shared" si="23"/>
        <v>118</v>
      </c>
      <c r="T44" s="8">
        <f t="shared" si="24"/>
        <v>35.593220338983052</v>
      </c>
      <c r="U44" s="8">
        <f t="shared" si="25"/>
        <v>62.711864406779661</v>
      </c>
      <c r="V44" s="8">
        <f t="shared" si="26"/>
        <v>27.027027027027028</v>
      </c>
      <c r="W44" s="8">
        <f t="shared" si="27"/>
        <v>47.619047619047613</v>
      </c>
      <c r="X44" s="8">
        <f t="shared" si="28"/>
        <v>42</v>
      </c>
      <c r="Y44" s="8">
        <f t="shared" si="29"/>
        <v>74</v>
      </c>
      <c r="Z44" t="s">
        <v>77</v>
      </c>
      <c r="AC44" t="str">
        <f t="shared" si="30"/>
        <v>MUSC15 Scar</v>
      </c>
      <c r="AD44" s="1" t="s">
        <v>24</v>
      </c>
      <c r="AF44">
        <v>6</v>
      </c>
    </row>
    <row r="45" spans="1:32" x14ac:dyDescent="0.25">
      <c r="A45" t="s">
        <v>82</v>
      </c>
      <c r="B45" s="3" t="s">
        <v>68</v>
      </c>
      <c r="C45">
        <v>3</v>
      </c>
      <c r="D45" t="s">
        <v>25</v>
      </c>
      <c r="E45">
        <v>3</v>
      </c>
      <c r="F45">
        <v>18</v>
      </c>
      <c r="G45">
        <v>25</v>
      </c>
      <c r="H45" s="2">
        <f t="shared" si="19"/>
        <v>5</v>
      </c>
      <c r="I45" s="2">
        <f t="shared" si="20"/>
        <v>13</v>
      </c>
      <c r="J45">
        <f t="shared" si="21"/>
        <v>6</v>
      </c>
      <c r="K45" s="1">
        <f t="shared" si="22"/>
        <v>5</v>
      </c>
      <c r="L45" s="3">
        <f t="shared" si="5"/>
        <v>18</v>
      </c>
      <c r="M45" s="3" t="str">
        <f t="shared" si="6"/>
        <v/>
      </c>
      <c r="N45" s="3" t="str">
        <f t="shared" si="7"/>
        <v/>
      </c>
      <c r="O45" s="3">
        <f t="shared" si="8"/>
        <v>43</v>
      </c>
      <c r="P45" s="3" t="str">
        <f t="shared" si="9"/>
        <v/>
      </c>
      <c r="Q45" s="3" t="str">
        <f t="shared" si="10"/>
        <v/>
      </c>
      <c r="R45" s="3">
        <f t="shared" si="11"/>
        <v>13</v>
      </c>
      <c r="S45" s="3">
        <f t="shared" si="23"/>
        <v>72</v>
      </c>
      <c r="T45" s="8">
        <f t="shared" si="24"/>
        <v>25</v>
      </c>
      <c r="U45" s="8">
        <f t="shared" si="25"/>
        <v>59.722222222222221</v>
      </c>
      <c r="V45" s="8">
        <f t="shared" si="26"/>
        <v>30.232558139534881</v>
      </c>
      <c r="W45" s="8">
        <f t="shared" si="27"/>
        <v>72.222222222222214</v>
      </c>
      <c r="X45" s="8">
        <f t="shared" si="28"/>
        <v>18</v>
      </c>
      <c r="Y45" s="8">
        <f t="shared" si="29"/>
        <v>43</v>
      </c>
      <c r="Z45" t="s">
        <v>77</v>
      </c>
      <c r="AC45" t="str">
        <f t="shared" si="30"/>
        <v>MUSC15 Scar</v>
      </c>
      <c r="AD45" s="1" t="s">
        <v>24</v>
      </c>
      <c r="AF45">
        <v>2</v>
      </c>
    </row>
    <row r="46" spans="1:32" x14ac:dyDescent="0.25">
      <c r="A46" t="s">
        <v>82</v>
      </c>
      <c r="B46" s="3" t="s">
        <v>69</v>
      </c>
      <c r="C46">
        <v>3</v>
      </c>
      <c r="D46" t="s">
        <v>25</v>
      </c>
      <c r="E46">
        <v>4</v>
      </c>
      <c r="F46">
        <v>16</v>
      </c>
      <c r="G46">
        <v>5</v>
      </c>
      <c r="H46" s="2">
        <f t="shared" si="19"/>
        <v>8</v>
      </c>
      <c r="I46" s="2">
        <f t="shared" si="20"/>
        <v>0</v>
      </c>
      <c r="J46">
        <f t="shared" si="21"/>
        <v>12</v>
      </c>
      <c r="K46" s="1">
        <f t="shared" si="22"/>
        <v>3</v>
      </c>
      <c r="L46" s="3">
        <f t="shared" si="5"/>
        <v>8</v>
      </c>
      <c r="M46" s="3" t="str">
        <f t="shared" si="6"/>
        <v/>
      </c>
      <c r="N46" s="3" t="str">
        <f t="shared" si="7"/>
        <v/>
      </c>
      <c r="O46" s="3">
        <f t="shared" si="8"/>
        <v>8</v>
      </c>
      <c r="P46" s="3" t="str">
        <f t="shared" si="9"/>
        <v/>
      </c>
      <c r="Q46" s="3" t="str">
        <f t="shared" si="10"/>
        <v/>
      </c>
      <c r="R46" s="3">
        <f t="shared" si="11"/>
        <v>0</v>
      </c>
      <c r="S46" s="3">
        <f t="shared" si="23"/>
        <v>44</v>
      </c>
      <c r="T46" s="8">
        <f t="shared" si="24"/>
        <v>18.181818181818183</v>
      </c>
      <c r="U46" s="8">
        <f t="shared" si="25"/>
        <v>18.181818181818183</v>
      </c>
      <c r="V46" s="8">
        <f t="shared" si="26"/>
        <v>0</v>
      </c>
      <c r="W46" s="8">
        <f t="shared" si="27"/>
        <v>0</v>
      </c>
      <c r="X46" s="8">
        <f t="shared" si="28"/>
        <v>8</v>
      </c>
      <c r="Y46" s="8">
        <f t="shared" si="29"/>
        <v>8</v>
      </c>
      <c r="Z46" t="s">
        <v>77</v>
      </c>
      <c r="AC46" t="str">
        <f t="shared" si="30"/>
        <v>MUSC15 Scar</v>
      </c>
      <c r="AD46" s="1" t="s">
        <v>24</v>
      </c>
      <c r="AF46">
        <v>2</v>
      </c>
    </row>
    <row r="47" spans="1:32" x14ac:dyDescent="0.25">
      <c r="A47" t="s">
        <v>82</v>
      </c>
      <c r="B47" s="10" t="s">
        <v>70</v>
      </c>
      <c r="C47">
        <v>3</v>
      </c>
      <c r="D47" t="s">
        <v>25</v>
      </c>
      <c r="E47">
        <v>5</v>
      </c>
      <c r="F47">
        <v>7</v>
      </c>
      <c r="G47">
        <v>17</v>
      </c>
      <c r="H47" s="2">
        <f t="shared" si="19"/>
        <v>1</v>
      </c>
      <c r="I47" s="2">
        <f t="shared" si="20"/>
        <v>0</v>
      </c>
      <c r="J47">
        <f t="shared" si="21"/>
        <v>4</v>
      </c>
      <c r="K47" s="1">
        <f t="shared" si="22"/>
        <v>2</v>
      </c>
      <c r="L47" s="3">
        <f t="shared" si="5"/>
        <v>1</v>
      </c>
      <c r="M47" s="3" t="str">
        <f t="shared" si="6"/>
        <v/>
      </c>
      <c r="N47" s="3" t="str">
        <f t="shared" si="7"/>
        <v/>
      </c>
      <c r="O47" s="3">
        <f t="shared" si="8"/>
        <v>19</v>
      </c>
      <c r="P47" s="3" t="str">
        <f t="shared" si="9"/>
        <v/>
      </c>
      <c r="Q47" s="3" t="str">
        <f t="shared" si="10"/>
        <v/>
      </c>
      <c r="R47" s="3">
        <f t="shared" si="11"/>
        <v>0</v>
      </c>
      <c r="S47" s="3">
        <f t="shared" si="23"/>
        <v>31</v>
      </c>
      <c r="T47" s="8">
        <f t="shared" si="24"/>
        <v>3.225806451612903</v>
      </c>
      <c r="U47" s="8">
        <f t="shared" si="25"/>
        <v>61.29032258064516</v>
      </c>
      <c r="V47" s="8">
        <f t="shared" si="26"/>
        <v>0</v>
      </c>
      <c r="W47" s="8">
        <f t="shared" si="27"/>
        <v>0</v>
      </c>
      <c r="X47" s="8">
        <f t="shared" si="28"/>
        <v>1</v>
      </c>
      <c r="Y47" s="8">
        <f t="shared" si="29"/>
        <v>19</v>
      </c>
      <c r="Z47" t="s">
        <v>77</v>
      </c>
      <c r="AC47" t="str">
        <f t="shared" si="30"/>
        <v>MUSC15 Scar</v>
      </c>
      <c r="AD47" s="1" t="s">
        <v>24</v>
      </c>
      <c r="AF47">
        <v>1</v>
      </c>
    </row>
    <row r="48" spans="1:32" x14ac:dyDescent="0.25">
      <c r="A48" t="s">
        <v>80</v>
      </c>
      <c r="B48" s="3" t="s">
        <v>30</v>
      </c>
      <c r="C48">
        <v>4</v>
      </c>
      <c r="D48" t="s">
        <v>31</v>
      </c>
      <c r="E48">
        <v>1</v>
      </c>
      <c r="F48">
        <v>4</v>
      </c>
      <c r="G48">
        <v>10</v>
      </c>
      <c r="H48" s="2">
        <f t="shared" si="19"/>
        <v>0</v>
      </c>
      <c r="I48" s="2">
        <f t="shared" si="20"/>
        <v>3</v>
      </c>
      <c r="J48">
        <f t="shared" si="21"/>
        <v>4</v>
      </c>
      <c r="K48" s="1">
        <f t="shared" si="22"/>
        <v>2</v>
      </c>
      <c r="L48" s="3">
        <f t="shared" si="5"/>
        <v>3</v>
      </c>
      <c r="M48" s="3">
        <f t="shared" si="6"/>
        <v>15</v>
      </c>
      <c r="N48" s="3" t="str">
        <f t="shared" si="7"/>
        <v/>
      </c>
      <c r="O48" s="3" t="str">
        <f t="shared" si="8"/>
        <v/>
      </c>
      <c r="P48" s="3">
        <f t="shared" si="9"/>
        <v>3</v>
      </c>
      <c r="Q48" s="3" t="str">
        <f t="shared" si="10"/>
        <v/>
      </c>
      <c r="R48" s="3" t="str">
        <f t="shared" si="11"/>
        <v/>
      </c>
      <c r="S48" s="3">
        <f t="shared" si="23"/>
        <v>23</v>
      </c>
      <c r="T48" s="8">
        <f t="shared" si="24"/>
        <v>13.043478260869565</v>
      </c>
      <c r="U48" s="8">
        <f t="shared" si="25"/>
        <v>65.217391304347828</v>
      </c>
      <c r="V48" s="8">
        <f t="shared" si="26"/>
        <v>20</v>
      </c>
      <c r="W48" s="8">
        <f t="shared" si="27"/>
        <v>100</v>
      </c>
      <c r="X48" s="8">
        <f t="shared" si="28"/>
        <v>3</v>
      </c>
      <c r="Y48" s="8">
        <f t="shared" si="29"/>
        <v>15</v>
      </c>
      <c r="Z48" t="s">
        <v>35</v>
      </c>
      <c r="AC48" t="str">
        <f t="shared" si="30"/>
        <v>MUSC15 Scar</v>
      </c>
      <c r="AD48" s="1" t="s">
        <v>24</v>
      </c>
      <c r="AF48">
        <v>2</v>
      </c>
    </row>
    <row r="49" spans="1:32" x14ac:dyDescent="0.25">
      <c r="A49" t="s">
        <v>80</v>
      </c>
      <c r="B49" s="1" t="s">
        <v>32</v>
      </c>
      <c r="C49">
        <v>4</v>
      </c>
      <c r="D49" t="s">
        <v>31</v>
      </c>
      <c r="E49">
        <v>2</v>
      </c>
      <c r="F49">
        <v>4</v>
      </c>
      <c r="G49">
        <v>28</v>
      </c>
      <c r="H49" s="2">
        <f t="shared" si="19"/>
        <v>0</v>
      </c>
      <c r="I49" s="2">
        <f t="shared" si="20"/>
        <v>6</v>
      </c>
      <c r="J49">
        <f t="shared" si="21"/>
        <v>0</v>
      </c>
      <c r="K49" s="1">
        <f t="shared" si="22"/>
        <v>5</v>
      </c>
      <c r="L49" s="3">
        <f t="shared" si="5"/>
        <v>6</v>
      </c>
      <c r="M49" s="3">
        <f t="shared" si="6"/>
        <v>39</v>
      </c>
      <c r="N49" s="3" t="str">
        <f t="shared" si="7"/>
        <v/>
      </c>
      <c r="O49" s="3" t="str">
        <f t="shared" si="8"/>
        <v/>
      </c>
      <c r="P49" s="3">
        <f t="shared" si="9"/>
        <v>6</v>
      </c>
      <c r="Q49" s="3" t="str">
        <f t="shared" si="10"/>
        <v/>
      </c>
      <c r="R49" s="3" t="str">
        <f t="shared" si="11"/>
        <v/>
      </c>
      <c r="S49" s="3">
        <f t="shared" si="23"/>
        <v>43</v>
      </c>
      <c r="T49" s="8">
        <f t="shared" si="24"/>
        <v>13.953488372093023</v>
      </c>
      <c r="U49" s="8">
        <f t="shared" si="25"/>
        <v>90.697674418604649</v>
      </c>
      <c r="V49" s="8">
        <f t="shared" si="26"/>
        <v>15.384615384615385</v>
      </c>
      <c r="W49" s="8">
        <f t="shared" si="27"/>
        <v>100</v>
      </c>
      <c r="X49" s="8">
        <f t="shared" si="28"/>
        <v>6</v>
      </c>
      <c r="Y49" s="8">
        <f t="shared" si="29"/>
        <v>39</v>
      </c>
      <c r="Z49" t="s">
        <v>35</v>
      </c>
      <c r="AC49" t="str">
        <f t="shared" si="30"/>
        <v>MUSC15 Scar</v>
      </c>
      <c r="AD49" s="1" t="s">
        <v>24</v>
      </c>
      <c r="AF49">
        <v>1</v>
      </c>
    </row>
    <row r="50" spans="1:32" x14ac:dyDescent="0.25">
      <c r="A50" t="s">
        <v>80</v>
      </c>
      <c r="B50" s="3" t="s">
        <v>33</v>
      </c>
      <c r="C50">
        <v>4</v>
      </c>
      <c r="D50" t="s">
        <v>31</v>
      </c>
      <c r="E50">
        <v>3</v>
      </c>
      <c r="F50">
        <v>3</v>
      </c>
      <c r="G50">
        <v>39</v>
      </c>
      <c r="H50" s="2">
        <f t="shared" si="19"/>
        <v>0</v>
      </c>
      <c r="I50" s="2">
        <f t="shared" si="20"/>
        <v>11</v>
      </c>
      <c r="J50">
        <f t="shared" si="21"/>
        <v>0</v>
      </c>
      <c r="K50" s="1">
        <f t="shared" si="22"/>
        <v>19</v>
      </c>
      <c r="L50" s="3">
        <f t="shared" si="5"/>
        <v>11</v>
      </c>
      <c r="M50" s="3">
        <f t="shared" si="6"/>
        <v>69</v>
      </c>
      <c r="N50" s="3" t="str">
        <f t="shared" si="7"/>
        <v/>
      </c>
      <c r="O50" s="3" t="str">
        <f t="shared" si="8"/>
        <v/>
      </c>
      <c r="P50" s="3">
        <f t="shared" si="9"/>
        <v>11</v>
      </c>
      <c r="Q50" s="3" t="str">
        <f t="shared" si="10"/>
        <v/>
      </c>
      <c r="R50" s="3" t="str">
        <f t="shared" si="11"/>
        <v/>
      </c>
      <c r="S50" s="3">
        <f t="shared" si="23"/>
        <v>72</v>
      </c>
      <c r="T50" s="8">
        <f t="shared" si="24"/>
        <v>15.277777777777779</v>
      </c>
      <c r="U50" s="8">
        <f t="shared" si="25"/>
        <v>95.833333333333343</v>
      </c>
      <c r="V50" s="8">
        <f t="shared" si="26"/>
        <v>15.942028985507244</v>
      </c>
      <c r="W50" s="8">
        <f t="shared" si="27"/>
        <v>100</v>
      </c>
      <c r="X50" s="8">
        <f t="shared" si="28"/>
        <v>11</v>
      </c>
      <c r="Y50" s="8">
        <f t="shared" si="29"/>
        <v>69</v>
      </c>
      <c r="Z50" t="s">
        <v>35</v>
      </c>
      <c r="AC50" t="str">
        <f t="shared" si="30"/>
        <v>MUSC15 Scar</v>
      </c>
      <c r="AD50" s="1" t="s">
        <v>24</v>
      </c>
      <c r="AF50">
        <v>2</v>
      </c>
    </row>
    <row r="51" spans="1:32" x14ac:dyDescent="0.25">
      <c r="A51" t="s">
        <v>81</v>
      </c>
      <c r="B51" s="3" t="s">
        <v>51</v>
      </c>
      <c r="C51">
        <v>4</v>
      </c>
      <c r="D51" t="s">
        <v>31</v>
      </c>
      <c r="E51">
        <v>1</v>
      </c>
      <c r="F51">
        <v>10</v>
      </c>
      <c r="G51">
        <v>0</v>
      </c>
      <c r="H51" s="2">
        <f t="shared" si="19"/>
        <v>1</v>
      </c>
      <c r="I51" s="2">
        <f t="shared" si="20"/>
        <v>0</v>
      </c>
      <c r="J51">
        <f t="shared" si="21"/>
        <v>6</v>
      </c>
      <c r="K51" s="1">
        <f t="shared" si="22"/>
        <v>0</v>
      </c>
      <c r="L51" s="3">
        <f t="shared" ref="L51:L60" si="31">SUM(H51:I51)</f>
        <v>1</v>
      </c>
      <c r="M51" s="3" t="str">
        <f t="shared" ref="M51:M60" si="32">IF(A51="aSMA_gH2AX",SUM(G51,I51,K51),"")</f>
        <v/>
      </c>
      <c r="N51" s="3">
        <f t="shared" ref="N51:N60" si="33">IF(A51="vWF_gH2AX",SUM(G51,I51,K51),"")</f>
        <v>0</v>
      </c>
      <c r="O51" s="3" t="str">
        <f t="shared" ref="O51:O60" si="34">IF(A51="CD68_gH2AX",SUM(G51,I51,K51),"")</f>
        <v/>
      </c>
      <c r="P51" s="3" t="str">
        <f t="shared" ref="P51:P60" si="35">IF(A51="aSMA_gH2AX",I51,"")</f>
        <v/>
      </c>
      <c r="Q51" s="3">
        <f t="shared" ref="Q51:Q60" si="36">IF(A51="vWF_gH2AX",I51,"")</f>
        <v>0</v>
      </c>
      <c r="R51" s="3" t="str">
        <f t="shared" ref="R51:R60" si="37">IF(A51="CD68_gH2AX",I51,"")</f>
        <v/>
      </c>
      <c r="S51" s="3">
        <f t="shared" si="23"/>
        <v>17</v>
      </c>
      <c r="T51" s="8">
        <f t="shared" si="24"/>
        <v>5.8823529411764701</v>
      </c>
      <c r="U51" s="8">
        <f t="shared" si="25"/>
        <v>0</v>
      </c>
      <c r="V51" s="8" t="e">
        <f t="shared" si="26"/>
        <v>#DIV/0!</v>
      </c>
      <c r="W51" s="8">
        <f t="shared" si="27"/>
        <v>0</v>
      </c>
      <c r="X51" s="8">
        <f t="shared" si="28"/>
        <v>1</v>
      </c>
      <c r="Y51" s="8">
        <f t="shared" si="29"/>
        <v>0</v>
      </c>
      <c r="Z51" t="s">
        <v>76</v>
      </c>
      <c r="AC51" t="str">
        <f t="shared" si="30"/>
        <v>MUSC15 Scar</v>
      </c>
      <c r="AD51" s="1" t="s">
        <v>26</v>
      </c>
      <c r="AE51">
        <v>1</v>
      </c>
      <c r="AF51">
        <v>3</v>
      </c>
    </row>
    <row r="52" spans="1:32" x14ac:dyDescent="0.25">
      <c r="A52" t="s">
        <v>81</v>
      </c>
      <c r="B52" s="1" t="s">
        <v>52</v>
      </c>
      <c r="C52">
        <v>4</v>
      </c>
      <c r="D52" t="s">
        <v>31</v>
      </c>
      <c r="E52">
        <v>2</v>
      </c>
      <c r="F52">
        <v>23</v>
      </c>
      <c r="G52">
        <v>5</v>
      </c>
      <c r="H52" s="2">
        <f t="shared" si="19"/>
        <v>0</v>
      </c>
      <c r="I52" s="2">
        <f t="shared" si="20"/>
        <v>0</v>
      </c>
      <c r="J52">
        <f t="shared" si="21"/>
        <v>2</v>
      </c>
      <c r="K52" s="1">
        <f t="shared" si="22"/>
        <v>0</v>
      </c>
      <c r="L52" s="3">
        <f t="shared" si="31"/>
        <v>0</v>
      </c>
      <c r="M52" s="3" t="str">
        <f t="shared" si="32"/>
        <v/>
      </c>
      <c r="N52" s="3">
        <f t="shared" si="33"/>
        <v>5</v>
      </c>
      <c r="O52" s="3" t="str">
        <f t="shared" si="34"/>
        <v/>
      </c>
      <c r="P52" s="3" t="str">
        <f t="shared" si="35"/>
        <v/>
      </c>
      <c r="Q52" s="3">
        <f t="shared" si="36"/>
        <v>0</v>
      </c>
      <c r="R52" s="3" t="str">
        <f t="shared" si="37"/>
        <v/>
      </c>
      <c r="S52" s="3">
        <f t="shared" si="23"/>
        <v>30</v>
      </c>
      <c r="T52" s="8">
        <f t="shared" si="24"/>
        <v>0</v>
      </c>
      <c r="U52" s="8">
        <f t="shared" si="25"/>
        <v>16.666666666666664</v>
      </c>
      <c r="V52" s="8">
        <f t="shared" si="26"/>
        <v>0</v>
      </c>
      <c r="W52" s="8" t="str">
        <f t="shared" si="27"/>
        <v/>
      </c>
      <c r="X52" s="8">
        <f t="shared" si="28"/>
        <v>0</v>
      </c>
      <c r="Y52" s="8">
        <f t="shared" si="29"/>
        <v>5</v>
      </c>
      <c r="Z52" t="s">
        <v>76</v>
      </c>
      <c r="AC52" t="str">
        <f t="shared" si="30"/>
        <v>MUSC15 Scar</v>
      </c>
      <c r="AD52" s="1" t="s">
        <v>26</v>
      </c>
      <c r="AF52">
        <v>5</v>
      </c>
    </row>
    <row r="53" spans="1:32" x14ac:dyDescent="0.25">
      <c r="A53" t="s">
        <v>81</v>
      </c>
      <c r="B53" s="3" t="s">
        <v>53</v>
      </c>
      <c r="C53">
        <v>4</v>
      </c>
      <c r="D53" t="s">
        <v>31</v>
      </c>
      <c r="E53">
        <v>3</v>
      </c>
      <c r="F53">
        <v>14</v>
      </c>
      <c r="G53">
        <v>0</v>
      </c>
      <c r="H53" s="2">
        <f t="shared" si="19"/>
        <v>0</v>
      </c>
      <c r="I53" s="2">
        <f t="shared" si="20"/>
        <v>0</v>
      </c>
      <c r="J53">
        <f t="shared" si="21"/>
        <v>0</v>
      </c>
      <c r="K53" s="1">
        <f t="shared" si="22"/>
        <v>0</v>
      </c>
      <c r="L53" s="3">
        <f t="shared" si="31"/>
        <v>0</v>
      </c>
      <c r="M53" s="3" t="str">
        <f t="shared" si="32"/>
        <v/>
      </c>
      <c r="N53" s="3">
        <f t="shared" si="33"/>
        <v>0</v>
      </c>
      <c r="O53" s="3" t="str">
        <f t="shared" si="34"/>
        <v/>
      </c>
      <c r="P53" s="3" t="str">
        <f t="shared" si="35"/>
        <v/>
      </c>
      <c r="Q53" s="3">
        <f t="shared" si="36"/>
        <v>0</v>
      </c>
      <c r="R53" s="3" t="str">
        <f t="shared" si="37"/>
        <v/>
      </c>
      <c r="S53" s="3">
        <f t="shared" si="23"/>
        <v>14</v>
      </c>
      <c r="T53" s="8">
        <f t="shared" si="24"/>
        <v>0</v>
      </c>
      <c r="U53" s="8">
        <f t="shared" si="25"/>
        <v>0</v>
      </c>
      <c r="V53" s="8" t="e">
        <f t="shared" si="26"/>
        <v>#DIV/0!</v>
      </c>
      <c r="W53" s="8" t="str">
        <f t="shared" si="27"/>
        <v/>
      </c>
      <c r="X53" s="8">
        <f t="shared" si="28"/>
        <v>0</v>
      </c>
      <c r="Y53" s="8">
        <f t="shared" si="29"/>
        <v>0</v>
      </c>
      <c r="Z53" t="s">
        <v>76</v>
      </c>
      <c r="AC53" t="str">
        <f t="shared" si="30"/>
        <v>MUSC15 Scar</v>
      </c>
      <c r="AD53" s="1" t="s">
        <v>26</v>
      </c>
      <c r="AF53">
        <v>6</v>
      </c>
    </row>
    <row r="54" spans="1:32" x14ac:dyDescent="0.25">
      <c r="A54" t="s">
        <v>81</v>
      </c>
      <c r="B54" s="3" t="s">
        <v>54</v>
      </c>
      <c r="C54">
        <v>4</v>
      </c>
      <c r="D54" t="s">
        <v>31</v>
      </c>
      <c r="E54">
        <v>4</v>
      </c>
      <c r="F54">
        <v>11</v>
      </c>
      <c r="G54">
        <v>1</v>
      </c>
      <c r="H54" s="2">
        <f t="shared" si="19"/>
        <v>0</v>
      </c>
      <c r="I54" s="2">
        <f t="shared" si="20"/>
        <v>0</v>
      </c>
      <c r="J54">
        <f t="shared" si="21"/>
        <v>0</v>
      </c>
      <c r="K54" s="1">
        <f t="shared" si="22"/>
        <v>0</v>
      </c>
      <c r="L54" s="3">
        <f t="shared" si="31"/>
        <v>0</v>
      </c>
      <c r="M54" s="3" t="str">
        <f t="shared" si="32"/>
        <v/>
      </c>
      <c r="N54" s="3">
        <f t="shared" si="33"/>
        <v>1</v>
      </c>
      <c r="O54" s="3" t="str">
        <f t="shared" si="34"/>
        <v/>
      </c>
      <c r="P54" s="3" t="str">
        <f t="shared" si="35"/>
        <v/>
      </c>
      <c r="Q54" s="3">
        <f t="shared" si="36"/>
        <v>0</v>
      </c>
      <c r="R54" s="3" t="str">
        <f t="shared" si="37"/>
        <v/>
      </c>
      <c r="S54" s="3">
        <f t="shared" si="23"/>
        <v>12</v>
      </c>
      <c r="T54" s="8">
        <f t="shared" si="24"/>
        <v>0</v>
      </c>
      <c r="U54" s="8">
        <f t="shared" si="25"/>
        <v>8.3333333333333321</v>
      </c>
      <c r="V54" s="8">
        <f t="shared" si="26"/>
        <v>0</v>
      </c>
      <c r="W54" s="8" t="str">
        <f t="shared" si="27"/>
        <v/>
      </c>
      <c r="X54" s="8">
        <f t="shared" si="28"/>
        <v>0</v>
      </c>
      <c r="Y54" s="8">
        <f t="shared" si="29"/>
        <v>1</v>
      </c>
      <c r="Z54" t="s">
        <v>76</v>
      </c>
      <c r="AC54" t="str">
        <f t="shared" si="30"/>
        <v>MUSC15 Scar</v>
      </c>
      <c r="AD54" s="1" t="s">
        <v>26</v>
      </c>
      <c r="AF54">
        <v>1</v>
      </c>
    </row>
    <row r="55" spans="1:32" x14ac:dyDescent="0.25">
      <c r="A55" t="s">
        <v>81</v>
      </c>
      <c r="B55" s="10" t="s">
        <v>55</v>
      </c>
      <c r="C55">
        <v>4</v>
      </c>
      <c r="D55" t="s">
        <v>31</v>
      </c>
      <c r="E55">
        <v>5</v>
      </c>
      <c r="F55">
        <v>10</v>
      </c>
      <c r="G55">
        <v>1</v>
      </c>
      <c r="H55" s="2">
        <f t="shared" si="19"/>
        <v>0</v>
      </c>
      <c r="I55" s="2">
        <f t="shared" si="20"/>
        <v>0</v>
      </c>
      <c r="J55">
        <f t="shared" si="21"/>
        <v>0</v>
      </c>
      <c r="K55" s="1">
        <f t="shared" si="22"/>
        <v>0</v>
      </c>
      <c r="L55" s="3">
        <f t="shared" si="31"/>
        <v>0</v>
      </c>
      <c r="M55" s="3" t="str">
        <f t="shared" si="32"/>
        <v/>
      </c>
      <c r="N55" s="3">
        <f t="shared" si="33"/>
        <v>1</v>
      </c>
      <c r="O55" s="3" t="str">
        <f t="shared" si="34"/>
        <v/>
      </c>
      <c r="P55" s="3" t="str">
        <f t="shared" si="35"/>
        <v/>
      </c>
      <c r="Q55" s="3">
        <f t="shared" si="36"/>
        <v>0</v>
      </c>
      <c r="R55" s="3" t="str">
        <f t="shared" si="37"/>
        <v/>
      </c>
      <c r="S55" s="3">
        <f t="shared" si="23"/>
        <v>11</v>
      </c>
      <c r="T55" s="8">
        <f>SUM(H55:I55)/SUM(F55:K55)*100</f>
        <v>0</v>
      </c>
      <c r="U55" s="8">
        <f>SUM(G55,I55,K55)/SUM(F55:K55)*100</f>
        <v>9.0909090909090917</v>
      </c>
      <c r="V55" s="8">
        <f>I55/SUM(G55,I55,K55)*100</f>
        <v>0</v>
      </c>
      <c r="W55" s="8" t="str">
        <f>IF(SUM(H55:I55)=0,"",I55/SUM(H55:I55)*100)</f>
        <v/>
      </c>
      <c r="X55" s="8">
        <f>SUM(H55:I55)</f>
        <v>0</v>
      </c>
      <c r="Y55" s="8">
        <f>SUM(G55,I55,K55)</f>
        <v>1</v>
      </c>
      <c r="Z55" t="s">
        <v>76</v>
      </c>
      <c r="AC55" t="str">
        <f t="shared" si="30"/>
        <v>MUSC15 Scar</v>
      </c>
      <c r="AD55" s="1" t="s">
        <v>26</v>
      </c>
      <c r="AF55">
        <v>1</v>
      </c>
    </row>
    <row r="56" spans="1:32" x14ac:dyDescent="0.25">
      <c r="A56" t="s">
        <v>82</v>
      </c>
      <c r="B56" s="3" t="s">
        <v>56</v>
      </c>
      <c r="C56">
        <v>4</v>
      </c>
      <c r="D56" t="s">
        <v>31</v>
      </c>
      <c r="E56">
        <v>1</v>
      </c>
      <c r="F56">
        <v>52</v>
      </c>
      <c r="G56">
        <v>6</v>
      </c>
      <c r="H56" s="2">
        <f t="shared" si="19"/>
        <v>1</v>
      </c>
      <c r="I56" s="2">
        <f t="shared" si="20"/>
        <v>1</v>
      </c>
      <c r="J56">
        <f t="shared" si="21"/>
        <v>0</v>
      </c>
      <c r="K56" s="1">
        <f t="shared" si="22"/>
        <v>0</v>
      </c>
      <c r="L56" s="3">
        <f t="shared" si="31"/>
        <v>2</v>
      </c>
      <c r="M56" s="3" t="str">
        <f t="shared" si="32"/>
        <v/>
      </c>
      <c r="N56" s="3" t="str">
        <f t="shared" si="33"/>
        <v/>
      </c>
      <c r="O56" s="3">
        <f t="shared" si="34"/>
        <v>7</v>
      </c>
      <c r="P56" s="3" t="str">
        <f t="shared" si="35"/>
        <v/>
      </c>
      <c r="Q56" s="3" t="str">
        <f t="shared" si="36"/>
        <v/>
      </c>
      <c r="R56" s="3">
        <f t="shared" si="37"/>
        <v>1</v>
      </c>
      <c r="S56" s="3">
        <f t="shared" si="23"/>
        <v>60</v>
      </c>
      <c r="T56" s="8">
        <f t="shared" si="24"/>
        <v>3.3333333333333335</v>
      </c>
      <c r="U56" s="8">
        <f t="shared" si="25"/>
        <v>11.666666666666666</v>
      </c>
      <c r="V56" s="8">
        <f t="shared" si="26"/>
        <v>14.285714285714285</v>
      </c>
      <c r="W56" s="8">
        <f t="shared" si="27"/>
        <v>50</v>
      </c>
      <c r="X56" s="8">
        <f t="shared" si="28"/>
        <v>2</v>
      </c>
      <c r="Y56" s="8">
        <f t="shared" si="29"/>
        <v>7</v>
      </c>
      <c r="Z56" t="s">
        <v>77</v>
      </c>
      <c r="AC56" t="str">
        <f t="shared" si="30"/>
        <v>MUSC15 Scar</v>
      </c>
      <c r="AD56" s="1" t="s">
        <v>26</v>
      </c>
      <c r="AE56">
        <v>2</v>
      </c>
      <c r="AF56">
        <v>1</v>
      </c>
    </row>
    <row r="57" spans="1:32" x14ac:dyDescent="0.25">
      <c r="A57" t="s">
        <v>82</v>
      </c>
      <c r="B57" s="1" t="s">
        <v>57</v>
      </c>
      <c r="C57">
        <v>4</v>
      </c>
      <c r="D57" t="s">
        <v>31</v>
      </c>
      <c r="E57">
        <v>2</v>
      </c>
      <c r="F57">
        <v>29</v>
      </c>
      <c r="G57">
        <v>5</v>
      </c>
      <c r="H57" s="2">
        <f t="shared" si="19"/>
        <v>0</v>
      </c>
      <c r="I57" s="2">
        <f t="shared" si="20"/>
        <v>0</v>
      </c>
      <c r="J57">
        <f t="shared" si="21"/>
        <v>2</v>
      </c>
      <c r="K57" s="1">
        <f t="shared" si="22"/>
        <v>1</v>
      </c>
      <c r="L57" s="3">
        <f t="shared" si="31"/>
        <v>0</v>
      </c>
      <c r="M57" s="3" t="str">
        <f t="shared" si="32"/>
        <v/>
      </c>
      <c r="N57" s="3" t="str">
        <f t="shared" si="33"/>
        <v/>
      </c>
      <c r="O57" s="3">
        <f t="shared" si="34"/>
        <v>6</v>
      </c>
      <c r="P57" s="3" t="str">
        <f t="shared" si="35"/>
        <v/>
      </c>
      <c r="Q57" s="3" t="str">
        <f t="shared" si="36"/>
        <v/>
      </c>
      <c r="R57" s="3">
        <f t="shared" si="37"/>
        <v>0</v>
      </c>
      <c r="S57" s="3">
        <f t="shared" si="23"/>
        <v>37</v>
      </c>
      <c r="T57" s="8">
        <f t="shared" si="24"/>
        <v>0</v>
      </c>
      <c r="U57" s="8">
        <f t="shared" si="25"/>
        <v>16.216216216216218</v>
      </c>
      <c r="V57" s="8">
        <f t="shared" si="26"/>
        <v>0</v>
      </c>
      <c r="W57" s="8" t="str">
        <f t="shared" si="27"/>
        <v/>
      </c>
      <c r="X57" s="8">
        <f t="shared" si="28"/>
        <v>0</v>
      </c>
      <c r="Y57" s="8">
        <f t="shared" si="29"/>
        <v>6</v>
      </c>
      <c r="Z57" t="s">
        <v>77</v>
      </c>
      <c r="AC57" t="str">
        <f t="shared" si="30"/>
        <v>MUSC15 Scar</v>
      </c>
      <c r="AD57" s="1" t="s">
        <v>26</v>
      </c>
      <c r="AF57">
        <v>3</v>
      </c>
    </row>
    <row r="58" spans="1:32" x14ac:dyDescent="0.25">
      <c r="A58" t="s">
        <v>82</v>
      </c>
      <c r="B58" s="3" t="s">
        <v>58</v>
      </c>
      <c r="C58">
        <v>4</v>
      </c>
      <c r="D58" t="s">
        <v>31</v>
      </c>
      <c r="E58">
        <v>3</v>
      </c>
      <c r="F58">
        <v>28</v>
      </c>
      <c r="G58">
        <v>9</v>
      </c>
      <c r="H58" s="2">
        <f t="shared" si="19"/>
        <v>4</v>
      </c>
      <c r="I58" s="2">
        <f t="shared" si="20"/>
        <v>1</v>
      </c>
      <c r="J58">
        <f t="shared" si="21"/>
        <v>2</v>
      </c>
      <c r="K58" s="1">
        <f t="shared" si="22"/>
        <v>4</v>
      </c>
      <c r="L58" s="3">
        <f t="shared" si="31"/>
        <v>5</v>
      </c>
      <c r="M58" s="3" t="str">
        <f t="shared" si="32"/>
        <v/>
      </c>
      <c r="N58" s="3" t="str">
        <f t="shared" si="33"/>
        <v/>
      </c>
      <c r="O58" s="3">
        <f t="shared" si="34"/>
        <v>14</v>
      </c>
      <c r="P58" s="3" t="str">
        <f t="shared" si="35"/>
        <v/>
      </c>
      <c r="Q58" s="3" t="str">
        <f t="shared" si="36"/>
        <v/>
      </c>
      <c r="R58" s="3">
        <f t="shared" si="37"/>
        <v>1</v>
      </c>
      <c r="S58" s="3">
        <f t="shared" si="23"/>
        <v>48</v>
      </c>
      <c r="T58" s="8">
        <f t="shared" si="24"/>
        <v>10.416666666666668</v>
      </c>
      <c r="U58" s="8">
        <f t="shared" si="25"/>
        <v>29.166666666666668</v>
      </c>
      <c r="V58" s="8">
        <f t="shared" si="26"/>
        <v>7.1428571428571423</v>
      </c>
      <c r="W58" s="8">
        <f t="shared" si="27"/>
        <v>20</v>
      </c>
      <c r="X58" s="8">
        <f t="shared" si="28"/>
        <v>5</v>
      </c>
      <c r="Y58" s="8">
        <f t="shared" si="29"/>
        <v>14</v>
      </c>
      <c r="Z58" t="s">
        <v>77</v>
      </c>
      <c r="AC58" t="str">
        <f t="shared" si="30"/>
        <v>MUSC15 Scar</v>
      </c>
      <c r="AD58" s="1" t="s">
        <v>27</v>
      </c>
      <c r="AE58">
        <v>6</v>
      </c>
      <c r="AF58">
        <v>2</v>
      </c>
    </row>
    <row r="59" spans="1:32" x14ac:dyDescent="0.25">
      <c r="A59" t="s">
        <v>82</v>
      </c>
      <c r="B59" s="3" t="s">
        <v>59</v>
      </c>
      <c r="C59">
        <v>4</v>
      </c>
      <c r="D59" t="s">
        <v>31</v>
      </c>
      <c r="E59">
        <v>4</v>
      </c>
      <c r="F59">
        <v>16</v>
      </c>
      <c r="G59">
        <v>4</v>
      </c>
      <c r="H59" s="2">
        <f t="shared" si="19"/>
        <v>14</v>
      </c>
      <c r="I59" s="2">
        <f t="shared" si="20"/>
        <v>8</v>
      </c>
      <c r="J59">
        <f t="shared" si="21"/>
        <v>6</v>
      </c>
      <c r="K59" s="1">
        <f t="shared" si="22"/>
        <v>1</v>
      </c>
      <c r="L59" s="3">
        <f t="shared" si="31"/>
        <v>22</v>
      </c>
      <c r="M59" s="3" t="str">
        <f t="shared" si="32"/>
        <v/>
      </c>
      <c r="N59" s="3" t="str">
        <f t="shared" si="33"/>
        <v/>
      </c>
      <c r="O59" s="3">
        <f t="shared" si="34"/>
        <v>13</v>
      </c>
      <c r="P59" s="3" t="str">
        <f t="shared" si="35"/>
        <v/>
      </c>
      <c r="Q59" s="3" t="str">
        <f t="shared" si="36"/>
        <v/>
      </c>
      <c r="R59" s="3">
        <f t="shared" si="37"/>
        <v>8</v>
      </c>
      <c r="S59" s="3">
        <f t="shared" si="23"/>
        <v>49</v>
      </c>
      <c r="T59" s="8">
        <f t="shared" si="24"/>
        <v>44.897959183673471</v>
      </c>
      <c r="U59" s="8">
        <f t="shared" si="25"/>
        <v>26.530612244897959</v>
      </c>
      <c r="V59" s="8">
        <f t="shared" si="26"/>
        <v>61.53846153846154</v>
      </c>
      <c r="W59" s="8">
        <f t="shared" si="27"/>
        <v>36.363636363636367</v>
      </c>
      <c r="X59" s="8">
        <f t="shared" si="28"/>
        <v>22</v>
      </c>
      <c r="Y59" s="8">
        <f t="shared" si="29"/>
        <v>13</v>
      </c>
      <c r="Z59" t="s">
        <v>77</v>
      </c>
      <c r="AC59" t="str">
        <f t="shared" si="30"/>
        <v>MUSC15 Scar</v>
      </c>
      <c r="AD59" s="1" t="s">
        <v>27</v>
      </c>
      <c r="AF59">
        <v>1</v>
      </c>
    </row>
    <row r="60" spans="1:32" x14ac:dyDescent="0.25">
      <c r="A60" t="s">
        <v>82</v>
      </c>
      <c r="B60" s="10" t="s">
        <v>60</v>
      </c>
      <c r="C60">
        <v>4</v>
      </c>
      <c r="D60" t="s">
        <v>31</v>
      </c>
      <c r="E60">
        <v>5</v>
      </c>
      <c r="F60">
        <v>19</v>
      </c>
      <c r="G60">
        <v>13</v>
      </c>
      <c r="H60" s="2">
        <f t="shared" si="19"/>
        <v>5</v>
      </c>
      <c r="I60" s="2">
        <f t="shared" si="20"/>
        <v>2</v>
      </c>
      <c r="J60">
        <f t="shared" si="21"/>
        <v>10</v>
      </c>
      <c r="K60" s="1">
        <f t="shared" si="22"/>
        <v>0</v>
      </c>
      <c r="L60" s="3">
        <f t="shared" si="31"/>
        <v>7</v>
      </c>
      <c r="M60" s="3" t="str">
        <f t="shared" si="32"/>
        <v/>
      </c>
      <c r="N60" s="3" t="str">
        <f t="shared" si="33"/>
        <v/>
      </c>
      <c r="O60" s="3">
        <f t="shared" si="34"/>
        <v>15</v>
      </c>
      <c r="P60" s="3" t="str">
        <f t="shared" si="35"/>
        <v/>
      </c>
      <c r="Q60" s="3" t="str">
        <f t="shared" si="36"/>
        <v/>
      </c>
      <c r="R60" s="3">
        <f t="shared" si="37"/>
        <v>2</v>
      </c>
      <c r="S60" s="3">
        <f t="shared" si="23"/>
        <v>49</v>
      </c>
      <c r="T60" s="8">
        <f t="shared" si="24"/>
        <v>14.285714285714285</v>
      </c>
      <c r="U60" s="8">
        <f t="shared" si="25"/>
        <v>30.612244897959183</v>
      </c>
      <c r="V60" s="8">
        <f t="shared" si="26"/>
        <v>13.333333333333334</v>
      </c>
      <c r="W60" s="8">
        <f t="shared" si="27"/>
        <v>28.571428571428569</v>
      </c>
      <c r="X60" s="8">
        <f t="shared" si="28"/>
        <v>7</v>
      </c>
      <c r="Y60" s="8">
        <f t="shared" si="29"/>
        <v>15</v>
      </c>
      <c r="Z60" t="s">
        <v>77</v>
      </c>
      <c r="AC60" t="str">
        <f t="shared" si="30"/>
        <v>MUSC15 Scar</v>
      </c>
      <c r="AD60" s="1" t="s">
        <v>27</v>
      </c>
      <c r="AF60">
        <v>2</v>
      </c>
    </row>
    <row r="61" spans="1:32" x14ac:dyDescent="0.25">
      <c r="AC61" t="str">
        <f t="shared" si="30"/>
        <v>MUSC15 Scar</v>
      </c>
      <c r="AD61" s="1" t="s">
        <v>27</v>
      </c>
      <c r="AF61">
        <v>5</v>
      </c>
    </row>
    <row r="62" spans="1:32" x14ac:dyDescent="0.25">
      <c r="AC62" t="str">
        <f t="shared" si="30"/>
        <v>MUSC15 Scar</v>
      </c>
      <c r="AD62" s="1" t="s">
        <v>27</v>
      </c>
      <c r="AF62">
        <v>2</v>
      </c>
    </row>
    <row r="63" spans="1:32" x14ac:dyDescent="0.25">
      <c r="AC63" t="str">
        <f t="shared" si="30"/>
        <v>MUSC15 Scar</v>
      </c>
      <c r="AD63" s="1" t="s">
        <v>27</v>
      </c>
      <c r="AF63">
        <v>3</v>
      </c>
    </row>
    <row r="64" spans="1:32" x14ac:dyDescent="0.25">
      <c r="AC64" t="str">
        <f t="shared" si="30"/>
        <v>MUSC15 Scar</v>
      </c>
      <c r="AD64" s="1" t="s">
        <v>27</v>
      </c>
      <c r="AE64">
        <v>1</v>
      </c>
      <c r="AF64">
        <v>2</v>
      </c>
    </row>
    <row r="65" spans="29:32" x14ac:dyDescent="0.25">
      <c r="AC65" t="str">
        <f t="shared" si="30"/>
        <v>MUSC15 Scar</v>
      </c>
      <c r="AD65" s="1" t="s">
        <v>27</v>
      </c>
      <c r="AF65">
        <v>2</v>
      </c>
    </row>
    <row r="66" spans="29:32" x14ac:dyDescent="0.25">
      <c r="AC66" t="str">
        <f t="shared" si="30"/>
        <v>MUSC15 Scar</v>
      </c>
      <c r="AD66" s="1" t="s">
        <v>28</v>
      </c>
      <c r="AF66">
        <v>5</v>
      </c>
    </row>
    <row r="67" spans="29:32" x14ac:dyDescent="0.25">
      <c r="AC67" t="str">
        <f t="shared" ref="AC67:AC98" si="38">INDEX(D:D,MATCH(AD67,B:B,0))</f>
        <v>MUSC15 Scar</v>
      </c>
      <c r="AD67" s="1" t="s">
        <v>28</v>
      </c>
      <c r="AE67">
        <v>2</v>
      </c>
      <c r="AF67">
        <v>4</v>
      </c>
    </row>
    <row r="68" spans="29:32" x14ac:dyDescent="0.25">
      <c r="AC68" t="str">
        <f t="shared" si="38"/>
        <v>MUSC15 Scar</v>
      </c>
      <c r="AD68" s="1" t="s">
        <v>28</v>
      </c>
      <c r="AE68">
        <v>1</v>
      </c>
      <c r="AF68">
        <v>1</v>
      </c>
    </row>
    <row r="69" spans="29:32" x14ac:dyDescent="0.25">
      <c r="AC69" t="str">
        <f t="shared" si="38"/>
        <v>MUSC15 Scar</v>
      </c>
      <c r="AD69" s="1" t="s">
        <v>28</v>
      </c>
      <c r="AE69">
        <v>2</v>
      </c>
      <c r="AF69">
        <v>2</v>
      </c>
    </row>
    <row r="70" spans="29:32" x14ac:dyDescent="0.25">
      <c r="AC70" t="str">
        <f t="shared" si="38"/>
        <v>MUSC15 Scar</v>
      </c>
      <c r="AD70" s="1" t="s">
        <v>29</v>
      </c>
      <c r="AF70">
        <v>5</v>
      </c>
    </row>
    <row r="71" spans="29:32" x14ac:dyDescent="0.25">
      <c r="AC71" t="str">
        <f t="shared" si="38"/>
        <v>MUSC15 Scar</v>
      </c>
      <c r="AD71" s="1" t="s">
        <v>29</v>
      </c>
      <c r="AF71">
        <v>3</v>
      </c>
    </row>
    <row r="72" spans="29:32" x14ac:dyDescent="0.25">
      <c r="AC72" t="str">
        <f t="shared" si="38"/>
        <v>MUSC15 Scar</v>
      </c>
      <c r="AD72" s="1" t="s">
        <v>29</v>
      </c>
      <c r="AE72">
        <v>1</v>
      </c>
      <c r="AF72">
        <v>1</v>
      </c>
    </row>
    <row r="73" spans="29:32" x14ac:dyDescent="0.25">
      <c r="AC73" t="str">
        <f t="shared" si="38"/>
        <v>MUSC15 Scar</v>
      </c>
      <c r="AD73" s="1" t="s">
        <v>29</v>
      </c>
      <c r="AF73">
        <v>5</v>
      </c>
    </row>
    <row r="74" spans="29:32" x14ac:dyDescent="0.25">
      <c r="AC74" t="str">
        <f t="shared" si="38"/>
        <v>MUSC15 Scar</v>
      </c>
      <c r="AD74" s="1" t="s">
        <v>29</v>
      </c>
      <c r="AE74">
        <v>1</v>
      </c>
      <c r="AF74">
        <v>2</v>
      </c>
    </row>
    <row r="75" spans="29:32" x14ac:dyDescent="0.25">
      <c r="AC75" t="str">
        <f t="shared" si="38"/>
        <v>MUSC15 Scar</v>
      </c>
      <c r="AD75" s="1" t="s">
        <v>29</v>
      </c>
      <c r="AE75">
        <v>3</v>
      </c>
    </row>
    <row r="76" spans="29:32" x14ac:dyDescent="0.25">
      <c r="AC76" t="str">
        <f t="shared" si="38"/>
        <v>MUSC15 Scar</v>
      </c>
      <c r="AD76" s="1" t="s">
        <v>29</v>
      </c>
      <c r="AE76">
        <v>1</v>
      </c>
    </row>
    <row r="77" spans="29:32" x14ac:dyDescent="0.25">
      <c r="AC77" t="str">
        <f t="shared" si="38"/>
        <v>MUSC15 Scar</v>
      </c>
      <c r="AD77" s="1" t="s">
        <v>29</v>
      </c>
      <c r="AE77">
        <v>1</v>
      </c>
    </row>
    <row r="78" spans="29:32" x14ac:dyDescent="0.25">
      <c r="AC78" t="str">
        <f t="shared" si="38"/>
        <v>MUSC15 Scar</v>
      </c>
      <c r="AD78" s="1" t="s">
        <v>29</v>
      </c>
      <c r="AE78">
        <v>3</v>
      </c>
    </row>
    <row r="79" spans="29:32" x14ac:dyDescent="0.25">
      <c r="AC79" t="str">
        <f t="shared" si="38"/>
        <v>MUSC15 Scar</v>
      </c>
      <c r="AD79" s="1" t="s">
        <v>29</v>
      </c>
      <c r="AE79">
        <v>1</v>
      </c>
    </row>
    <row r="80" spans="29:32" x14ac:dyDescent="0.25">
      <c r="AC80" t="str">
        <f t="shared" si="38"/>
        <v>MUSC15 Scar</v>
      </c>
      <c r="AD80" s="1" t="s">
        <v>29</v>
      </c>
      <c r="AE80">
        <v>2</v>
      </c>
    </row>
    <row r="81" spans="29:32" x14ac:dyDescent="0.25">
      <c r="AC81" t="str">
        <f t="shared" si="38"/>
        <v>MUSC15 Scar</v>
      </c>
      <c r="AD81" s="1" t="s">
        <v>29</v>
      </c>
      <c r="AE81">
        <v>1</v>
      </c>
      <c r="AF81">
        <v>3</v>
      </c>
    </row>
    <row r="82" spans="29:32" x14ac:dyDescent="0.25">
      <c r="AC82" t="str">
        <f t="shared" si="38"/>
        <v>MUSC3 Scar</v>
      </c>
      <c r="AD82" t="s">
        <v>30</v>
      </c>
      <c r="AE82">
        <v>1</v>
      </c>
      <c r="AF82">
        <v>3</v>
      </c>
    </row>
    <row r="83" spans="29:32" x14ac:dyDescent="0.25">
      <c r="AC83" t="str">
        <f t="shared" si="38"/>
        <v>MUSC3 Scar</v>
      </c>
      <c r="AD83" t="s">
        <v>30</v>
      </c>
      <c r="AE83">
        <v>1</v>
      </c>
      <c r="AF83">
        <v>2</v>
      </c>
    </row>
    <row r="84" spans="29:32" x14ac:dyDescent="0.25">
      <c r="AC84" t="str">
        <f t="shared" si="38"/>
        <v>MUSC3 Scar</v>
      </c>
      <c r="AD84" t="s">
        <v>30</v>
      </c>
      <c r="AE84">
        <v>2</v>
      </c>
      <c r="AF84">
        <v>3</v>
      </c>
    </row>
    <row r="85" spans="29:32" x14ac:dyDescent="0.25">
      <c r="AC85" t="str">
        <f t="shared" si="38"/>
        <v>MUSC3 Scar</v>
      </c>
      <c r="AD85" t="s">
        <v>30</v>
      </c>
      <c r="AF85">
        <v>1</v>
      </c>
    </row>
    <row r="86" spans="29:32" x14ac:dyDescent="0.25">
      <c r="AC86" t="str">
        <f t="shared" si="38"/>
        <v>MUSC3 Scar</v>
      </c>
      <c r="AD86" t="s">
        <v>30</v>
      </c>
      <c r="AE86">
        <v>1</v>
      </c>
      <c r="AF86">
        <v>3</v>
      </c>
    </row>
    <row r="87" spans="29:32" x14ac:dyDescent="0.25">
      <c r="AC87" t="str">
        <f t="shared" si="38"/>
        <v>MUSC3 Scar</v>
      </c>
      <c r="AD87" s="1" t="s">
        <v>32</v>
      </c>
      <c r="AF87">
        <v>4</v>
      </c>
    </row>
    <row r="88" spans="29:32" x14ac:dyDescent="0.25">
      <c r="AC88" t="str">
        <f t="shared" si="38"/>
        <v>MUSC3 Scar</v>
      </c>
      <c r="AD88" s="1" t="s">
        <v>32</v>
      </c>
      <c r="AF88">
        <v>6</v>
      </c>
    </row>
    <row r="89" spans="29:32" x14ac:dyDescent="0.25">
      <c r="AC89" t="str">
        <f t="shared" si="38"/>
        <v>MUSC3 Scar</v>
      </c>
      <c r="AD89" s="1" t="s">
        <v>32</v>
      </c>
      <c r="AF89">
        <v>1</v>
      </c>
    </row>
    <row r="90" spans="29:32" x14ac:dyDescent="0.25">
      <c r="AC90" t="str">
        <f t="shared" si="38"/>
        <v>MUSC3 Scar</v>
      </c>
      <c r="AD90" s="1" t="s">
        <v>32</v>
      </c>
      <c r="AF90">
        <v>1</v>
      </c>
    </row>
    <row r="91" spans="29:32" x14ac:dyDescent="0.25">
      <c r="AC91" t="str">
        <f t="shared" si="38"/>
        <v>MUSC3 Scar</v>
      </c>
      <c r="AD91" s="1" t="s">
        <v>32</v>
      </c>
      <c r="AF91">
        <v>1</v>
      </c>
    </row>
    <row r="92" spans="29:32" x14ac:dyDescent="0.25">
      <c r="AC92" t="str">
        <f t="shared" si="38"/>
        <v>MUSC3 Scar</v>
      </c>
      <c r="AD92" s="1" t="s">
        <v>32</v>
      </c>
      <c r="AF92">
        <v>15</v>
      </c>
    </row>
    <row r="93" spans="29:32" x14ac:dyDescent="0.25">
      <c r="AC93" t="str">
        <f t="shared" si="38"/>
        <v>MUSC3 Scar</v>
      </c>
      <c r="AD93" s="1" t="s">
        <v>32</v>
      </c>
      <c r="AF93">
        <v>10</v>
      </c>
    </row>
    <row r="94" spans="29:32" x14ac:dyDescent="0.25">
      <c r="AC94" t="str">
        <f t="shared" si="38"/>
        <v>MUSC3 Scar</v>
      </c>
      <c r="AD94" s="1" t="s">
        <v>32</v>
      </c>
      <c r="AF94">
        <v>5</v>
      </c>
    </row>
    <row r="95" spans="29:32" x14ac:dyDescent="0.25">
      <c r="AC95" t="str">
        <f t="shared" si="38"/>
        <v>MUSC3 Scar</v>
      </c>
      <c r="AD95" s="1" t="s">
        <v>32</v>
      </c>
      <c r="AF95">
        <v>3</v>
      </c>
    </row>
    <row r="96" spans="29:32" x14ac:dyDescent="0.25">
      <c r="AC96" t="str">
        <f t="shared" si="38"/>
        <v>MUSC3 Scar</v>
      </c>
      <c r="AD96" s="1" t="s">
        <v>32</v>
      </c>
      <c r="AF96">
        <v>2</v>
      </c>
    </row>
    <row r="97" spans="29:32" x14ac:dyDescent="0.25">
      <c r="AC97" t="str">
        <f t="shared" si="38"/>
        <v>MUSC3 Scar</v>
      </c>
      <c r="AD97" s="1" t="s">
        <v>32</v>
      </c>
      <c r="AF97">
        <v>2</v>
      </c>
    </row>
    <row r="98" spans="29:32" x14ac:dyDescent="0.25">
      <c r="AC98" t="str">
        <f t="shared" si="38"/>
        <v>MUSC3 Scar</v>
      </c>
      <c r="AD98" s="1" t="s">
        <v>33</v>
      </c>
      <c r="AF98">
        <v>2</v>
      </c>
    </row>
    <row r="99" spans="29:32" x14ac:dyDescent="0.25">
      <c r="AC99" t="str">
        <f t="shared" ref="AC99:AC127" si="39">INDEX(D:D,MATCH(AD99,B:B,0))</f>
        <v>MUSC3 Scar</v>
      </c>
      <c r="AD99" s="1" t="s">
        <v>33</v>
      </c>
      <c r="AF99">
        <v>4</v>
      </c>
    </row>
    <row r="100" spans="29:32" x14ac:dyDescent="0.25">
      <c r="AC100" t="str">
        <f t="shared" si="39"/>
        <v>MUSC3 Scar</v>
      </c>
      <c r="AD100" s="1" t="s">
        <v>33</v>
      </c>
      <c r="AF100">
        <v>3</v>
      </c>
    </row>
    <row r="101" spans="29:32" x14ac:dyDescent="0.25">
      <c r="AC101" t="str">
        <f t="shared" si="39"/>
        <v>MUSC3 Scar</v>
      </c>
      <c r="AD101" s="1" t="s">
        <v>33</v>
      </c>
      <c r="AF101">
        <v>3</v>
      </c>
    </row>
    <row r="102" spans="29:32" x14ac:dyDescent="0.25">
      <c r="AC102" t="str">
        <f t="shared" si="39"/>
        <v>MUSC3 Scar</v>
      </c>
      <c r="AD102" s="1" t="s">
        <v>33</v>
      </c>
      <c r="AF102">
        <v>1</v>
      </c>
    </row>
    <row r="103" spans="29:32" x14ac:dyDescent="0.25">
      <c r="AC103" t="str">
        <f t="shared" si="39"/>
        <v>MUSC3 Scar</v>
      </c>
      <c r="AD103" s="1" t="s">
        <v>33</v>
      </c>
      <c r="AF103">
        <v>1</v>
      </c>
    </row>
    <row r="104" spans="29:32" x14ac:dyDescent="0.25">
      <c r="AC104" t="str">
        <f t="shared" si="39"/>
        <v>MUSC3 Scar</v>
      </c>
      <c r="AD104" s="1" t="s">
        <v>33</v>
      </c>
      <c r="AF104">
        <v>2</v>
      </c>
    </row>
    <row r="105" spans="29:32" x14ac:dyDescent="0.25">
      <c r="AC105" t="str">
        <f t="shared" si="39"/>
        <v>MUSC3 Scar</v>
      </c>
      <c r="AD105" s="1" t="s">
        <v>33</v>
      </c>
      <c r="AF105">
        <v>3</v>
      </c>
    </row>
    <row r="106" spans="29:32" x14ac:dyDescent="0.25">
      <c r="AC106" t="str">
        <f t="shared" si="39"/>
        <v>MUSC3 Scar</v>
      </c>
      <c r="AD106" s="1" t="s">
        <v>33</v>
      </c>
      <c r="AF106">
        <v>1</v>
      </c>
    </row>
    <row r="107" spans="29:32" x14ac:dyDescent="0.25">
      <c r="AC107" t="str">
        <f t="shared" si="39"/>
        <v>MUSC3 Scar</v>
      </c>
      <c r="AD107" s="1" t="s">
        <v>33</v>
      </c>
      <c r="AF107">
        <v>1</v>
      </c>
    </row>
    <row r="108" spans="29:32" x14ac:dyDescent="0.25">
      <c r="AC108" t="str">
        <f t="shared" si="39"/>
        <v>MUSC3 Scar</v>
      </c>
      <c r="AD108" s="1" t="s">
        <v>33</v>
      </c>
      <c r="AF108">
        <v>4</v>
      </c>
    </row>
    <row r="109" spans="29:32" x14ac:dyDescent="0.25">
      <c r="AC109" t="str">
        <f t="shared" si="39"/>
        <v>MUSC3 Scar</v>
      </c>
      <c r="AD109" s="1" t="s">
        <v>33</v>
      </c>
      <c r="AF109">
        <v>1</v>
      </c>
    </row>
    <row r="110" spans="29:32" x14ac:dyDescent="0.25">
      <c r="AC110" t="str">
        <f t="shared" si="39"/>
        <v>MUSC3 Scar</v>
      </c>
      <c r="AD110" s="1" t="s">
        <v>33</v>
      </c>
      <c r="AF110">
        <v>2</v>
      </c>
    </row>
    <row r="111" spans="29:32" x14ac:dyDescent="0.25">
      <c r="AC111" t="str">
        <f t="shared" si="39"/>
        <v>MUSC3 Scar</v>
      </c>
      <c r="AD111" s="1" t="s">
        <v>33</v>
      </c>
      <c r="AF111">
        <v>1</v>
      </c>
    </row>
    <row r="112" spans="29:32" x14ac:dyDescent="0.25">
      <c r="AC112" t="str">
        <f t="shared" si="39"/>
        <v>MUSC3 Scar</v>
      </c>
      <c r="AD112" s="1" t="s">
        <v>33</v>
      </c>
      <c r="AF112">
        <v>1</v>
      </c>
    </row>
    <row r="113" spans="29:32" x14ac:dyDescent="0.25">
      <c r="AC113" t="str">
        <f t="shared" si="39"/>
        <v>MUSC3 Scar</v>
      </c>
      <c r="AD113" s="1" t="s">
        <v>33</v>
      </c>
      <c r="AF113">
        <v>5</v>
      </c>
    </row>
    <row r="114" spans="29:32" x14ac:dyDescent="0.25">
      <c r="AC114" t="str">
        <f t="shared" si="39"/>
        <v>MUSC3 Scar</v>
      </c>
      <c r="AD114" s="1" t="s">
        <v>33</v>
      </c>
      <c r="AF114">
        <v>4</v>
      </c>
    </row>
    <row r="115" spans="29:32" x14ac:dyDescent="0.25">
      <c r="AC115" t="str">
        <f t="shared" si="39"/>
        <v>MUSC3 Scar</v>
      </c>
      <c r="AD115" s="1" t="s">
        <v>33</v>
      </c>
      <c r="AF115">
        <v>4</v>
      </c>
    </row>
    <row r="116" spans="29:32" x14ac:dyDescent="0.25">
      <c r="AC116" t="str">
        <f t="shared" si="39"/>
        <v>MUSC3 Scar</v>
      </c>
      <c r="AD116" s="1" t="s">
        <v>33</v>
      </c>
      <c r="AF116">
        <v>1</v>
      </c>
    </row>
    <row r="117" spans="29:32" x14ac:dyDescent="0.25">
      <c r="AC117" t="str">
        <f t="shared" si="39"/>
        <v>MUSC3 Scar</v>
      </c>
      <c r="AD117" s="1" t="s">
        <v>33</v>
      </c>
      <c r="AF117">
        <v>1</v>
      </c>
    </row>
    <row r="118" spans="29:32" x14ac:dyDescent="0.25">
      <c r="AC118" t="str">
        <f t="shared" si="39"/>
        <v>MUSC3 Scar</v>
      </c>
      <c r="AD118" s="1" t="s">
        <v>33</v>
      </c>
      <c r="AF118">
        <v>2</v>
      </c>
    </row>
    <row r="119" spans="29:32" x14ac:dyDescent="0.25">
      <c r="AC119" t="str">
        <f t="shared" si="39"/>
        <v>MUSC3 Scar</v>
      </c>
      <c r="AD119" s="1" t="s">
        <v>33</v>
      </c>
      <c r="AF119">
        <v>2</v>
      </c>
    </row>
    <row r="120" spans="29:32" x14ac:dyDescent="0.25">
      <c r="AC120" t="str">
        <f t="shared" si="39"/>
        <v>MUSC3 Scar</v>
      </c>
      <c r="AD120" s="1" t="s">
        <v>33</v>
      </c>
      <c r="AF120">
        <v>1</v>
      </c>
    </row>
    <row r="121" spans="29:32" x14ac:dyDescent="0.25">
      <c r="AC121" t="str">
        <f t="shared" si="39"/>
        <v>MUSC3 Scar</v>
      </c>
      <c r="AD121" s="1" t="s">
        <v>33</v>
      </c>
      <c r="AF121">
        <v>2</v>
      </c>
    </row>
    <row r="122" spans="29:32" x14ac:dyDescent="0.25">
      <c r="AC122" t="str">
        <f t="shared" si="39"/>
        <v>MUSC3 Scar</v>
      </c>
      <c r="AD122" s="1" t="s">
        <v>33</v>
      </c>
      <c r="AF122">
        <v>3</v>
      </c>
    </row>
    <row r="123" spans="29:32" x14ac:dyDescent="0.25">
      <c r="AC123" t="str">
        <f t="shared" si="39"/>
        <v>MUSC3 Scar</v>
      </c>
      <c r="AD123" s="1" t="s">
        <v>33</v>
      </c>
      <c r="AF123">
        <v>1</v>
      </c>
    </row>
    <row r="124" spans="29:32" x14ac:dyDescent="0.25">
      <c r="AC124" t="str">
        <f t="shared" si="39"/>
        <v>MUSC3 Scar</v>
      </c>
      <c r="AD124" s="1" t="s">
        <v>33</v>
      </c>
      <c r="AF124">
        <v>2</v>
      </c>
    </row>
    <row r="125" spans="29:32" x14ac:dyDescent="0.25">
      <c r="AC125" t="str">
        <f t="shared" si="39"/>
        <v>MUSC3 Scar</v>
      </c>
      <c r="AD125" s="1" t="s">
        <v>33</v>
      </c>
      <c r="AF125">
        <v>4</v>
      </c>
    </row>
    <row r="126" spans="29:32" x14ac:dyDescent="0.25">
      <c r="AC126" t="str">
        <f t="shared" si="39"/>
        <v>MUSC3 Scar</v>
      </c>
      <c r="AD126" s="1" t="s">
        <v>33</v>
      </c>
      <c r="AF126">
        <v>2</v>
      </c>
    </row>
    <row r="127" spans="29:32" x14ac:dyDescent="0.25">
      <c r="AC127" t="str">
        <f t="shared" si="39"/>
        <v>MUSC3 Scar</v>
      </c>
      <c r="AD127" s="1" t="s">
        <v>33</v>
      </c>
      <c r="AF127">
        <v>3</v>
      </c>
    </row>
    <row r="128" spans="29:32" x14ac:dyDescent="0.25">
      <c r="AC128" t="s">
        <v>13</v>
      </c>
      <c r="AD128" s="1" t="s">
        <v>36</v>
      </c>
      <c r="AE128">
        <v>3</v>
      </c>
      <c r="AF128">
        <v>4</v>
      </c>
    </row>
    <row r="129" spans="29:32" x14ac:dyDescent="0.25">
      <c r="AC129" t="s">
        <v>13</v>
      </c>
      <c r="AD129" s="1" t="s">
        <v>36</v>
      </c>
      <c r="AE129">
        <v>3</v>
      </c>
      <c r="AF129">
        <v>3</v>
      </c>
    </row>
    <row r="130" spans="29:32" x14ac:dyDescent="0.25">
      <c r="AC130" t="s">
        <v>13</v>
      </c>
      <c r="AD130" s="1" t="s">
        <v>36</v>
      </c>
      <c r="AE130">
        <v>2</v>
      </c>
      <c r="AF130">
        <v>3</v>
      </c>
    </row>
    <row r="131" spans="29:32" x14ac:dyDescent="0.25">
      <c r="AC131" t="s">
        <v>13</v>
      </c>
      <c r="AD131" s="1" t="s">
        <v>36</v>
      </c>
      <c r="AE131">
        <v>2</v>
      </c>
    </row>
    <row r="132" spans="29:32" x14ac:dyDescent="0.25">
      <c r="AC132" t="s">
        <v>13</v>
      </c>
      <c r="AD132" s="1" t="s">
        <v>36</v>
      </c>
      <c r="AE132">
        <v>3</v>
      </c>
    </row>
    <row r="133" spans="29:32" x14ac:dyDescent="0.25">
      <c r="AC133" t="s">
        <v>13</v>
      </c>
      <c r="AD133" s="1" t="s">
        <v>36</v>
      </c>
      <c r="AE133">
        <v>1</v>
      </c>
    </row>
    <row r="134" spans="29:32" x14ac:dyDescent="0.25">
      <c r="AC134" t="s">
        <v>13</v>
      </c>
      <c r="AD134" s="1" t="s">
        <v>36</v>
      </c>
      <c r="AE134">
        <v>1</v>
      </c>
    </row>
    <row r="135" spans="29:32" x14ac:dyDescent="0.25">
      <c r="AC135" t="s">
        <v>13</v>
      </c>
      <c r="AD135" s="1" t="s">
        <v>36</v>
      </c>
      <c r="AE135">
        <v>3</v>
      </c>
    </row>
    <row r="136" spans="29:32" x14ac:dyDescent="0.25">
      <c r="AC136" t="s">
        <v>13</v>
      </c>
      <c r="AD136" s="1" t="s">
        <v>36</v>
      </c>
      <c r="AE136">
        <v>3</v>
      </c>
    </row>
    <row r="137" spans="29:32" x14ac:dyDescent="0.25">
      <c r="AC137" t="s">
        <v>13</v>
      </c>
      <c r="AD137" s="1" t="s">
        <v>36</v>
      </c>
      <c r="AE137">
        <v>3</v>
      </c>
      <c r="AF137" s="9"/>
    </row>
    <row r="138" spans="29:32" x14ac:dyDescent="0.25">
      <c r="AC138" t="s">
        <v>13</v>
      </c>
      <c r="AD138" s="1" t="s">
        <v>36</v>
      </c>
      <c r="AE138">
        <v>1</v>
      </c>
      <c r="AF138" s="9"/>
    </row>
    <row r="139" spans="29:32" x14ac:dyDescent="0.25">
      <c r="AC139" t="s">
        <v>13</v>
      </c>
      <c r="AD139" s="1" t="s">
        <v>36</v>
      </c>
      <c r="AE139">
        <v>1</v>
      </c>
      <c r="AF139" s="9"/>
    </row>
    <row r="140" spans="29:32" x14ac:dyDescent="0.25">
      <c r="AC140" t="s">
        <v>13</v>
      </c>
      <c r="AD140" s="1" t="s">
        <v>36</v>
      </c>
      <c r="AE140">
        <v>1</v>
      </c>
      <c r="AF140" s="9"/>
    </row>
    <row r="141" spans="29:32" x14ac:dyDescent="0.25">
      <c r="AC141" t="s">
        <v>13</v>
      </c>
      <c r="AD141" s="1" t="s">
        <v>36</v>
      </c>
      <c r="AE141">
        <v>3</v>
      </c>
      <c r="AF141" s="9"/>
    </row>
    <row r="142" spans="29:32" x14ac:dyDescent="0.25">
      <c r="AC142" t="s">
        <v>13</v>
      </c>
      <c r="AD142" s="1" t="s">
        <v>37</v>
      </c>
      <c r="AE142">
        <v>3</v>
      </c>
      <c r="AF142" s="9">
        <v>2</v>
      </c>
    </row>
    <row r="143" spans="29:32" x14ac:dyDescent="0.25">
      <c r="AC143" t="s">
        <v>13</v>
      </c>
      <c r="AD143" s="1" t="s">
        <v>37</v>
      </c>
      <c r="AE143">
        <v>1</v>
      </c>
      <c r="AF143" s="9"/>
    </row>
    <row r="144" spans="29:32" x14ac:dyDescent="0.25">
      <c r="AC144" t="s">
        <v>13</v>
      </c>
      <c r="AD144" s="1" t="s">
        <v>37</v>
      </c>
      <c r="AE144">
        <v>2</v>
      </c>
      <c r="AF144" s="9"/>
    </row>
    <row r="145" spans="29:32" x14ac:dyDescent="0.25">
      <c r="AC145" t="s">
        <v>13</v>
      </c>
      <c r="AD145" s="1" t="s">
        <v>37</v>
      </c>
      <c r="AE145">
        <v>2</v>
      </c>
      <c r="AF145" s="9"/>
    </row>
    <row r="146" spans="29:32" x14ac:dyDescent="0.25">
      <c r="AC146" t="s">
        <v>13</v>
      </c>
      <c r="AD146" s="1" t="s">
        <v>37</v>
      </c>
      <c r="AE146">
        <v>1</v>
      </c>
      <c r="AF146" s="9">
        <v>1</v>
      </c>
    </row>
    <row r="147" spans="29:32" x14ac:dyDescent="0.25">
      <c r="AC147" t="s">
        <v>13</v>
      </c>
      <c r="AD147" s="1" t="s">
        <v>38</v>
      </c>
      <c r="AF147" s="9">
        <v>2</v>
      </c>
    </row>
    <row r="148" spans="29:32" x14ac:dyDescent="0.25">
      <c r="AC148" t="s">
        <v>13</v>
      </c>
      <c r="AD148" s="1" t="s">
        <v>38</v>
      </c>
      <c r="AF148" s="9">
        <v>1</v>
      </c>
    </row>
    <row r="149" spans="29:32" x14ac:dyDescent="0.25">
      <c r="AC149" t="s">
        <v>13</v>
      </c>
      <c r="AD149" s="1" t="s">
        <v>38</v>
      </c>
      <c r="AE149">
        <v>2</v>
      </c>
      <c r="AF149" s="9">
        <v>2</v>
      </c>
    </row>
    <row r="150" spans="29:32" x14ac:dyDescent="0.25">
      <c r="AC150" t="s">
        <v>13</v>
      </c>
      <c r="AD150" s="1" t="s">
        <v>38</v>
      </c>
      <c r="AE150">
        <v>1</v>
      </c>
      <c r="AF150" s="9">
        <v>1</v>
      </c>
    </row>
    <row r="151" spans="29:32" x14ac:dyDescent="0.25">
      <c r="AC151" t="s">
        <v>13</v>
      </c>
      <c r="AD151" s="1" t="s">
        <v>38</v>
      </c>
      <c r="AE151">
        <v>2</v>
      </c>
      <c r="AF151" s="9">
        <v>1</v>
      </c>
    </row>
    <row r="152" spans="29:32" x14ac:dyDescent="0.25">
      <c r="AC152" t="s">
        <v>13</v>
      </c>
      <c r="AD152" s="1" t="s">
        <v>39</v>
      </c>
      <c r="AE152">
        <v>3</v>
      </c>
      <c r="AF152" s="9">
        <v>1</v>
      </c>
    </row>
    <row r="153" spans="29:32" x14ac:dyDescent="0.25">
      <c r="AC153" t="s">
        <v>13</v>
      </c>
      <c r="AD153" s="1" t="s">
        <v>39</v>
      </c>
      <c r="AE153">
        <v>1</v>
      </c>
    </row>
    <row r="154" spans="29:32" x14ac:dyDescent="0.25">
      <c r="AC154" t="s">
        <v>13</v>
      </c>
      <c r="AD154" s="1" t="s">
        <v>39</v>
      </c>
      <c r="AE154">
        <v>1</v>
      </c>
    </row>
    <row r="155" spans="29:32" x14ac:dyDescent="0.25">
      <c r="AC155" t="s">
        <v>13</v>
      </c>
      <c r="AD155" s="1" t="s">
        <v>39</v>
      </c>
      <c r="AE155">
        <v>2</v>
      </c>
    </row>
    <row r="156" spans="29:32" x14ac:dyDescent="0.25">
      <c r="AC156" t="s">
        <v>13</v>
      </c>
      <c r="AD156" s="1" t="s">
        <v>39</v>
      </c>
      <c r="AE156">
        <v>2</v>
      </c>
    </row>
    <row r="157" spans="29:32" x14ac:dyDescent="0.25">
      <c r="AC157" t="s">
        <v>13</v>
      </c>
      <c r="AD157" s="1" t="s">
        <v>39</v>
      </c>
      <c r="AE157">
        <v>2</v>
      </c>
    </row>
    <row r="158" spans="29:32" x14ac:dyDescent="0.25">
      <c r="AC158" t="s">
        <v>13</v>
      </c>
      <c r="AD158" s="1" t="s">
        <v>39</v>
      </c>
      <c r="AE158">
        <v>3</v>
      </c>
    </row>
    <row r="159" spans="29:32" x14ac:dyDescent="0.25">
      <c r="AC159" t="s">
        <v>13</v>
      </c>
      <c r="AD159" s="1" t="s">
        <v>39</v>
      </c>
      <c r="AE159">
        <v>1</v>
      </c>
      <c r="AF159">
        <v>3</v>
      </c>
    </row>
    <row r="160" spans="29:32" x14ac:dyDescent="0.25">
      <c r="AC160" t="s">
        <v>13</v>
      </c>
      <c r="AD160" s="1" t="s">
        <v>39</v>
      </c>
      <c r="AE160">
        <v>1</v>
      </c>
    </row>
    <row r="161" spans="29:31" x14ac:dyDescent="0.25">
      <c r="AC161" t="s">
        <v>13</v>
      </c>
      <c r="AD161" s="1" t="s">
        <v>39</v>
      </c>
      <c r="AE161">
        <v>2</v>
      </c>
    </row>
    <row r="162" spans="29:31" x14ac:dyDescent="0.25">
      <c r="AC162" t="s">
        <v>13</v>
      </c>
      <c r="AD162" s="1" t="s">
        <v>39</v>
      </c>
      <c r="AE162">
        <v>1</v>
      </c>
    </row>
    <row r="163" spans="29:31" x14ac:dyDescent="0.25">
      <c r="AC163" t="s">
        <v>13</v>
      </c>
      <c r="AD163" s="1" t="s">
        <v>39</v>
      </c>
      <c r="AE163">
        <v>1</v>
      </c>
    </row>
    <row r="164" spans="29:31" x14ac:dyDescent="0.25">
      <c r="AC164" t="s">
        <v>13</v>
      </c>
      <c r="AD164" s="1" t="s">
        <v>39</v>
      </c>
      <c r="AE164">
        <v>1</v>
      </c>
    </row>
    <row r="165" spans="29:31" x14ac:dyDescent="0.25">
      <c r="AC165" t="s">
        <v>13</v>
      </c>
      <c r="AD165" s="1" t="s">
        <v>39</v>
      </c>
      <c r="AE165">
        <v>1</v>
      </c>
    </row>
    <row r="166" spans="29:31" x14ac:dyDescent="0.25">
      <c r="AC166" t="s">
        <v>13</v>
      </c>
      <c r="AD166" s="1" t="s">
        <v>39</v>
      </c>
      <c r="AE166">
        <v>2</v>
      </c>
    </row>
    <row r="167" spans="29:31" x14ac:dyDescent="0.25">
      <c r="AC167" t="s">
        <v>13</v>
      </c>
      <c r="AD167" s="1" t="s">
        <v>39</v>
      </c>
      <c r="AE167">
        <v>2</v>
      </c>
    </row>
    <row r="168" spans="29:31" x14ac:dyDescent="0.25">
      <c r="AC168" t="s">
        <v>13</v>
      </c>
      <c r="AD168" s="1" t="s">
        <v>39</v>
      </c>
      <c r="AE168">
        <v>1</v>
      </c>
    </row>
    <row r="169" spans="29:31" x14ac:dyDescent="0.25">
      <c r="AC169" t="s">
        <v>13</v>
      </c>
      <c r="AD169" s="1" t="s">
        <v>40</v>
      </c>
      <c r="AE169">
        <v>4</v>
      </c>
    </row>
    <row r="170" spans="29:31" x14ac:dyDescent="0.25">
      <c r="AC170" t="s">
        <v>13</v>
      </c>
      <c r="AD170" s="1" t="s">
        <v>40</v>
      </c>
      <c r="AE170">
        <v>1</v>
      </c>
    </row>
    <row r="171" spans="29:31" x14ac:dyDescent="0.25">
      <c r="AC171" t="s">
        <v>13</v>
      </c>
      <c r="AD171" s="1" t="s">
        <v>40</v>
      </c>
      <c r="AE171">
        <v>2</v>
      </c>
    </row>
    <row r="172" spans="29:31" x14ac:dyDescent="0.25">
      <c r="AC172" t="s">
        <v>13</v>
      </c>
      <c r="AD172" s="1" t="s">
        <v>40</v>
      </c>
      <c r="AE172">
        <v>3</v>
      </c>
    </row>
    <row r="173" spans="29:31" x14ac:dyDescent="0.25">
      <c r="AC173" t="s">
        <v>13</v>
      </c>
      <c r="AD173" s="1" t="s">
        <v>40</v>
      </c>
      <c r="AE173">
        <v>3</v>
      </c>
    </row>
    <row r="174" spans="29:31" x14ac:dyDescent="0.25">
      <c r="AC174" t="s">
        <v>13</v>
      </c>
      <c r="AD174" s="1" t="s">
        <v>40</v>
      </c>
      <c r="AE174">
        <v>2</v>
      </c>
    </row>
    <row r="175" spans="29:31" x14ac:dyDescent="0.25">
      <c r="AC175" t="s">
        <v>13</v>
      </c>
      <c r="AD175" s="1" t="s">
        <v>40</v>
      </c>
      <c r="AE175">
        <v>3</v>
      </c>
    </row>
    <row r="176" spans="29:31" x14ac:dyDescent="0.25">
      <c r="AC176" t="s">
        <v>13</v>
      </c>
      <c r="AD176" s="1" t="s">
        <v>40</v>
      </c>
      <c r="AE176">
        <v>1</v>
      </c>
    </row>
    <row r="177" spans="29:32" x14ac:dyDescent="0.25">
      <c r="AC177" t="s">
        <v>19</v>
      </c>
      <c r="AD177" s="1" t="s">
        <v>41</v>
      </c>
      <c r="AE177">
        <v>3</v>
      </c>
      <c r="AF177">
        <v>3</v>
      </c>
    </row>
    <row r="178" spans="29:32" x14ac:dyDescent="0.25">
      <c r="AC178" t="s">
        <v>19</v>
      </c>
      <c r="AD178" s="1" t="s">
        <v>41</v>
      </c>
      <c r="AE178">
        <v>2</v>
      </c>
    </row>
    <row r="179" spans="29:32" x14ac:dyDescent="0.25">
      <c r="AC179" t="s">
        <v>19</v>
      </c>
      <c r="AD179" s="1" t="s">
        <v>41</v>
      </c>
      <c r="AE179">
        <v>1</v>
      </c>
    </row>
    <row r="180" spans="29:32" x14ac:dyDescent="0.25">
      <c r="AC180" t="s">
        <v>19</v>
      </c>
      <c r="AD180" s="1" t="s">
        <v>41</v>
      </c>
      <c r="AE180">
        <v>2</v>
      </c>
      <c r="AF180">
        <v>1</v>
      </c>
    </row>
    <row r="181" spans="29:32" x14ac:dyDescent="0.25">
      <c r="AC181" t="s">
        <v>19</v>
      </c>
      <c r="AD181" s="1" t="s">
        <v>41</v>
      </c>
      <c r="AE181">
        <v>1</v>
      </c>
    </row>
    <row r="182" spans="29:32" x14ac:dyDescent="0.25">
      <c r="AC182" t="s">
        <v>19</v>
      </c>
      <c r="AD182" s="1" t="s">
        <v>42</v>
      </c>
      <c r="AE182">
        <v>6</v>
      </c>
      <c r="AF182">
        <v>4</v>
      </c>
    </row>
    <row r="183" spans="29:32" x14ac:dyDescent="0.25">
      <c r="AC183" t="s">
        <v>19</v>
      </c>
      <c r="AD183" s="1" t="s">
        <v>42</v>
      </c>
      <c r="AE183">
        <v>4</v>
      </c>
      <c r="AF183">
        <v>1</v>
      </c>
    </row>
    <row r="184" spans="29:32" x14ac:dyDescent="0.25">
      <c r="AC184" t="s">
        <v>19</v>
      </c>
      <c r="AD184" s="1" t="s">
        <v>42</v>
      </c>
      <c r="AE184">
        <v>3</v>
      </c>
    </row>
    <row r="185" spans="29:32" x14ac:dyDescent="0.25">
      <c r="AC185" t="s">
        <v>19</v>
      </c>
      <c r="AD185" s="1" t="s">
        <v>43</v>
      </c>
    </row>
    <row r="186" spans="29:32" x14ac:dyDescent="0.25">
      <c r="AC186" t="s">
        <v>19</v>
      </c>
      <c r="AD186" s="1" t="s">
        <v>44</v>
      </c>
      <c r="AE186">
        <v>4</v>
      </c>
      <c r="AF186">
        <v>5</v>
      </c>
    </row>
    <row r="187" spans="29:32" x14ac:dyDescent="0.25">
      <c r="AC187" t="s">
        <v>19</v>
      </c>
      <c r="AD187" s="1" t="s">
        <v>44</v>
      </c>
      <c r="AF187">
        <v>1</v>
      </c>
    </row>
    <row r="188" spans="29:32" x14ac:dyDescent="0.25">
      <c r="AC188" t="s">
        <v>19</v>
      </c>
      <c r="AD188" s="1" t="s">
        <v>45</v>
      </c>
      <c r="AE188">
        <v>2</v>
      </c>
      <c r="AF188">
        <v>3</v>
      </c>
    </row>
    <row r="189" spans="29:32" x14ac:dyDescent="0.25">
      <c r="AC189" t="s">
        <v>19</v>
      </c>
      <c r="AD189" s="1" t="s">
        <v>45</v>
      </c>
      <c r="AE189">
        <v>2</v>
      </c>
      <c r="AF189">
        <v>1</v>
      </c>
    </row>
    <row r="190" spans="29:32" x14ac:dyDescent="0.25">
      <c r="AC190" t="s">
        <v>19</v>
      </c>
      <c r="AD190" s="1" t="s">
        <v>45</v>
      </c>
      <c r="AF190">
        <v>2</v>
      </c>
    </row>
    <row r="191" spans="29:32" x14ac:dyDescent="0.25">
      <c r="AC191" t="s">
        <v>25</v>
      </c>
      <c r="AD191" s="1" t="s">
        <v>46</v>
      </c>
      <c r="AE191">
        <v>3</v>
      </c>
    </row>
    <row r="192" spans="29:32" x14ac:dyDescent="0.25">
      <c r="AC192" t="s">
        <v>25</v>
      </c>
      <c r="AD192" s="1" t="s">
        <v>46</v>
      </c>
      <c r="AE192">
        <v>1</v>
      </c>
    </row>
    <row r="193" spans="29:32" x14ac:dyDescent="0.25">
      <c r="AC193" t="s">
        <v>25</v>
      </c>
      <c r="AD193" s="1" t="s">
        <v>46</v>
      </c>
      <c r="AE193">
        <v>1</v>
      </c>
    </row>
    <row r="194" spans="29:32" x14ac:dyDescent="0.25">
      <c r="AC194" t="s">
        <v>25</v>
      </c>
      <c r="AD194" s="1" t="s">
        <v>46</v>
      </c>
      <c r="AE194">
        <v>1</v>
      </c>
    </row>
    <row r="195" spans="29:32" x14ac:dyDescent="0.25">
      <c r="AC195" t="s">
        <v>25</v>
      </c>
      <c r="AD195" s="1" t="s">
        <v>46</v>
      </c>
      <c r="AE195">
        <v>2</v>
      </c>
    </row>
    <row r="196" spans="29:32" x14ac:dyDescent="0.25">
      <c r="AC196" t="s">
        <v>25</v>
      </c>
      <c r="AD196" s="1" t="s">
        <v>46</v>
      </c>
      <c r="AE196">
        <v>2</v>
      </c>
    </row>
    <row r="197" spans="29:32" x14ac:dyDescent="0.25">
      <c r="AC197" t="s">
        <v>25</v>
      </c>
      <c r="AD197" s="1" t="s">
        <v>46</v>
      </c>
      <c r="AE197">
        <v>1</v>
      </c>
    </row>
    <row r="198" spans="29:32" x14ac:dyDescent="0.25">
      <c r="AC198" t="s">
        <v>25</v>
      </c>
      <c r="AD198" s="1" t="s">
        <v>46</v>
      </c>
      <c r="AE198">
        <v>2</v>
      </c>
    </row>
    <row r="199" spans="29:32" x14ac:dyDescent="0.25">
      <c r="AC199" t="s">
        <v>25</v>
      </c>
      <c r="AD199" s="1" t="s">
        <v>46</v>
      </c>
      <c r="AE199">
        <v>1</v>
      </c>
    </row>
    <row r="200" spans="29:32" x14ac:dyDescent="0.25">
      <c r="AC200" t="s">
        <v>25</v>
      </c>
      <c r="AD200" s="1" t="s">
        <v>46</v>
      </c>
      <c r="AE200">
        <v>1</v>
      </c>
    </row>
    <row r="201" spans="29:32" x14ac:dyDescent="0.25">
      <c r="AC201" t="s">
        <v>25</v>
      </c>
      <c r="AD201" s="1" t="s">
        <v>46</v>
      </c>
      <c r="AE201">
        <v>1</v>
      </c>
    </row>
    <row r="202" spans="29:32" x14ac:dyDescent="0.25">
      <c r="AC202" t="s">
        <v>25</v>
      </c>
      <c r="AD202" s="1" t="s">
        <v>46</v>
      </c>
      <c r="AE202">
        <v>1</v>
      </c>
    </row>
    <row r="203" spans="29:32" x14ac:dyDescent="0.25">
      <c r="AC203" t="s">
        <v>25</v>
      </c>
      <c r="AD203" s="1" t="s">
        <v>47</v>
      </c>
      <c r="AE203">
        <v>2</v>
      </c>
    </row>
    <row r="204" spans="29:32" x14ac:dyDescent="0.25">
      <c r="AC204" t="s">
        <v>25</v>
      </c>
      <c r="AD204" s="1" t="s">
        <v>47</v>
      </c>
      <c r="AE204">
        <v>3</v>
      </c>
      <c r="AF204">
        <v>3</v>
      </c>
    </row>
    <row r="205" spans="29:32" x14ac:dyDescent="0.25">
      <c r="AC205" t="s">
        <v>25</v>
      </c>
      <c r="AD205" s="1" t="s">
        <v>47</v>
      </c>
      <c r="AE205">
        <v>3</v>
      </c>
    </row>
    <row r="206" spans="29:32" x14ac:dyDescent="0.25">
      <c r="AC206" t="s">
        <v>25</v>
      </c>
      <c r="AD206" s="1" t="s">
        <v>47</v>
      </c>
      <c r="AE206">
        <v>1</v>
      </c>
    </row>
    <row r="207" spans="29:32" x14ac:dyDescent="0.25">
      <c r="AC207" t="s">
        <v>25</v>
      </c>
      <c r="AD207" s="1" t="s">
        <v>47</v>
      </c>
      <c r="AE207">
        <v>2</v>
      </c>
    </row>
    <row r="208" spans="29:32" x14ac:dyDescent="0.25">
      <c r="AC208" t="s">
        <v>25</v>
      </c>
      <c r="AD208" s="1" t="s">
        <v>48</v>
      </c>
      <c r="AE208">
        <v>4</v>
      </c>
    </row>
    <row r="209" spans="29:32" x14ac:dyDescent="0.25">
      <c r="AC209" t="s">
        <v>25</v>
      </c>
      <c r="AD209" s="1" t="s">
        <v>48</v>
      </c>
      <c r="AE209">
        <v>3</v>
      </c>
    </row>
    <row r="210" spans="29:32" x14ac:dyDescent="0.25">
      <c r="AC210" t="s">
        <v>25</v>
      </c>
      <c r="AD210" s="1" t="s">
        <v>48</v>
      </c>
      <c r="AE210">
        <v>2</v>
      </c>
    </row>
    <row r="211" spans="29:32" x14ac:dyDescent="0.25">
      <c r="AC211" t="s">
        <v>25</v>
      </c>
      <c r="AD211" s="1" t="s">
        <v>48</v>
      </c>
      <c r="AE211">
        <v>1</v>
      </c>
    </row>
    <row r="212" spans="29:32" x14ac:dyDescent="0.25">
      <c r="AC212" t="s">
        <v>25</v>
      </c>
      <c r="AD212" s="1" t="s">
        <v>48</v>
      </c>
      <c r="AE212">
        <v>4</v>
      </c>
    </row>
    <row r="213" spans="29:32" x14ac:dyDescent="0.25">
      <c r="AC213" t="s">
        <v>25</v>
      </c>
      <c r="AD213" s="1" t="s">
        <v>48</v>
      </c>
      <c r="AE213">
        <v>1</v>
      </c>
    </row>
    <row r="214" spans="29:32" x14ac:dyDescent="0.25">
      <c r="AC214" t="s">
        <v>25</v>
      </c>
      <c r="AD214" s="1" t="s">
        <v>48</v>
      </c>
      <c r="AE214">
        <v>2</v>
      </c>
    </row>
    <row r="215" spans="29:32" x14ac:dyDescent="0.25">
      <c r="AC215" t="s">
        <v>25</v>
      </c>
      <c r="AD215" s="1" t="s">
        <v>48</v>
      </c>
      <c r="AE215">
        <v>3</v>
      </c>
    </row>
    <row r="216" spans="29:32" x14ac:dyDescent="0.25">
      <c r="AC216" t="s">
        <v>25</v>
      </c>
      <c r="AD216" s="1" t="s">
        <v>48</v>
      </c>
      <c r="AE216">
        <v>2</v>
      </c>
    </row>
    <row r="217" spans="29:32" x14ac:dyDescent="0.25">
      <c r="AC217" t="s">
        <v>25</v>
      </c>
      <c r="AD217" s="1" t="s">
        <v>48</v>
      </c>
      <c r="AE217">
        <v>1</v>
      </c>
    </row>
    <row r="218" spans="29:32" x14ac:dyDescent="0.25">
      <c r="AC218" t="s">
        <v>25</v>
      </c>
      <c r="AD218" s="1" t="s">
        <v>48</v>
      </c>
      <c r="AE218">
        <v>1</v>
      </c>
    </row>
    <row r="219" spans="29:32" x14ac:dyDescent="0.25">
      <c r="AC219" t="s">
        <v>25</v>
      </c>
      <c r="AD219" s="1" t="s">
        <v>48</v>
      </c>
      <c r="AE219">
        <v>1</v>
      </c>
    </row>
    <row r="220" spans="29:32" x14ac:dyDescent="0.25">
      <c r="AC220" t="s">
        <v>25</v>
      </c>
      <c r="AD220" s="1" t="s">
        <v>48</v>
      </c>
      <c r="AE220">
        <v>1</v>
      </c>
    </row>
    <row r="221" spans="29:32" x14ac:dyDescent="0.25">
      <c r="AC221" t="s">
        <v>25</v>
      </c>
      <c r="AD221" s="1" t="s">
        <v>49</v>
      </c>
      <c r="AE221">
        <v>8</v>
      </c>
    </row>
    <row r="222" spans="29:32" x14ac:dyDescent="0.25">
      <c r="AC222" t="s">
        <v>25</v>
      </c>
      <c r="AD222" s="1" t="s">
        <v>49</v>
      </c>
      <c r="AE222">
        <v>4</v>
      </c>
      <c r="AF222">
        <v>2</v>
      </c>
    </row>
    <row r="223" spans="29:32" x14ac:dyDescent="0.25">
      <c r="AC223" t="s">
        <v>25</v>
      </c>
      <c r="AD223" s="1" t="s">
        <v>49</v>
      </c>
      <c r="AE223">
        <v>3</v>
      </c>
      <c r="AF223">
        <v>3</v>
      </c>
    </row>
    <row r="224" spans="29:32" x14ac:dyDescent="0.25">
      <c r="AC224" t="s">
        <v>25</v>
      </c>
      <c r="AD224" s="1" t="s">
        <v>49</v>
      </c>
      <c r="AE224">
        <v>4</v>
      </c>
    </row>
    <row r="225" spans="29:31" x14ac:dyDescent="0.25">
      <c r="AC225" t="s">
        <v>25</v>
      </c>
      <c r="AD225" s="1" t="s">
        <v>49</v>
      </c>
      <c r="AE225">
        <v>3</v>
      </c>
    </row>
    <row r="226" spans="29:31" x14ac:dyDescent="0.25">
      <c r="AC226" t="s">
        <v>25</v>
      </c>
      <c r="AD226" s="1" t="s">
        <v>50</v>
      </c>
      <c r="AE226">
        <v>5</v>
      </c>
    </row>
    <row r="227" spans="29:31" x14ac:dyDescent="0.25">
      <c r="AC227" t="s">
        <v>25</v>
      </c>
      <c r="AD227" s="1" t="s">
        <v>50</v>
      </c>
      <c r="AE227">
        <v>2</v>
      </c>
    </row>
    <row r="228" spans="29:31" x14ac:dyDescent="0.25">
      <c r="AC228" t="s">
        <v>25</v>
      </c>
      <c r="AD228" s="1" t="s">
        <v>50</v>
      </c>
      <c r="AE228">
        <v>1</v>
      </c>
    </row>
    <row r="229" spans="29:31" x14ac:dyDescent="0.25">
      <c r="AC229" t="s">
        <v>25</v>
      </c>
      <c r="AD229" s="1" t="s">
        <v>50</v>
      </c>
      <c r="AE229">
        <v>1</v>
      </c>
    </row>
    <row r="230" spans="29:31" x14ac:dyDescent="0.25">
      <c r="AC230" t="s">
        <v>25</v>
      </c>
      <c r="AD230" s="1" t="s">
        <v>50</v>
      </c>
      <c r="AE230">
        <v>3</v>
      </c>
    </row>
    <row r="231" spans="29:31" x14ac:dyDescent="0.25">
      <c r="AC231" t="s">
        <v>25</v>
      </c>
      <c r="AD231" s="1" t="s">
        <v>50</v>
      </c>
      <c r="AE231">
        <v>2</v>
      </c>
    </row>
    <row r="232" spans="29:31" x14ac:dyDescent="0.25">
      <c r="AC232" t="s">
        <v>25</v>
      </c>
      <c r="AD232" s="1" t="s">
        <v>50</v>
      </c>
      <c r="AE232">
        <v>2</v>
      </c>
    </row>
    <row r="233" spans="29:31" x14ac:dyDescent="0.25">
      <c r="AC233" t="s">
        <v>31</v>
      </c>
      <c r="AD233" t="s">
        <v>51</v>
      </c>
      <c r="AE233">
        <v>2</v>
      </c>
    </row>
    <row r="234" spans="29:31" x14ac:dyDescent="0.25">
      <c r="AC234" t="s">
        <v>31</v>
      </c>
      <c r="AD234" t="s">
        <v>51</v>
      </c>
      <c r="AE234">
        <v>3</v>
      </c>
    </row>
    <row r="235" spans="29:31" x14ac:dyDescent="0.25">
      <c r="AC235" t="s">
        <v>31</v>
      </c>
      <c r="AD235" t="s">
        <v>51</v>
      </c>
      <c r="AE235">
        <v>1</v>
      </c>
    </row>
    <row r="236" spans="29:31" x14ac:dyDescent="0.25">
      <c r="AC236" t="s">
        <v>31</v>
      </c>
      <c r="AD236" t="s">
        <v>51</v>
      </c>
      <c r="AE236">
        <v>1</v>
      </c>
    </row>
    <row r="237" spans="29:31" x14ac:dyDescent="0.25">
      <c r="AC237" t="s">
        <v>31</v>
      </c>
      <c r="AD237" t="s">
        <v>51</v>
      </c>
      <c r="AE237">
        <v>1</v>
      </c>
    </row>
    <row r="238" spans="29:31" x14ac:dyDescent="0.25">
      <c r="AC238" t="s">
        <v>31</v>
      </c>
      <c r="AD238" t="s">
        <v>51</v>
      </c>
      <c r="AE238">
        <v>2</v>
      </c>
    </row>
    <row r="239" spans="29:31" x14ac:dyDescent="0.25">
      <c r="AC239" t="s">
        <v>31</v>
      </c>
      <c r="AD239" t="s">
        <v>51</v>
      </c>
      <c r="AE239">
        <v>2</v>
      </c>
    </row>
    <row r="240" spans="29:31" x14ac:dyDescent="0.25">
      <c r="AC240" t="s">
        <v>31</v>
      </c>
      <c r="AD240" s="1" t="s">
        <v>52</v>
      </c>
      <c r="AE240">
        <v>1</v>
      </c>
    </row>
    <row r="241" spans="29:32" x14ac:dyDescent="0.25">
      <c r="AC241" t="s">
        <v>31</v>
      </c>
      <c r="AD241" s="1" t="s">
        <v>52</v>
      </c>
      <c r="AE241">
        <v>1</v>
      </c>
    </row>
    <row r="242" spans="29:32" x14ac:dyDescent="0.25">
      <c r="AC242" t="s">
        <v>31</v>
      </c>
      <c r="AD242" s="1" t="s">
        <v>53</v>
      </c>
    </row>
    <row r="243" spans="29:32" x14ac:dyDescent="0.25">
      <c r="AC243" t="s">
        <v>31</v>
      </c>
      <c r="AD243" s="1" t="s">
        <v>54</v>
      </c>
    </row>
    <row r="244" spans="29:32" x14ac:dyDescent="0.25">
      <c r="AC244" t="s">
        <v>31</v>
      </c>
      <c r="AD244" s="1" t="s">
        <v>55</v>
      </c>
    </row>
    <row r="245" spans="29:32" x14ac:dyDescent="0.25">
      <c r="AC245" t="s">
        <v>31</v>
      </c>
      <c r="AD245" s="1" t="s">
        <v>56</v>
      </c>
      <c r="AE245">
        <v>3</v>
      </c>
      <c r="AF245">
        <v>6</v>
      </c>
    </row>
    <row r="246" spans="29:32" x14ac:dyDescent="0.25">
      <c r="AC246" t="s">
        <v>31</v>
      </c>
      <c r="AD246" s="1" t="s">
        <v>57</v>
      </c>
      <c r="AE246">
        <v>1</v>
      </c>
    </row>
    <row r="247" spans="29:32" x14ac:dyDescent="0.25">
      <c r="AC247" t="s">
        <v>31</v>
      </c>
      <c r="AD247" s="1" t="s">
        <v>57</v>
      </c>
      <c r="AE247">
        <v>1</v>
      </c>
      <c r="AF247">
        <v>1</v>
      </c>
    </row>
    <row r="248" spans="29:32" x14ac:dyDescent="0.25">
      <c r="AC248" t="s">
        <v>31</v>
      </c>
      <c r="AD248" s="1" t="s">
        <v>58</v>
      </c>
      <c r="AE248">
        <v>6</v>
      </c>
      <c r="AF248">
        <v>6</v>
      </c>
    </row>
    <row r="249" spans="29:32" x14ac:dyDescent="0.25">
      <c r="AC249" t="s">
        <v>31</v>
      </c>
      <c r="AD249" s="1" t="s">
        <v>58</v>
      </c>
      <c r="AE249">
        <v>9</v>
      </c>
      <c r="AF249">
        <v>2</v>
      </c>
    </row>
    <row r="250" spans="29:32" x14ac:dyDescent="0.25">
      <c r="AC250" t="s">
        <v>31</v>
      </c>
      <c r="AD250" s="1" t="s">
        <v>58</v>
      </c>
      <c r="AE250">
        <v>5</v>
      </c>
      <c r="AF250">
        <v>2</v>
      </c>
    </row>
    <row r="251" spans="29:32" x14ac:dyDescent="0.25">
      <c r="AC251" t="s">
        <v>31</v>
      </c>
      <c r="AD251" s="1" t="s">
        <v>58</v>
      </c>
      <c r="AE251">
        <v>2</v>
      </c>
      <c r="AF251">
        <v>1</v>
      </c>
    </row>
    <row r="252" spans="29:32" x14ac:dyDescent="0.25">
      <c r="AC252" t="s">
        <v>31</v>
      </c>
      <c r="AD252" s="1" t="s">
        <v>58</v>
      </c>
      <c r="AE252">
        <v>3</v>
      </c>
      <c r="AF252">
        <v>1</v>
      </c>
    </row>
    <row r="253" spans="29:32" x14ac:dyDescent="0.25">
      <c r="AC253" t="s">
        <v>31</v>
      </c>
      <c r="AD253" s="1" t="s">
        <v>58</v>
      </c>
      <c r="AE253">
        <v>1</v>
      </c>
    </row>
    <row r="254" spans="29:32" x14ac:dyDescent="0.25">
      <c r="AC254" t="s">
        <v>31</v>
      </c>
      <c r="AD254" s="1" t="s">
        <v>59</v>
      </c>
      <c r="AE254">
        <v>10</v>
      </c>
      <c r="AF254" s="9">
        <v>4</v>
      </c>
    </row>
    <row r="255" spans="29:32" x14ac:dyDescent="0.25">
      <c r="AC255" t="s">
        <v>31</v>
      </c>
      <c r="AD255" s="1" t="s">
        <v>59</v>
      </c>
      <c r="AE255">
        <v>2</v>
      </c>
      <c r="AF255" s="9">
        <v>3</v>
      </c>
    </row>
    <row r="256" spans="29:32" x14ac:dyDescent="0.25">
      <c r="AC256" t="s">
        <v>31</v>
      </c>
      <c r="AD256" s="1" t="s">
        <v>59</v>
      </c>
      <c r="AE256">
        <v>6</v>
      </c>
      <c r="AF256" s="9">
        <v>5</v>
      </c>
    </row>
    <row r="257" spans="29:32" x14ac:dyDescent="0.25">
      <c r="AC257" t="s">
        <v>31</v>
      </c>
      <c r="AD257" s="1" t="s">
        <v>59</v>
      </c>
      <c r="AE257">
        <v>4</v>
      </c>
      <c r="AF257" s="9">
        <v>6</v>
      </c>
    </row>
    <row r="258" spans="29:32" x14ac:dyDescent="0.25">
      <c r="AC258" t="s">
        <v>31</v>
      </c>
      <c r="AD258" s="1" t="s">
        <v>59</v>
      </c>
      <c r="AE258">
        <v>3</v>
      </c>
      <c r="AF258" s="9"/>
    </row>
    <row r="259" spans="29:32" x14ac:dyDescent="0.25">
      <c r="AC259" t="s">
        <v>31</v>
      </c>
      <c r="AD259" s="1" t="s">
        <v>59</v>
      </c>
      <c r="AE259">
        <v>3</v>
      </c>
      <c r="AF259" s="9"/>
    </row>
    <row r="260" spans="29:32" x14ac:dyDescent="0.25">
      <c r="AC260" t="s">
        <v>31</v>
      </c>
      <c r="AD260" s="1" t="s">
        <v>59</v>
      </c>
      <c r="AE260">
        <v>3</v>
      </c>
      <c r="AF260" s="9"/>
    </row>
    <row r="261" spans="29:32" x14ac:dyDescent="0.25">
      <c r="AC261" t="s">
        <v>31</v>
      </c>
      <c r="AD261" s="1" t="s">
        <v>59</v>
      </c>
      <c r="AE261">
        <v>3</v>
      </c>
      <c r="AF261" s="9"/>
    </row>
    <row r="262" spans="29:32" x14ac:dyDescent="0.25">
      <c r="AC262" t="s">
        <v>31</v>
      </c>
      <c r="AD262" s="1" t="s">
        <v>59</v>
      </c>
      <c r="AE262">
        <v>3</v>
      </c>
      <c r="AF262" s="9">
        <v>2</v>
      </c>
    </row>
    <row r="263" spans="29:32" x14ac:dyDescent="0.25">
      <c r="AC263" t="s">
        <v>31</v>
      </c>
      <c r="AD263" s="1" t="s">
        <v>59</v>
      </c>
      <c r="AE263">
        <v>6</v>
      </c>
      <c r="AF263" s="9">
        <v>3</v>
      </c>
    </row>
    <row r="264" spans="29:32" x14ac:dyDescent="0.25">
      <c r="AC264" t="s">
        <v>31</v>
      </c>
      <c r="AD264" s="1" t="s">
        <v>59</v>
      </c>
      <c r="AE264">
        <v>4</v>
      </c>
      <c r="AF264" s="9"/>
    </row>
    <row r="265" spans="29:32" x14ac:dyDescent="0.25">
      <c r="AC265" t="s">
        <v>31</v>
      </c>
      <c r="AD265" s="1" t="s">
        <v>59</v>
      </c>
      <c r="AE265">
        <v>6</v>
      </c>
      <c r="AF265" s="9"/>
    </row>
    <row r="266" spans="29:32" x14ac:dyDescent="0.25">
      <c r="AC266" t="s">
        <v>31</v>
      </c>
      <c r="AD266" s="1" t="s">
        <v>59</v>
      </c>
      <c r="AE266">
        <v>1</v>
      </c>
      <c r="AF266" s="9"/>
    </row>
    <row r="267" spans="29:32" x14ac:dyDescent="0.25">
      <c r="AC267" t="s">
        <v>31</v>
      </c>
      <c r="AD267" s="1" t="s">
        <v>59</v>
      </c>
      <c r="AE267">
        <v>3</v>
      </c>
      <c r="AF267" s="9"/>
    </row>
    <row r="268" spans="29:32" x14ac:dyDescent="0.25">
      <c r="AC268" t="s">
        <v>31</v>
      </c>
      <c r="AD268" s="1" t="s">
        <v>59</v>
      </c>
      <c r="AE268">
        <v>1</v>
      </c>
      <c r="AF268" s="9">
        <v>8</v>
      </c>
    </row>
    <row r="269" spans="29:32" x14ac:dyDescent="0.25">
      <c r="AC269" t="s">
        <v>31</v>
      </c>
      <c r="AD269" s="1" t="s">
        <v>59</v>
      </c>
      <c r="AE269">
        <v>8</v>
      </c>
      <c r="AF269" s="9">
        <v>8</v>
      </c>
    </row>
    <row r="270" spans="29:32" x14ac:dyDescent="0.25">
      <c r="AC270" t="s">
        <v>31</v>
      </c>
      <c r="AD270" s="1" t="s">
        <v>59</v>
      </c>
      <c r="AE270">
        <v>4</v>
      </c>
    </row>
    <row r="271" spans="29:32" x14ac:dyDescent="0.25">
      <c r="AC271" t="s">
        <v>31</v>
      </c>
      <c r="AD271" s="1" t="s">
        <v>59</v>
      </c>
      <c r="AE271">
        <v>1</v>
      </c>
    </row>
    <row r="272" spans="29:32" x14ac:dyDescent="0.25">
      <c r="AC272" t="s">
        <v>31</v>
      </c>
      <c r="AD272" s="1" t="s">
        <v>59</v>
      </c>
      <c r="AE272">
        <v>2</v>
      </c>
      <c r="AF272">
        <v>3</v>
      </c>
    </row>
    <row r="273" spans="29:32" x14ac:dyDescent="0.25">
      <c r="AC273" t="s">
        <v>31</v>
      </c>
      <c r="AD273" s="1" t="s">
        <v>59</v>
      </c>
      <c r="AE273">
        <v>2</v>
      </c>
    </row>
    <row r="274" spans="29:32" x14ac:dyDescent="0.25">
      <c r="AC274" t="s">
        <v>31</v>
      </c>
      <c r="AD274" s="1" t="s">
        <v>60</v>
      </c>
      <c r="AE274">
        <v>12</v>
      </c>
    </row>
    <row r="275" spans="29:32" x14ac:dyDescent="0.25">
      <c r="AC275" t="s">
        <v>31</v>
      </c>
      <c r="AD275" s="1" t="s">
        <v>60</v>
      </c>
      <c r="AE275">
        <v>2</v>
      </c>
    </row>
    <row r="276" spans="29:32" x14ac:dyDescent="0.25">
      <c r="AC276" t="s">
        <v>31</v>
      </c>
      <c r="AD276" s="1" t="s">
        <v>60</v>
      </c>
      <c r="AE276">
        <v>1</v>
      </c>
    </row>
    <row r="277" spans="29:32" x14ac:dyDescent="0.25">
      <c r="AC277" t="s">
        <v>31</v>
      </c>
      <c r="AD277" s="1" t="s">
        <v>60</v>
      </c>
      <c r="AE277">
        <v>2</v>
      </c>
    </row>
    <row r="278" spans="29:32" x14ac:dyDescent="0.25">
      <c r="AC278" t="s">
        <v>31</v>
      </c>
      <c r="AD278" s="1" t="s">
        <v>60</v>
      </c>
      <c r="AE278">
        <v>5</v>
      </c>
    </row>
    <row r="279" spans="29:32" x14ac:dyDescent="0.25">
      <c r="AC279" t="s">
        <v>31</v>
      </c>
      <c r="AD279" s="1" t="s">
        <v>60</v>
      </c>
      <c r="AE279">
        <v>3</v>
      </c>
    </row>
    <row r="280" spans="29:32" x14ac:dyDescent="0.25">
      <c r="AC280" t="s">
        <v>31</v>
      </c>
      <c r="AD280" s="1" t="s">
        <v>60</v>
      </c>
      <c r="AE280">
        <v>2</v>
      </c>
    </row>
    <row r="281" spans="29:32" x14ac:dyDescent="0.25">
      <c r="AC281" t="s">
        <v>31</v>
      </c>
      <c r="AD281" s="1" t="s">
        <v>60</v>
      </c>
      <c r="AE281">
        <v>1</v>
      </c>
    </row>
    <row r="282" spans="29:32" x14ac:dyDescent="0.25">
      <c r="AC282" t="s">
        <v>31</v>
      </c>
      <c r="AD282" s="1" t="s">
        <v>60</v>
      </c>
      <c r="AE282">
        <v>5</v>
      </c>
    </row>
    <row r="283" spans="29:32" x14ac:dyDescent="0.25">
      <c r="AC283" t="s">
        <v>31</v>
      </c>
      <c r="AD283" s="1" t="s">
        <v>60</v>
      </c>
      <c r="AE283">
        <v>1</v>
      </c>
    </row>
    <row r="284" spans="29:32" x14ac:dyDescent="0.25">
      <c r="AC284" t="s">
        <v>31</v>
      </c>
      <c r="AD284" s="1" t="s">
        <v>60</v>
      </c>
      <c r="AE284">
        <v>2</v>
      </c>
      <c r="AF284">
        <v>4</v>
      </c>
    </row>
    <row r="285" spans="29:32" x14ac:dyDescent="0.25">
      <c r="AC285" t="s">
        <v>31</v>
      </c>
      <c r="AD285" s="1" t="s">
        <v>60</v>
      </c>
      <c r="AE285">
        <v>1</v>
      </c>
      <c r="AF285">
        <v>3</v>
      </c>
    </row>
    <row r="286" spans="29:32" x14ac:dyDescent="0.25">
      <c r="AC286" t="s">
        <v>31</v>
      </c>
      <c r="AD286" s="1" t="s">
        <v>60</v>
      </c>
      <c r="AE286">
        <v>5</v>
      </c>
    </row>
    <row r="287" spans="29:32" x14ac:dyDescent="0.25">
      <c r="AC287" t="s">
        <v>31</v>
      </c>
      <c r="AD287" s="1" t="s">
        <v>60</v>
      </c>
      <c r="AE287">
        <v>2</v>
      </c>
    </row>
    <row r="288" spans="29:32" x14ac:dyDescent="0.25">
      <c r="AC288" t="s">
        <v>31</v>
      </c>
      <c r="AD288" s="1" t="s">
        <v>60</v>
      </c>
      <c r="AE288">
        <v>1</v>
      </c>
    </row>
    <row r="289" spans="29:32" x14ac:dyDescent="0.25">
      <c r="AC289" t="s">
        <v>13</v>
      </c>
      <c r="AD289" s="1" t="s">
        <v>61</v>
      </c>
      <c r="AE289">
        <v>2</v>
      </c>
    </row>
    <row r="290" spans="29:32" x14ac:dyDescent="0.25">
      <c r="AC290" t="s">
        <v>13</v>
      </c>
      <c r="AD290" s="1" t="s">
        <v>61</v>
      </c>
      <c r="AE290">
        <v>2</v>
      </c>
    </row>
    <row r="291" spans="29:32" x14ac:dyDescent="0.25">
      <c r="AC291" t="s">
        <v>13</v>
      </c>
      <c r="AD291" s="1" t="s">
        <v>61</v>
      </c>
      <c r="AE291">
        <v>1</v>
      </c>
    </row>
    <row r="292" spans="29:32" x14ac:dyDescent="0.25">
      <c r="AC292" t="s">
        <v>13</v>
      </c>
      <c r="AD292" s="1" t="s">
        <v>61</v>
      </c>
      <c r="AE292">
        <v>1</v>
      </c>
    </row>
    <row r="293" spans="29:32" x14ac:dyDescent="0.25">
      <c r="AC293" t="s">
        <v>13</v>
      </c>
      <c r="AD293" s="1" t="s">
        <v>61</v>
      </c>
      <c r="AE293">
        <v>1</v>
      </c>
    </row>
    <row r="294" spans="29:32" x14ac:dyDescent="0.25">
      <c r="AC294" t="s">
        <v>13</v>
      </c>
      <c r="AD294" s="1" t="s">
        <v>62</v>
      </c>
      <c r="AE294">
        <v>2</v>
      </c>
      <c r="AF294">
        <v>7</v>
      </c>
    </row>
    <row r="295" spans="29:32" x14ac:dyDescent="0.25">
      <c r="AC295" t="s">
        <v>13</v>
      </c>
      <c r="AD295" s="1" t="s">
        <v>62</v>
      </c>
      <c r="AE295">
        <v>1</v>
      </c>
    </row>
    <row r="296" spans="29:32" x14ac:dyDescent="0.25">
      <c r="AC296" t="s">
        <v>13</v>
      </c>
      <c r="AD296" s="1" t="s">
        <v>62</v>
      </c>
      <c r="AE296">
        <v>1</v>
      </c>
    </row>
    <row r="297" spans="29:32" x14ac:dyDescent="0.25">
      <c r="AC297" t="s">
        <v>13</v>
      </c>
      <c r="AD297" s="1" t="s">
        <v>62</v>
      </c>
      <c r="AE297">
        <v>2</v>
      </c>
    </row>
    <row r="298" spans="29:32" x14ac:dyDescent="0.25">
      <c r="AC298" t="s">
        <v>13</v>
      </c>
      <c r="AD298" s="1" t="s">
        <v>62</v>
      </c>
      <c r="AE298">
        <v>1</v>
      </c>
    </row>
    <row r="299" spans="29:32" x14ac:dyDescent="0.25">
      <c r="AC299" t="s">
        <v>13</v>
      </c>
      <c r="AD299" s="1" t="s">
        <v>63</v>
      </c>
      <c r="AE299">
        <v>1</v>
      </c>
      <c r="AF299">
        <v>6</v>
      </c>
    </row>
    <row r="300" spans="29:32" x14ac:dyDescent="0.25">
      <c r="AC300" t="s">
        <v>13</v>
      </c>
      <c r="AD300" s="1" t="s">
        <v>63</v>
      </c>
      <c r="AF300">
        <v>1</v>
      </c>
    </row>
    <row r="301" spans="29:32" x14ac:dyDescent="0.25">
      <c r="AC301" t="s">
        <v>13</v>
      </c>
      <c r="AD301" s="1" t="s">
        <v>64</v>
      </c>
    </row>
    <row r="302" spans="29:32" x14ac:dyDescent="0.25">
      <c r="AC302" t="s">
        <v>13</v>
      </c>
      <c r="AD302" s="1" t="s">
        <v>65</v>
      </c>
      <c r="AE302">
        <v>4</v>
      </c>
    </row>
    <row r="303" spans="29:32" x14ac:dyDescent="0.25">
      <c r="AC303" t="s">
        <v>13</v>
      </c>
      <c r="AD303" s="1" t="s">
        <v>65</v>
      </c>
      <c r="AE303">
        <v>2</v>
      </c>
    </row>
    <row r="304" spans="29:32" x14ac:dyDescent="0.25">
      <c r="AC304" t="s">
        <v>13</v>
      </c>
      <c r="AD304" s="1" t="s">
        <v>65</v>
      </c>
      <c r="AE304">
        <v>3</v>
      </c>
    </row>
    <row r="305" spans="29:32" x14ac:dyDescent="0.25">
      <c r="AC305" t="s">
        <v>13</v>
      </c>
      <c r="AD305" s="1" t="s">
        <v>65</v>
      </c>
      <c r="AE305">
        <v>2</v>
      </c>
    </row>
    <row r="306" spans="29:32" x14ac:dyDescent="0.25">
      <c r="AC306" t="s">
        <v>13</v>
      </c>
      <c r="AD306" s="1" t="s">
        <v>65</v>
      </c>
      <c r="AE306">
        <v>1</v>
      </c>
    </row>
    <row r="307" spans="29:32" x14ac:dyDescent="0.25">
      <c r="AC307" t="s">
        <v>13</v>
      </c>
      <c r="AD307" s="1" t="s">
        <v>65</v>
      </c>
      <c r="AE307">
        <v>1</v>
      </c>
    </row>
    <row r="308" spans="29:32" x14ac:dyDescent="0.25">
      <c r="AC308" t="s">
        <v>13</v>
      </c>
      <c r="AD308" s="1" t="s">
        <v>65</v>
      </c>
      <c r="AE308">
        <v>1</v>
      </c>
    </row>
    <row r="309" spans="29:32" x14ac:dyDescent="0.25">
      <c r="AC309" t="s">
        <v>13</v>
      </c>
      <c r="AD309" s="1" t="s">
        <v>65</v>
      </c>
      <c r="AE309">
        <v>1</v>
      </c>
    </row>
    <row r="310" spans="29:32" x14ac:dyDescent="0.25">
      <c r="AC310" t="s">
        <v>13</v>
      </c>
      <c r="AD310" s="1" t="s">
        <v>65</v>
      </c>
      <c r="AE310">
        <v>2</v>
      </c>
    </row>
    <row r="311" spans="29:32" x14ac:dyDescent="0.25">
      <c r="AC311" t="s">
        <v>13</v>
      </c>
      <c r="AD311" s="1" t="s">
        <v>65</v>
      </c>
      <c r="AE311">
        <v>1</v>
      </c>
    </row>
    <row r="312" spans="29:32" x14ac:dyDescent="0.25">
      <c r="AC312" t="s">
        <v>13</v>
      </c>
      <c r="AD312" s="1" t="s">
        <v>65</v>
      </c>
      <c r="AE312">
        <v>2</v>
      </c>
    </row>
    <row r="313" spans="29:32" x14ac:dyDescent="0.25">
      <c r="AC313" t="s">
        <v>13</v>
      </c>
      <c r="AD313" s="1" t="s">
        <v>65</v>
      </c>
      <c r="AE313">
        <v>1</v>
      </c>
    </row>
    <row r="314" spans="29:32" x14ac:dyDescent="0.25">
      <c r="AC314" t="s">
        <v>13</v>
      </c>
      <c r="AD314" s="1" t="s">
        <v>65</v>
      </c>
      <c r="AE314">
        <v>2</v>
      </c>
    </row>
    <row r="315" spans="29:32" x14ac:dyDescent="0.25">
      <c r="AC315" t="s">
        <v>13</v>
      </c>
      <c r="AD315" s="1" t="s">
        <v>65</v>
      </c>
      <c r="AE315">
        <v>1</v>
      </c>
    </row>
    <row r="316" spans="29:32" x14ac:dyDescent="0.25">
      <c r="AC316" t="s">
        <v>25</v>
      </c>
      <c r="AD316" s="1" t="s">
        <v>66</v>
      </c>
      <c r="AE316">
        <v>8</v>
      </c>
    </row>
    <row r="317" spans="29:32" x14ac:dyDescent="0.25">
      <c r="AC317" t="s">
        <v>25</v>
      </c>
      <c r="AD317" s="1" t="s">
        <v>66</v>
      </c>
      <c r="AE317">
        <v>9</v>
      </c>
    </row>
    <row r="318" spans="29:32" x14ac:dyDescent="0.25">
      <c r="AC318" t="s">
        <v>25</v>
      </c>
      <c r="AD318" s="1" t="s">
        <v>66</v>
      </c>
      <c r="AE318">
        <v>7</v>
      </c>
      <c r="AF318">
        <v>3</v>
      </c>
    </row>
    <row r="319" spans="29:32" x14ac:dyDescent="0.25">
      <c r="AC319" t="s">
        <v>25</v>
      </c>
      <c r="AD319" s="1" t="s">
        <v>66</v>
      </c>
      <c r="AE319">
        <v>6</v>
      </c>
      <c r="AF319">
        <v>5</v>
      </c>
    </row>
    <row r="320" spans="29:32" x14ac:dyDescent="0.25">
      <c r="AC320" t="s">
        <v>25</v>
      </c>
      <c r="AD320" s="1" t="s">
        <v>66</v>
      </c>
      <c r="AE320">
        <v>7</v>
      </c>
    </row>
    <row r="321" spans="29:32" x14ac:dyDescent="0.25">
      <c r="AC321" t="s">
        <v>25</v>
      </c>
      <c r="AD321" s="1" t="s">
        <v>66</v>
      </c>
      <c r="AE321">
        <v>8</v>
      </c>
    </row>
    <row r="322" spans="29:32" x14ac:dyDescent="0.25">
      <c r="AC322" t="s">
        <v>25</v>
      </c>
      <c r="AD322" s="1" t="s">
        <v>66</v>
      </c>
      <c r="AE322">
        <v>2</v>
      </c>
    </row>
    <row r="323" spans="29:32" x14ac:dyDescent="0.25">
      <c r="AC323" t="s">
        <v>25</v>
      </c>
      <c r="AD323" s="1" t="s">
        <v>66</v>
      </c>
      <c r="AE323">
        <v>1</v>
      </c>
    </row>
    <row r="324" spans="29:32" x14ac:dyDescent="0.25">
      <c r="AC324" t="s">
        <v>25</v>
      </c>
      <c r="AD324" s="1" t="s">
        <v>66</v>
      </c>
      <c r="AE324">
        <v>1</v>
      </c>
    </row>
    <row r="325" spans="29:32" x14ac:dyDescent="0.25">
      <c r="AC325" t="s">
        <v>25</v>
      </c>
      <c r="AD325" s="1" t="s">
        <v>66</v>
      </c>
      <c r="AE325">
        <v>7</v>
      </c>
    </row>
    <row r="326" spans="29:32" x14ac:dyDescent="0.25">
      <c r="AC326" t="s">
        <v>25</v>
      </c>
      <c r="AD326" s="1" t="s">
        <v>66</v>
      </c>
      <c r="AE326">
        <v>2</v>
      </c>
    </row>
    <row r="327" spans="29:32" x14ac:dyDescent="0.25">
      <c r="AC327" t="s">
        <v>25</v>
      </c>
      <c r="AD327" s="1" t="s">
        <v>66</v>
      </c>
      <c r="AE327">
        <v>4</v>
      </c>
      <c r="AF327">
        <v>3</v>
      </c>
    </row>
    <row r="328" spans="29:32" x14ac:dyDescent="0.25">
      <c r="AC328" t="s">
        <v>25</v>
      </c>
      <c r="AD328" s="1" t="s">
        <v>66</v>
      </c>
      <c r="AE328">
        <v>5</v>
      </c>
    </row>
    <row r="329" spans="29:32" x14ac:dyDescent="0.25">
      <c r="AC329" t="s">
        <v>25</v>
      </c>
      <c r="AD329" s="1" t="s">
        <v>66</v>
      </c>
      <c r="AE329">
        <v>10</v>
      </c>
    </row>
    <row r="330" spans="29:32" x14ac:dyDescent="0.25">
      <c r="AC330" t="s">
        <v>25</v>
      </c>
      <c r="AD330" s="1" t="s">
        <v>66</v>
      </c>
      <c r="AE330">
        <v>2</v>
      </c>
    </row>
    <row r="331" spans="29:32" x14ac:dyDescent="0.25">
      <c r="AC331" t="s">
        <v>25</v>
      </c>
      <c r="AD331" s="1" t="s">
        <v>66</v>
      </c>
      <c r="AE331">
        <v>4</v>
      </c>
    </row>
    <row r="332" spans="29:32" x14ac:dyDescent="0.25">
      <c r="AC332" t="s">
        <v>25</v>
      </c>
      <c r="AD332" s="1" t="s">
        <v>66</v>
      </c>
      <c r="AE332">
        <v>5</v>
      </c>
      <c r="AF332">
        <v>4</v>
      </c>
    </row>
    <row r="333" spans="29:32" x14ac:dyDescent="0.25">
      <c r="AC333" t="s">
        <v>25</v>
      </c>
      <c r="AD333" s="1" t="s">
        <v>66</v>
      </c>
      <c r="AE333">
        <v>5</v>
      </c>
      <c r="AF333">
        <v>4</v>
      </c>
    </row>
    <row r="334" spans="29:32" x14ac:dyDescent="0.25">
      <c r="AC334" t="s">
        <v>25</v>
      </c>
      <c r="AD334" s="1" t="s">
        <v>66</v>
      </c>
      <c r="AE334">
        <v>3</v>
      </c>
      <c r="AF334">
        <v>9</v>
      </c>
    </row>
    <row r="335" spans="29:32" x14ac:dyDescent="0.25">
      <c r="AC335" t="s">
        <v>25</v>
      </c>
      <c r="AD335" s="1" t="s">
        <v>66</v>
      </c>
      <c r="AE335">
        <v>6</v>
      </c>
    </row>
    <row r="336" spans="29:32" x14ac:dyDescent="0.25">
      <c r="AC336" t="s">
        <v>25</v>
      </c>
      <c r="AD336" s="1" t="s">
        <v>66</v>
      </c>
      <c r="AE336">
        <v>7</v>
      </c>
    </row>
    <row r="337" spans="29:32" x14ac:dyDescent="0.25">
      <c r="AC337" t="s">
        <v>25</v>
      </c>
      <c r="AD337" s="1" t="s">
        <v>66</v>
      </c>
      <c r="AE337">
        <v>6</v>
      </c>
    </row>
    <row r="338" spans="29:32" x14ac:dyDescent="0.25">
      <c r="AC338" t="s">
        <v>25</v>
      </c>
      <c r="AD338" s="1" t="s">
        <v>66</v>
      </c>
      <c r="AE338">
        <v>2</v>
      </c>
      <c r="AF338">
        <v>1</v>
      </c>
    </row>
    <row r="339" spans="29:32" x14ac:dyDescent="0.25">
      <c r="AC339" t="s">
        <v>25</v>
      </c>
      <c r="AD339" s="1" t="s">
        <v>66</v>
      </c>
      <c r="AE339">
        <v>8</v>
      </c>
    </row>
    <row r="340" spans="29:32" x14ac:dyDescent="0.25">
      <c r="AC340" t="s">
        <v>25</v>
      </c>
      <c r="AD340" s="1" t="s">
        <v>66</v>
      </c>
      <c r="AE340">
        <v>4</v>
      </c>
    </row>
    <row r="341" spans="29:32" x14ac:dyDescent="0.25">
      <c r="AC341" t="s">
        <v>25</v>
      </c>
      <c r="AD341" s="1" t="s">
        <v>66</v>
      </c>
      <c r="AE341">
        <v>5</v>
      </c>
      <c r="AF341">
        <v>4</v>
      </c>
    </row>
    <row r="342" spans="29:32" x14ac:dyDescent="0.25">
      <c r="AC342" t="s">
        <v>25</v>
      </c>
      <c r="AD342" s="1" t="s">
        <v>66</v>
      </c>
      <c r="AE342">
        <v>2</v>
      </c>
      <c r="AF342">
        <v>3</v>
      </c>
    </row>
    <row r="343" spans="29:32" x14ac:dyDescent="0.25">
      <c r="AC343" t="s">
        <v>25</v>
      </c>
      <c r="AD343" s="1" t="s">
        <v>66</v>
      </c>
      <c r="AE343">
        <v>2</v>
      </c>
      <c r="AF343">
        <v>1</v>
      </c>
    </row>
    <row r="344" spans="29:32" x14ac:dyDescent="0.25">
      <c r="AC344" t="s">
        <v>25</v>
      </c>
      <c r="AD344" s="1" t="s">
        <v>66</v>
      </c>
      <c r="AE344">
        <v>3</v>
      </c>
      <c r="AF344">
        <v>2</v>
      </c>
    </row>
    <row r="345" spans="29:32" x14ac:dyDescent="0.25">
      <c r="AC345" t="s">
        <v>25</v>
      </c>
      <c r="AD345" s="1" t="s">
        <v>66</v>
      </c>
      <c r="AE345">
        <v>2</v>
      </c>
    </row>
    <row r="346" spans="29:32" x14ac:dyDescent="0.25">
      <c r="AC346" t="s">
        <v>25</v>
      </c>
      <c r="AD346" s="1" t="s">
        <v>66</v>
      </c>
      <c r="AE346">
        <v>2</v>
      </c>
    </row>
    <row r="347" spans="29:32" x14ac:dyDescent="0.25">
      <c r="AC347" t="s">
        <v>25</v>
      </c>
      <c r="AD347" s="1" t="s">
        <v>66</v>
      </c>
      <c r="AE347">
        <v>3</v>
      </c>
    </row>
    <row r="348" spans="29:32" x14ac:dyDescent="0.25">
      <c r="AC348" t="s">
        <v>25</v>
      </c>
      <c r="AD348" s="1" t="s">
        <v>66</v>
      </c>
      <c r="AE348">
        <v>3</v>
      </c>
      <c r="AF348">
        <v>5</v>
      </c>
    </row>
    <row r="349" spans="29:32" x14ac:dyDescent="0.25">
      <c r="AC349" t="s">
        <v>25</v>
      </c>
      <c r="AD349" s="1" t="s">
        <v>66</v>
      </c>
      <c r="AF349">
        <v>7</v>
      </c>
    </row>
    <row r="350" spans="29:32" x14ac:dyDescent="0.25">
      <c r="AC350" t="s">
        <v>25</v>
      </c>
      <c r="AD350" t="s">
        <v>66</v>
      </c>
      <c r="AF350">
        <v>2</v>
      </c>
    </row>
    <row r="351" spans="29:32" x14ac:dyDescent="0.25">
      <c r="AC351" t="s">
        <v>25</v>
      </c>
      <c r="AD351" t="s">
        <v>66</v>
      </c>
      <c r="AE351">
        <v>4</v>
      </c>
      <c r="AF351">
        <v>4</v>
      </c>
    </row>
    <row r="352" spans="29:32" x14ac:dyDescent="0.25">
      <c r="AC352" t="s">
        <v>25</v>
      </c>
      <c r="AD352" t="s">
        <v>66</v>
      </c>
      <c r="AE352">
        <v>1</v>
      </c>
      <c r="AF352">
        <v>2</v>
      </c>
    </row>
    <row r="353" spans="29:32" x14ac:dyDescent="0.25">
      <c r="AC353" t="s">
        <v>25</v>
      </c>
      <c r="AD353" t="s">
        <v>66</v>
      </c>
      <c r="AE353">
        <v>5</v>
      </c>
      <c r="AF353">
        <v>3</v>
      </c>
    </row>
    <row r="354" spans="29:32" x14ac:dyDescent="0.25">
      <c r="AC354" t="s">
        <v>25</v>
      </c>
      <c r="AD354" t="s">
        <v>66</v>
      </c>
      <c r="AE354">
        <v>1</v>
      </c>
      <c r="AF354">
        <v>6</v>
      </c>
    </row>
    <row r="355" spans="29:32" x14ac:dyDescent="0.25">
      <c r="AC355" t="s">
        <v>25</v>
      </c>
      <c r="AD355" t="s">
        <v>66</v>
      </c>
      <c r="AF355">
        <v>7</v>
      </c>
    </row>
    <row r="356" spans="29:32" x14ac:dyDescent="0.25">
      <c r="AC356" t="s">
        <v>25</v>
      </c>
      <c r="AD356" t="s">
        <v>66</v>
      </c>
      <c r="AE356">
        <v>3</v>
      </c>
      <c r="AF356">
        <v>2</v>
      </c>
    </row>
    <row r="357" spans="29:32" x14ac:dyDescent="0.25">
      <c r="AC357" t="s">
        <v>25</v>
      </c>
      <c r="AD357" s="1" t="s">
        <v>66</v>
      </c>
      <c r="AE357">
        <v>4</v>
      </c>
      <c r="AF357">
        <v>2</v>
      </c>
    </row>
    <row r="358" spans="29:32" x14ac:dyDescent="0.25">
      <c r="AC358" t="s">
        <v>25</v>
      </c>
      <c r="AD358" s="1" t="s">
        <v>66</v>
      </c>
      <c r="AE358">
        <v>3</v>
      </c>
    </row>
    <row r="359" spans="29:32" x14ac:dyDescent="0.25">
      <c r="AC359" t="s">
        <v>25</v>
      </c>
      <c r="AD359" s="1" t="s">
        <v>66</v>
      </c>
      <c r="AE359">
        <v>4</v>
      </c>
    </row>
    <row r="360" spans="29:32" x14ac:dyDescent="0.25">
      <c r="AC360" t="s">
        <v>25</v>
      </c>
      <c r="AD360" s="1" t="s">
        <v>66</v>
      </c>
      <c r="AE360">
        <v>7</v>
      </c>
    </row>
    <row r="361" spans="29:32" x14ac:dyDescent="0.25">
      <c r="AC361" t="s">
        <v>25</v>
      </c>
      <c r="AD361" s="1" t="s">
        <v>66</v>
      </c>
      <c r="AE361">
        <v>4</v>
      </c>
    </row>
    <row r="362" spans="29:32" x14ac:dyDescent="0.25">
      <c r="AC362" t="s">
        <v>25</v>
      </c>
      <c r="AD362" s="1" t="s">
        <v>66</v>
      </c>
      <c r="AE362">
        <v>4</v>
      </c>
    </row>
    <row r="363" spans="29:32" x14ac:dyDescent="0.25">
      <c r="AC363" t="s">
        <v>25</v>
      </c>
      <c r="AD363" s="1" t="s">
        <v>67</v>
      </c>
      <c r="AE363">
        <v>2</v>
      </c>
      <c r="AF363">
        <v>5</v>
      </c>
    </row>
    <row r="364" spans="29:32" x14ac:dyDescent="0.25">
      <c r="AC364" t="s">
        <v>25</v>
      </c>
      <c r="AD364" s="1" t="s">
        <v>67</v>
      </c>
      <c r="AE364">
        <v>1</v>
      </c>
      <c r="AF364">
        <v>1</v>
      </c>
    </row>
    <row r="365" spans="29:32" x14ac:dyDescent="0.25">
      <c r="AC365" t="s">
        <v>25</v>
      </c>
      <c r="AD365" s="1" t="s">
        <v>67</v>
      </c>
      <c r="AE365">
        <v>3</v>
      </c>
      <c r="AF365">
        <v>3</v>
      </c>
    </row>
    <row r="366" spans="29:32" x14ac:dyDescent="0.25">
      <c r="AC366" t="s">
        <v>25</v>
      </c>
      <c r="AD366" s="1" t="s">
        <v>67</v>
      </c>
      <c r="AE366">
        <v>1</v>
      </c>
      <c r="AF366">
        <v>3</v>
      </c>
    </row>
    <row r="367" spans="29:32" x14ac:dyDescent="0.25">
      <c r="AC367" t="s">
        <v>25</v>
      </c>
      <c r="AD367" s="1" t="s">
        <v>67</v>
      </c>
      <c r="AE367">
        <v>2</v>
      </c>
      <c r="AF367">
        <v>3</v>
      </c>
    </row>
    <row r="368" spans="29:32" x14ac:dyDescent="0.25">
      <c r="AC368" t="s">
        <v>25</v>
      </c>
      <c r="AD368" s="1" t="s">
        <v>67</v>
      </c>
      <c r="AE368">
        <v>5</v>
      </c>
      <c r="AF368">
        <v>5</v>
      </c>
    </row>
    <row r="369" spans="29:32" x14ac:dyDescent="0.25">
      <c r="AC369" t="s">
        <v>25</v>
      </c>
      <c r="AD369" s="1" t="s">
        <v>67</v>
      </c>
      <c r="AE369">
        <v>7</v>
      </c>
      <c r="AF369">
        <v>4</v>
      </c>
    </row>
    <row r="370" spans="29:32" x14ac:dyDescent="0.25">
      <c r="AC370" t="s">
        <v>25</v>
      </c>
      <c r="AD370" t="s">
        <v>67</v>
      </c>
      <c r="AE370">
        <v>3</v>
      </c>
    </row>
    <row r="371" spans="29:32" x14ac:dyDescent="0.25">
      <c r="AC371" t="s">
        <v>25</v>
      </c>
      <c r="AD371" t="s">
        <v>67</v>
      </c>
      <c r="AE371">
        <v>1</v>
      </c>
      <c r="AF371">
        <v>7</v>
      </c>
    </row>
    <row r="372" spans="29:32" x14ac:dyDescent="0.25">
      <c r="AC372" t="s">
        <v>25</v>
      </c>
      <c r="AD372" t="s">
        <v>67</v>
      </c>
      <c r="AE372">
        <v>3</v>
      </c>
      <c r="AF372">
        <v>2</v>
      </c>
    </row>
    <row r="373" spans="29:32" x14ac:dyDescent="0.25">
      <c r="AC373" t="s">
        <v>25</v>
      </c>
      <c r="AD373" t="s">
        <v>67</v>
      </c>
      <c r="AE373">
        <v>12</v>
      </c>
      <c r="AF373">
        <v>1</v>
      </c>
    </row>
    <row r="374" spans="29:32" x14ac:dyDescent="0.25">
      <c r="AC374" t="s">
        <v>25</v>
      </c>
      <c r="AD374" t="s">
        <v>67</v>
      </c>
      <c r="AE374">
        <v>7</v>
      </c>
      <c r="AF374">
        <v>3</v>
      </c>
    </row>
    <row r="375" spans="29:32" x14ac:dyDescent="0.25">
      <c r="AC375" t="s">
        <v>25</v>
      </c>
      <c r="AD375" t="s">
        <v>67</v>
      </c>
      <c r="AE375">
        <v>3</v>
      </c>
      <c r="AF375">
        <v>1</v>
      </c>
    </row>
    <row r="376" spans="29:32" x14ac:dyDescent="0.25">
      <c r="AC376" t="s">
        <v>25</v>
      </c>
      <c r="AD376" t="s">
        <v>67</v>
      </c>
      <c r="AE376">
        <v>5</v>
      </c>
      <c r="AF376">
        <v>2</v>
      </c>
    </row>
    <row r="377" spans="29:32" x14ac:dyDescent="0.25">
      <c r="AC377" t="s">
        <v>25</v>
      </c>
      <c r="AD377" t="s">
        <v>67</v>
      </c>
      <c r="AE377">
        <v>1</v>
      </c>
      <c r="AF377">
        <v>1</v>
      </c>
    </row>
    <row r="378" spans="29:32" x14ac:dyDescent="0.25">
      <c r="AC378" t="s">
        <v>25</v>
      </c>
      <c r="AD378" t="s">
        <v>67</v>
      </c>
      <c r="AE378">
        <v>2</v>
      </c>
      <c r="AF378">
        <v>1</v>
      </c>
    </row>
    <row r="379" spans="29:32" x14ac:dyDescent="0.25">
      <c r="AC379" t="s">
        <v>25</v>
      </c>
      <c r="AD379" t="s">
        <v>67</v>
      </c>
      <c r="AE379">
        <v>3</v>
      </c>
      <c r="AF379">
        <v>1</v>
      </c>
    </row>
    <row r="380" spans="29:32" x14ac:dyDescent="0.25">
      <c r="AC380" t="s">
        <v>25</v>
      </c>
      <c r="AD380" t="s">
        <v>67</v>
      </c>
      <c r="AE380">
        <v>1</v>
      </c>
      <c r="AF380">
        <v>4</v>
      </c>
    </row>
    <row r="381" spans="29:32" x14ac:dyDescent="0.25">
      <c r="AC381" t="s">
        <v>25</v>
      </c>
      <c r="AD381" t="s">
        <v>67</v>
      </c>
      <c r="AE381">
        <v>1</v>
      </c>
      <c r="AF381">
        <v>3</v>
      </c>
    </row>
    <row r="382" spans="29:32" x14ac:dyDescent="0.25">
      <c r="AC382" t="s">
        <v>25</v>
      </c>
      <c r="AD382" t="s">
        <v>67</v>
      </c>
      <c r="AE382">
        <v>5</v>
      </c>
      <c r="AF382">
        <v>1</v>
      </c>
    </row>
    <row r="383" spans="29:32" x14ac:dyDescent="0.25">
      <c r="AC383" t="s">
        <v>25</v>
      </c>
      <c r="AD383" t="s">
        <v>67</v>
      </c>
      <c r="AE383">
        <v>3</v>
      </c>
      <c r="AF383">
        <v>2</v>
      </c>
    </row>
    <row r="384" spans="29:32" x14ac:dyDescent="0.25">
      <c r="AC384" t="s">
        <v>25</v>
      </c>
      <c r="AD384" t="s">
        <v>67</v>
      </c>
      <c r="AE384">
        <v>4</v>
      </c>
      <c r="AF384">
        <v>6</v>
      </c>
    </row>
    <row r="385" spans="29:32" x14ac:dyDescent="0.25">
      <c r="AC385" t="s">
        <v>25</v>
      </c>
      <c r="AD385" t="s">
        <v>67</v>
      </c>
      <c r="AE385">
        <v>1</v>
      </c>
      <c r="AF385">
        <v>5</v>
      </c>
    </row>
    <row r="386" spans="29:32" x14ac:dyDescent="0.25">
      <c r="AC386" t="s">
        <v>25</v>
      </c>
      <c r="AD386" t="s">
        <v>67</v>
      </c>
      <c r="AE386">
        <v>4</v>
      </c>
      <c r="AF386">
        <v>4</v>
      </c>
    </row>
    <row r="387" spans="29:32" x14ac:dyDescent="0.25">
      <c r="AC387" t="s">
        <v>25</v>
      </c>
      <c r="AD387" t="s">
        <v>67</v>
      </c>
      <c r="AE387">
        <v>2</v>
      </c>
      <c r="AF387">
        <v>2</v>
      </c>
    </row>
    <row r="388" spans="29:32" x14ac:dyDescent="0.25">
      <c r="AC388" t="s">
        <v>25</v>
      </c>
      <c r="AD388" t="s">
        <v>67</v>
      </c>
      <c r="AE388">
        <v>1</v>
      </c>
      <c r="AF388">
        <v>3</v>
      </c>
    </row>
    <row r="389" spans="29:32" x14ac:dyDescent="0.25">
      <c r="AC389" t="s">
        <v>25</v>
      </c>
      <c r="AD389" t="s">
        <v>67</v>
      </c>
      <c r="AE389">
        <v>7</v>
      </c>
      <c r="AF389">
        <v>3</v>
      </c>
    </row>
    <row r="390" spans="29:32" x14ac:dyDescent="0.25">
      <c r="AC390" t="s">
        <v>25</v>
      </c>
      <c r="AD390" t="s">
        <v>67</v>
      </c>
      <c r="AE390">
        <v>4</v>
      </c>
      <c r="AF390">
        <v>6</v>
      </c>
    </row>
    <row r="391" spans="29:32" x14ac:dyDescent="0.25">
      <c r="AC391" t="s">
        <v>25</v>
      </c>
      <c r="AD391" t="s">
        <v>67</v>
      </c>
      <c r="AE391">
        <v>7</v>
      </c>
      <c r="AF391">
        <v>3</v>
      </c>
    </row>
    <row r="392" spans="29:32" x14ac:dyDescent="0.25">
      <c r="AC392" t="s">
        <v>25</v>
      </c>
      <c r="AD392" t="s">
        <v>67</v>
      </c>
      <c r="AE392">
        <v>7</v>
      </c>
      <c r="AF392">
        <v>5</v>
      </c>
    </row>
    <row r="393" spans="29:32" x14ac:dyDescent="0.25">
      <c r="AC393" t="s">
        <v>25</v>
      </c>
      <c r="AD393" t="s">
        <v>67</v>
      </c>
      <c r="AE393">
        <v>3</v>
      </c>
      <c r="AF393">
        <v>2</v>
      </c>
    </row>
    <row r="394" spans="29:32" x14ac:dyDescent="0.25">
      <c r="AC394" t="s">
        <v>25</v>
      </c>
      <c r="AD394" t="s">
        <v>67</v>
      </c>
      <c r="AE394">
        <v>6</v>
      </c>
      <c r="AF394">
        <v>1</v>
      </c>
    </row>
    <row r="395" spans="29:32" x14ac:dyDescent="0.25">
      <c r="AC395" t="s">
        <v>25</v>
      </c>
      <c r="AD395" t="s">
        <v>67</v>
      </c>
      <c r="AE395">
        <v>3</v>
      </c>
      <c r="AF395">
        <v>1</v>
      </c>
    </row>
    <row r="396" spans="29:32" x14ac:dyDescent="0.25">
      <c r="AC396" t="s">
        <v>25</v>
      </c>
      <c r="AD396" t="s">
        <v>67</v>
      </c>
      <c r="AE396">
        <v>1</v>
      </c>
      <c r="AF396">
        <v>5</v>
      </c>
    </row>
    <row r="397" spans="29:32" x14ac:dyDescent="0.25">
      <c r="AC397" t="s">
        <v>25</v>
      </c>
      <c r="AD397" t="s">
        <v>67</v>
      </c>
      <c r="AE397">
        <v>5</v>
      </c>
      <c r="AF397">
        <v>2</v>
      </c>
    </row>
    <row r="398" spans="29:32" x14ac:dyDescent="0.25">
      <c r="AC398" t="s">
        <v>25</v>
      </c>
      <c r="AD398" t="s">
        <v>67</v>
      </c>
      <c r="AF398">
        <v>5</v>
      </c>
    </row>
    <row r="399" spans="29:32" x14ac:dyDescent="0.25">
      <c r="AC399" t="s">
        <v>25</v>
      </c>
      <c r="AD399" t="s">
        <v>67</v>
      </c>
      <c r="AF399">
        <v>2</v>
      </c>
    </row>
    <row r="400" spans="29:32" x14ac:dyDescent="0.25">
      <c r="AC400" t="s">
        <v>25</v>
      </c>
      <c r="AD400" t="s">
        <v>68</v>
      </c>
      <c r="AE400">
        <v>3</v>
      </c>
    </row>
    <row r="401" spans="29:32" x14ac:dyDescent="0.25">
      <c r="AC401" t="s">
        <v>25</v>
      </c>
      <c r="AD401" t="s">
        <v>68</v>
      </c>
      <c r="AE401">
        <v>1</v>
      </c>
      <c r="AF401">
        <v>6</v>
      </c>
    </row>
    <row r="402" spans="29:32" x14ac:dyDescent="0.25">
      <c r="AC402" t="s">
        <v>25</v>
      </c>
      <c r="AD402" t="s">
        <v>68</v>
      </c>
      <c r="AE402">
        <v>3</v>
      </c>
      <c r="AF402">
        <v>3</v>
      </c>
    </row>
    <row r="403" spans="29:32" x14ac:dyDescent="0.25">
      <c r="AC403" t="s">
        <v>25</v>
      </c>
      <c r="AD403" t="s">
        <v>68</v>
      </c>
      <c r="AE403">
        <v>4</v>
      </c>
    </row>
    <row r="404" spans="29:32" x14ac:dyDescent="0.25">
      <c r="AC404" t="s">
        <v>25</v>
      </c>
      <c r="AD404" t="s">
        <v>68</v>
      </c>
      <c r="AF404">
        <v>2</v>
      </c>
    </row>
    <row r="405" spans="29:32" x14ac:dyDescent="0.25">
      <c r="AC405" t="s">
        <v>25</v>
      </c>
      <c r="AD405" t="s">
        <v>68</v>
      </c>
      <c r="AF405">
        <v>2</v>
      </c>
    </row>
    <row r="406" spans="29:32" x14ac:dyDescent="0.25">
      <c r="AC406" t="s">
        <v>25</v>
      </c>
      <c r="AD406" t="s">
        <v>68</v>
      </c>
      <c r="AE406">
        <v>1</v>
      </c>
      <c r="AF406">
        <v>5</v>
      </c>
    </row>
    <row r="407" spans="29:32" x14ac:dyDescent="0.25">
      <c r="AC407" t="s">
        <v>25</v>
      </c>
      <c r="AD407" t="s">
        <v>68</v>
      </c>
      <c r="AF407">
        <v>4</v>
      </c>
    </row>
    <row r="408" spans="29:32" x14ac:dyDescent="0.25">
      <c r="AC408" t="s">
        <v>25</v>
      </c>
      <c r="AD408" t="s">
        <v>68</v>
      </c>
      <c r="AF408">
        <v>3</v>
      </c>
    </row>
    <row r="409" spans="29:32" x14ac:dyDescent="0.25">
      <c r="AC409" t="s">
        <v>25</v>
      </c>
      <c r="AD409" t="s">
        <v>68</v>
      </c>
      <c r="AE409">
        <v>3</v>
      </c>
      <c r="AF409">
        <v>5</v>
      </c>
    </row>
    <row r="410" spans="29:32" x14ac:dyDescent="0.25">
      <c r="AC410" t="s">
        <v>25</v>
      </c>
      <c r="AD410" t="s">
        <v>68</v>
      </c>
      <c r="AE410">
        <v>2</v>
      </c>
    </row>
    <row r="411" spans="29:32" x14ac:dyDescent="0.25">
      <c r="AC411" t="s">
        <v>25</v>
      </c>
      <c r="AD411" t="s">
        <v>68</v>
      </c>
      <c r="AE411">
        <v>2</v>
      </c>
    </row>
    <row r="412" spans="29:32" x14ac:dyDescent="0.25">
      <c r="AC412" t="s">
        <v>25</v>
      </c>
      <c r="AD412" t="s">
        <v>68</v>
      </c>
      <c r="AE412">
        <v>1</v>
      </c>
    </row>
    <row r="413" spans="29:32" x14ac:dyDescent="0.25">
      <c r="AC413" t="s">
        <v>25</v>
      </c>
      <c r="AD413" t="s">
        <v>68</v>
      </c>
      <c r="AE413">
        <v>2</v>
      </c>
      <c r="AF413">
        <v>2</v>
      </c>
    </row>
    <row r="414" spans="29:32" x14ac:dyDescent="0.25">
      <c r="AC414" t="s">
        <v>25</v>
      </c>
      <c r="AD414" t="s">
        <v>68</v>
      </c>
      <c r="AF414">
        <v>2</v>
      </c>
    </row>
    <row r="415" spans="29:32" x14ac:dyDescent="0.25">
      <c r="AC415" t="s">
        <v>25</v>
      </c>
      <c r="AD415" t="s">
        <v>68</v>
      </c>
      <c r="AF415">
        <v>4</v>
      </c>
    </row>
    <row r="416" spans="29:32" x14ac:dyDescent="0.25">
      <c r="AC416" t="s">
        <v>25</v>
      </c>
      <c r="AD416" t="s">
        <v>68</v>
      </c>
      <c r="AF416">
        <v>5</v>
      </c>
    </row>
    <row r="417" spans="29:32" x14ac:dyDescent="0.25">
      <c r="AC417" t="s">
        <v>25</v>
      </c>
      <c r="AD417" t="s">
        <v>68</v>
      </c>
      <c r="AE417">
        <v>3</v>
      </c>
      <c r="AF417">
        <v>1</v>
      </c>
    </row>
    <row r="418" spans="29:32" x14ac:dyDescent="0.25">
      <c r="AC418" t="s">
        <v>25</v>
      </c>
      <c r="AD418" t="s">
        <v>68</v>
      </c>
      <c r="AF418">
        <v>3</v>
      </c>
    </row>
    <row r="419" spans="29:32" x14ac:dyDescent="0.25">
      <c r="AC419" t="s">
        <v>25</v>
      </c>
      <c r="AD419" t="s">
        <v>68</v>
      </c>
      <c r="AF419">
        <v>3</v>
      </c>
    </row>
    <row r="420" spans="29:32" x14ac:dyDescent="0.25">
      <c r="AC420" t="s">
        <v>25</v>
      </c>
      <c r="AD420" t="s">
        <v>68</v>
      </c>
      <c r="AF420">
        <v>3</v>
      </c>
    </row>
    <row r="421" spans="29:32" x14ac:dyDescent="0.25">
      <c r="AC421" t="s">
        <v>25</v>
      </c>
      <c r="AD421" t="s">
        <v>68</v>
      </c>
      <c r="AF421">
        <v>4</v>
      </c>
    </row>
    <row r="422" spans="29:32" x14ac:dyDescent="0.25">
      <c r="AC422" t="s">
        <v>25</v>
      </c>
      <c r="AD422" t="s">
        <v>68</v>
      </c>
      <c r="AF422">
        <v>3</v>
      </c>
    </row>
    <row r="423" spans="29:32" x14ac:dyDescent="0.25">
      <c r="AC423" t="s">
        <v>25</v>
      </c>
      <c r="AD423" t="s">
        <v>69</v>
      </c>
      <c r="AE423">
        <v>4</v>
      </c>
      <c r="AF423">
        <v>2</v>
      </c>
    </row>
    <row r="424" spans="29:32" x14ac:dyDescent="0.25">
      <c r="AC424" t="s">
        <v>25</v>
      </c>
      <c r="AD424" t="s">
        <v>69</v>
      </c>
      <c r="AE424">
        <v>5</v>
      </c>
    </row>
    <row r="425" spans="29:32" x14ac:dyDescent="0.25">
      <c r="AC425" t="s">
        <v>25</v>
      </c>
      <c r="AD425" t="s">
        <v>69</v>
      </c>
      <c r="AE425">
        <v>5</v>
      </c>
    </row>
    <row r="426" spans="29:32" x14ac:dyDescent="0.25">
      <c r="AC426" t="s">
        <v>25</v>
      </c>
      <c r="AD426" t="s">
        <v>69</v>
      </c>
      <c r="AE426">
        <v>2</v>
      </c>
    </row>
    <row r="427" spans="29:32" x14ac:dyDescent="0.25">
      <c r="AC427" t="s">
        <v>25</v>
      </c>
      <c r="AD427" t="s">
        <v>69</v>
      </c>
      <c r="AE427">
        <v>4</v>
      </c>
    </row>
    <row r="428" spans="29:32" x14ac:dyDescent="0.25">
      <c r="AC428" t="s">
        <v>25</v>
      </c>
      <c r="AD428" t="s">
        <v>69</v>
      </c>
      <c r="AE428">
        <v>2</v>
      </c>
    </row>
    <row r="429" spans="29:32" x14ac:dyDescent="0.25">
      <c r="AC429" t="s">
        <v>25</v>
      </c>
      <c r="AD429" t="s">
        <v>69</v>
      </c>
      <c r="AE429">
        <v>4</v>
      </c>
      <c r="AF429">
        <v>1</v>
      </c>
    </row>
    <row r="430" spans="29:32" x14ac:dyDescent="0.25">
      <c r="AC430" t="s">
        <v>25</v>
      </c>
      <c r="AD430" t="s">
        <v>69</v>
      </c>
      <c r="AE430">
        <v>2</v>
      </c>
    </row>
    <row r="431" spans="29:32" x14ac:dyDescent="0.25">
      <c r="AC431" t="s">
        <v>25</v>
      </c>
      <c r="AD431" t="s">
        <v>69</v>
      </c>
      <c r="AE431">
        <v>2</v>
      </c>
    </row>
    <row r="432" spans="29:32" x14ac:dyDescent="0.25">
      <c r="AC432" t="s">
        <v>25</v>
      </c>
      <c r="AD432" t="s">
        <v>69</v>
      </c>
      <c r="AE432">
        <v>2</v>
      </c>
    </row>
    <row r="433" spans="29:32" x14ac:dyDescent="0.25">
      <c r="AC433" t="s">
        <v>25</v>
      </c>
      <c r="AD433" t="s">
        <v>69</v>
      </c>
      <c r="AE433">
        <v>3</v>
      </c>
    </row>
    <row r="434" spans="29:32" x14ac:dyDescent="0.25">
      <c r="AC434" t="s">
        <v>25</v>
      </c>
      <c r="AD434" t="s">
        <v>69</v>
      </c>
      <c r="AE434">
        <v>2</v>
      </c>
    </row>
    <row r="435" spans="29:32" x14ac:dyDescent="0.25">
      <c r="AC435" t="s">
        <v>25</v>
      </c>
      <c r="AD435" t="s">
        <v>69</v>
      </c>
      <c r="AE435">
        <v>3</v>
      </c>
    </row>
    <row r="436" spans="29:32" x14ac:dyDescent="0.25">
      <c r="AC436" t="s">
        <v>25</v>
      </c>
      <c r="AD436" t="s">
        <v>69</v>
      </c>
      <c r="AE436">
        <v>2</v>
      </c>
    </row>
    <row r="437" spans="29:32" x14ac:dyDescent="0.25">
      <c r="AC437" t="s">
        <v>25</v>
      </c>
      <c r="AD437" t="s">
        <v>69</v>
      </c>
      <c r="AE437">
        <v>1</v>
      </c>
    </row>
    <row r="438" spans="29:32" x14ac:dyDescent="0.25">
      <c r="AC438" t="s">
        <v>25</v>
      </c>
      <c r="AD438" t="s">
        <v>69</v>
      </c>
      <c r="AE438">
        <v>2</v>
      </c>
      <c r="AF438">
        <v>2</v>
      </c>
    </row>
    <row r="439" spans="29:32" x14ac:dyDescent="0.25">
      <c r="AC439" t="s">
        <v>25</v>
      </c>
      <c r="AD439" t="s">
        <v>69</v>
      </c>
      <c r="AE439">
        <v>1</v>
      </c>
    </row>
    <row r="440" spans="29:32" x14ac:dyDescent="0.25">
      <c r="AC440" t="s">
        <v>25</v>
      </c>
      <c r="AD440" t="s">
        <v>69</v>
      </c>
      <c r="AE440">
        <v>1</v>
      </c>
    </row>
    <row r="441" spans="29:32" x14ac:dyDescent="0.25">
      <c r="AC441" t="s">
        <v>25</v>
      </c>
      <c r="AD441" t="s">
        <v>69</v>
      </c>
      <c r="AE441">
        <v>6</v>
      </c>
    </row>
    <row r="442" spans="29:32" x14ac:dyDescent="0.25">
      <c r="AC442" t="s">
        <v>25</v>
      </c>
      <c r="AD442" t="s">
        <v>69</v>
      </c>
      <c r="AE442">
        <v>2</v>
      </c>
    </row>
    <row r="443" spans="29:32" x14ac:dyDescent="0.25">
      <c r="AC443" t="s">
        <v>25</v>
      </c>
      <c r="AD443" t="s">
        <v>70</v>
      </c>
      <c r="AE443">
        <v>1</v>
      </c>
      <c r="AF443">
        <v>1</v>
      </c>
    </row>
    <row r="444" spans="29:32" x14ac:dyDescent="0.25">
      <c r="AC444" t="s">
        <v>25</v>
      </c>
      <c r="AD444" t="s">
        <v>70</v>
      </c>
      <c r="AE444">
        <v>3</v>
      </c>
    </row>
    <row r="445" spans="29:32" x14ac:dyDescent="0.25">
      <c r="AC445" t="s">
        <v>25</v>
      </c>
      <c r="AD445" t="s">
        <v>70</v>
      </c>
      <c r="AE445">
        <v>1</v>
      </c>
    </row>
    <row r="446" spans="29:32" x14ac:dyDescent="0.25">
      <c r="AC446" t="s">
        <v>25</v>
      </c>
      <c r="AD446" t="s">
        <v>70</v>
      </c>
      <c r="AE446">
        <v>2</v>
      </c>
    </row>
    <row r="447" spans="29:32" x14ac:dyDescent="0.25">
      <c r="AC447" t="s">
        <v>25</v>
      </c>
      <c r="AD447" t="s">
        <v>70</v>
      </c>
      <c r="AE447">
        <v>1</v>
      </c>
      <c r="AF447">
        <v>2</v>
      </c>
    </row>
    <row r="448" spans="29:32" x14ac:dyDescent="0.25">
      <c r="AC448" t="s">
        <v>19</v>
      </c>
      <c r="AD448" t="s">
        <v>71</v>
      </c>
      <c r="AE448">
        <v>4</v>
      </c>
    </row>
    <row r="449" spans="29:32" x14ac:dyDescent="0.25">
      <c r="AC449" t="s">
        <v>19</v>
      </c>
      <c r="AD449" t="s">
        <v>71</v>
      </c>
      <c r="AE449">
        <v>2</v>
      </c>
    </row>
    <row r="450" spans="29:32" x14ac:dyDescent="0.25">
      <c r="AC450" t="s">
        <v>19</v>
      </c>
      <c r="AD450" t="s">
        <v>71</v>
      </c>
      <c r="AE450">
        <v>1</v>
      </c>
      <c r="AF450">
        <v>1</v>
      </c>
    </row>
    <row r="451" spans="29:32" x14ac:dyDescent="0.25">
      <c r="AC451" t="s">
        <v>19</v>
      </c>
      <c r="AD451" t="s">
        <v>71</v>
      </c>
      <c r="AE451">
        <v>1</v>
      </c>
    </row>
    <row r="452" spans="29:32" x14ac:dyDescent="0.25">
      <c r="AC452" t="s">
        <v>19</v>
      </c>
      <c r="AD452" t="s">
        <v>71</v>
      </c>
      <c r="AE452">
        <v>1</v>
      </c>
    </row>
    <row r="453" spans="29:32" x14ac:dyDescent="0.25">
      <c r="AC453" t="s">
        <v>19</v>
      </c>
      <c r="AD453" t="s">
        <v>72</v>
      </c>
      <c r="AE453">
        <v>2</v>
      </c>
    </row>
    <row r="454" spans="29:32" x14ac:dyDescent="0.25">
      <c r="AC454" t="s">
        <v>19</v>
      </c>
      <c r="AD454" t="s">
        <v>72</v>
      </c>
      <c r="AE454">
        <v>3</v>
      </c>
      <c r="AF454">
        <v>3</v>
      </c>
    </row>
    <row r="455" spans="29:32" x14ac:dyDescent="0.25">
      <c r="AC455" t="s">
        <v>19</v>
      </c>
      <c r="AD455" t="s">
        <v>72</v>
      </c>
      <c r="AE455">
        <v>2</v>
      </c>
    </row>
    <row r="456" spans="29:32" x14ac:dyDescent="0.25">
      <c r="AC456" t="s">
        <v>19</v>
      </c>
      <c r="AD456" t="s">
        <v>72</v>
      </c>
      <c r="AE456">
        <v>1</v>
      </c>
    </row>
    <row r="457" spans="29:32" x14ac:dyDescent="0.25">
      <c r="AC457" t="s">
        <v>19</v>
      </c>
      <c r="AD457" t="s">
        <v>72</v>
      </c>
      <c r="AE457">
        <v>1</v>
      </c>
    </row>
    <row r="458" spans="29:32" x14ac:dyDescent="0.25">
      <c r="AC458" t="s">
        <v>19</v>
      </c>
      <c r="AD458" t="s">
        <v>72</v>
      </c>
      <c r="AE458">
        <v>2</v>
      </c>
    </row>
    <row r="459" spans="29:32" x14ac:dyDescent="0.25">
      <c r="AC459" t="s">
        <v>19</v>
      </c>
      <c r="AD459" t="s">
        <v>73</v>
      </c>
      <c r="AE459">
        <v>1</v>
      </c>
    </row>
    <row r="460" spans="29:32" x14ac:dyDescent="0.25">
      <c r="AC460" t="s">
        <v>19</v>
      </c>
      <c r="AD460" t="s">
        <v>73</v>
      </c>
      <c r="AE460">
        <v>1</v>
      </c>
    </row>
    <row r="461" spans="29:32" x14ac:dyDescent="0.25">
      <c r="AC461" t="s">
        <v>19</v>
      </c>
      <c r="AD461" t="s">
        <v>73</v>
      </c>
      <c r="AE461">
        <v>1</v>
      </c>
    </row>
    <row r="462" spans="29:32" x14ac:dyDescent="0.25">
      <c r="AC462" t="s">
        <v>19</v>
      </c>
      <c r="AD462" t="s">
        <v>73</v>
      </c>
      <c r="AE462">
        <v>1</v>
      </c>
    </row>
    <row r="463" spans="29:32" x14ac:dyDescent="0.25">
      <c r="AC463" t="s">
        <v>19</v>
      </c>
      <c r="AD463" t="s">
        <v>73</v>
      </c>
      <c r="AE463">
        <v>1</v>
      </c>
    </row>
    <row r="464" spans="29:32" x14ac:dyDescent="0.25">
      <c r="AC464" t="s">
        <v>19</v>
      </c>
      <c r="AD464" t="s">
        <v>73</v>
      </c>
      <c r="AE464">
        <v>2</v>
      </c>
    </row>
    <row r="465" spans="29:32" x14ac:dyDescent="0.25">
      <c r="AC465" t="s">
        <v>19</v>
      </c>
      <c r="AD465" t="s">
        <v>73</v>
      </c>
      <c r="AE465">
        <v>1</v>
      </c>
    </row>
    <row r="466" spans="29:32" x14ac:dyDescent="0.25">
      <c r="AC466" t="s">
        <v>19</v>
      </c>
      <c r="AD466" t="s">
        <v>74</v>
      </c>
      <c r="AF466">
        <v>3</v>
      </c>
    </row>
    <row r="467" spans="29:32" x14ac:dyDescent="0.25">
      <c r="AC467" t="s">
        <v>19</v>
      </c>
      <c r="AD467" t="s">
        <v>74</v>
      </c>
      <c r="AE467">
        <v>1</v>
      </c>
      <c r="AF467">
        <v>4</v>
      </c>
    </row>
    <row r="468" spans="29:32" x14ac:dyDescent="0.25">
      <c r="AC468" t="s">
        <v>19</v>
      </c>
      <c r="AD468" t="s">
        <v>74</v>
      </c>
      <c r="AF468">
        <v>6</v>
      </c>
    </row>
    <row r="469" spans="29:32" x14ac:dyDescent="0.25">
      <c r="AC469" t="s">
        <v>19</v>
      </c>
      <c r="AD469" t="s">
        <v>74</v>
      </c>
      <c r="AE469">
        <v>5</v>
      </c>
      <c r="AF469">
        <v>1</v>
      </c>
    </row>
    <row r="470" spans="29:32" x14ac:dyDescent="0.25">
      <c r="AC470" t="s">
        <v>19</v>
      </c>
      <c r="AD470" t="s">
        <v>74</v>
      </c>
      <c r="AE470">
        <v>2</v>
      </c>
    </row>
    <row r="471" spans="29:32" x14ac:dyDescent="0.25">
      <c r="AC471" t="s">
        <v>19</v>
      </c>
      <c r="AD471" t="s">
        <v>74</v>
      </c>
      <c r="AE471">
        <v>1</v>
      </c>
    </row>
    <row r="472" spans="29:32" x14ac:dyDescent="0.25">
      <c r="AC472" t="s">
        <v>19</v>
      </c>
      <c r="AD472" t="s">
        <v>74</v>
      </c>
      <c r="AE472">
        <v>1</v>
      </c>
    </row>
    <row r="473" spans="29:32" x14ac:dyDescent="0.25">
      <c r="AC473" t="s">
        <v>19</v>
      </c>
      <c r="AD473" t="s">
        <v>75</v>
      </c>
      <c r="AE473">
        <v>1</v>
      </c>
    </row>
    <row r="474" spans="29:32" x14ac:dyDescent="0.25">
      <c r="AC474" t="s">
        <v>19</v>
      </c>
      <c r="AD474" t="s">
        <v>74</v>
      </c>
      <c r="AE474">
        <v>3</v>
      </c>
    </row>
    <row r="475" spans="29:32" x14ac:dyDescent="0.25">
      <c r="AC475" t="s">
        <v>19</v>
      </c>
      <c r="AD475" t="s">
        <v>75</v>
      </c>
      <c r="AE475">
        <v>1</v>
      </c>
    </row>
    <row r="476" spans="29:32" x14ac:dyDescent="0.25">
      <c r="AC476" t="s">
        <v>19</v>
      </c>
      <c r="AD476" t="s">
        <v>74</v>
      </c>
      <c r="AE476">
        <v>1</v>
      </c>
    </row>
    <row r="477" spans="29:32" x14ac:dyDescent="0.25">
      <c r="AC477" t="s">
        <v>19</v>
      </c>
      <c r="AD477" t="s">
        <v>75</v>
      </c>
      <c r="AE477">
        <v>2</v>
      </c>
    </row>
    <row r="478" spans="29:32" x14ac:dyDescent="0.25">
      <c r="AC478" t="s">
        <v>19</v>
      </c>
      <c r="AD478" t="s">
        <v>74</v>
      </c>
      <c r="AE478">
        <v>2</v>
      </c>
    </row>
    <row r="479" spans="29:32" x14ac:dyDescent="0.25">
      <c r="AC479" t="s">
        <v>19</v>
      </c>
      <c r="AD479" t="s">
        <v>75</v>
      </c>
      <c r="AF479">
        <v>1</v>
      </c>
    </row>
    <row r="480" spans="29:32" x14ac:dyDescent="0.25">
      <c r="AC480" t="s">
        <v>19</v>
      </c>
      <c r="AD480" t="s">
        <v>74</v>
      </c>
      <c r="AE480">
        <v>1</v>
      </c>
    </row>
    <row r="481" spans="29:31" x14ac:dyDescent="0.25">
      <c r="AC481" t="s">
        <v>19</v>
      </c>
      <c r="AD481" t="s">
        <v>75</v>
      </c>
      <c r="AE481">
        <v>1</v>
      </c>
    </row>
    <row r="482" spans="29:31" x14ac:dyDescent="0.25">
      <c r="AC482" t="s">
        <v>19</v>
      </c>
      <c r="AD482" t="s">
        <v>74</v>
      </c>
      <c r="AE482">
        <v>1</v>
      </c>
    </row>
    <row r="483" spans="29:31" x14ac:dyDescent="0.25">
      <c r="AC483" t="s">
        <v>19</v>
      </c>
      <c r="AD483" t="s">
        <v>75</v>
      </c>
      <c r="AE483">
        <v>1</v>
      </c>
    </row>
  </sheetData>
  <sortState ref="A3:Y60">
    <sortCondition ref="C3:C60"/>
    <sortCondition ref="A3:A60" customList="aSMA_gH2AX,vWF_gH2AX,CD68_gH2AX"/>
    <sortCondition ref="B3:B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C</vt:lpstr>
    </vt:vector>
  </TitlesOfParts>
  <Company>Brown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Baggett, Brett</dc:creator>
  <cp:lastModifiedBy>Baggett, Brett</cp:lastModifiedBy>
  <dcterms:created xsi:type="dcterms:W3CDTF">2021-04-01T19:11:34Z</dcterms:created>
  <dcterms:modified xsi:type="dcterms:W3CDTF">2023-04-23T17:30:08Z</dcterms:modified>
</cp:coreProperties>
</file>