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garcia\garcia_nifengineering_2022\20221115_resubmission\elife_fullsubmission\source-data\Figure3-SourceData1\"/>
    </mc:Choice>
  </mc:AlternateContent>
  <xr:revisionPtr revIDLastSave="0" documentId="13_ncr:1_{555B4943-A4C8-42BC-A1CC-EB349E11F6A4}" xr6:coauthVersionLast="47" xr6:coauthVersionMax="47" xr10:uidLastSave="{00000000-0000-0000-0000-000000000000}"/>
  <bookViews>
    <workbookView xWindow="-98" yWindow="-98" windowWidth="20715" windowHeight="13155" activeTab="2" xr2:uid="{F66069CD-E9C5-4095-B4CD-16ED9A2F42CE}"/>
  </bookViews>
  <sheets>
    <sheet name="Raw data" sheetId="1" r:id="rId1"/>
    <sheet name="Growthcurver output" sheetId="2" r:id="rId2"/>
    <sheet name="Statistics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2" i="2" l="1"/>
  <c r="R17" i="2"/>
  <c r="R22" i="2"/>
  <c r="R7" i="2"/>
  <c r="Q12" i="2"/>
  <c r="Q17" i="2"/>
  <c r="Q22" i="2"/>
  <c r="Q7" i="2"/>
  <c r="P12" i="2"/>
  <c r="P17" i="2"/>
  <c r="P22" i="2"/>
  <c r="P7" i="2"/>
  <c r="O12" i="2"/>
  <c r="O17" i="2"/>
  <c r="O22" i="2"/>
  <c r="O7" i="2"/>
  <c r="N12" i="2"/>
  <c r="N17" i="2"/>
  <c r="N22" i="2"/>
  <c r="N7" i="2"/>
  <c r="M12" i="2"/>
  <c r="M17" i="2"/>
  <c r="M22" i="2"/>
  <c r="M7" i="2"/>
  <c r="L12" i="2"/>
  <c r="L17" i="2"/>
  <c r="L22" i="2"/>
  <c r="L7" i="2"/>
  <c r="K22" i="2"/>
  <c r="K12" i="2"/>
  <c r="K17" i="2"/>
  <c r="K7" i="2"/>
  <c r="O48" i="3"/>
  <c r="T48" i="3"/>
  <c r="O49" i="3"/>
  <c r="T49" i="3"/>
  <c r="O50" i="3"/>
  <c r="T50" i="3"/>
  <c r="O51" i="3"/>
  <c r="T51" i="3"/>
  <c r="O52" i="3"/>
  <c r="T52" i="3"/>
  <c r="T47" i="3"/>
  <c r="O47" i="3"/>
  <c r="N52" i="3"/>
  <c r="M52" i="3"/>
  <c r="K52" i="3"/>
  <c r="N51" i="3"/>
  <c r="M51" i="3"/>
  <c r="N50" i="3"/>
  <c r="M50" i="3"/>
  <c r="N49" i="3"/>
  <c r="M49" i="3"/>
  <c r="K49" i="3"/>
  <c r="N48" i="3"/>
  <c r="M48" i="3"/>
  <c r="K48" i="3"/>
  <c r="N47" i="3"/>
  <c r="M47" i="3"/>
  <c r="K47" i="3"/>
  <c r="O44" i="3"/>
  <c r="N44" i="3"/>
  <c r="M44" i="3"/>
  <c r="N43" i="3"/>
  <c r="M43" i="3"/>
  <c r="L43" i="3"/>
  <c r="K43" i="3"/>
  <c r="L49" i="3" s="1"/>
  <c r="N42" i="3"/>
  <c r="M42" i="3"/>
  <c r="L42" i="3"/>
  <c r="K42" i="3"/>
  <c r="L50" i="3" s="1"/>
  <c r="N41" i="3"/>
  <c r="M41" i="3"/>
  <c r="L41" i="3"/>
  <c r="K41" i="3"/>
  <c r="K50" i="3" s="1"/>
  <c r="N40" i="3"/>
  <c r="M40" i="3"/>
  <c r="L40" i="3"/>
  <c r="K40" i="3"/>
  <c r="D51" i="3"/>
  <c r="C51" i="3"/>
  <c r="B51" i="3"/>
  <c r="B50" i="3"/>
  <c r="G49" i="3"/>
  <c r="C49" i="3"/>
  <c r="C50" i="3" s="1"/>
  <c r="D50" i="3" s="1"/>
  <c r="B49" i="3"/>
  <c r="F45" i="3"/>
  <c r="E45" i="3"/>
  <c r="D45" i="3"/>
  <c r="C45" i="3"/>
  <c r="B45" i="3"/>
  <c r="A45" i="3"/>
  <c r="F44" i="3"/>
  <c r="E44" i="3"/>
  <c r="D44" i="3"/>
  <c r="C44" i="3"/>
  <c r="B44" i="3"/>
  <c r="A44" i="3"/>
  <c r="F43" i="3"/>
  <c r="E43" i="3"/>
  <c r="D43" i="3"/>
  <c r="C43" i="3"/>
  <c r="B43" i="3"/>
  <c r="A43" i="3"/>
  <c r="F42" i="3"/>
  <c r="E42" i="3"/>
  <c r="D42" i="3"/>
  <c r="C42" i="3"/>
  <c r="B42" i="3"/>
  <c r="A42" i="3"/>
  <c r="O19" i="3"/>
  <c r="T19" i="3"/>
  <c r="O20" i="3"/>
  <c r="T20" i="3"/>
  <c r="O21" i="3"/>
  <c r="T21" i="3"/>
  <c r="O22" i="3"/>
  <c r="T22" i="3"/>
  <c r="O23" i="3"/>
  <c r="T23" i="3"/>
  <c r="T18" i="3"/>
  <c r="O18" i="3"/>
  <c r="N23" i="3"/>
  <c r="M23" i="3"/>
  <c r="L23" i="3"/>
  <c r="N22" i="3"/>
  <c r="M22" i="3"/>
  <c r="L22" i="3"/>
  <c r="N21" i="3"/>
  <c r="M21" i="3"/>
  <c r="N20" i="3"/>
  <c r="M20" i="3"/>
  <c r="L20" i="3"/>
  <c r="K20" i="3"/>
  <c r="N19" i="3"/>
  <c r="M19" i="3"/>
  <c r="K19" i="3"/>
  <c r="N18" i="3"/>
  <c r="M18" i="3"/>
  <c r="K18" i="3"/>
  <c r="O15" i="3"/>
  <c r="N15" i="3"/>
  <c r="M15" i="3"/>
  <c r="N14" i="3"/>
  <c r="M14" i="3"/>
  <c r="L14" i="3"/>
  <c r="K14" i="3"/>
  <c r="N13" i="3"/>
  <c r="M13" i="3"/>
  <c r="L13" i="3"/>
  <c r="K13" i="3"/>
  <c r="L19" i="3" s="1"/>
  <c r="N12" i="3"/>
  <c r="M12" i="3"/>
  <c r="L12" i="3"/>
  <c r="K12" i="3"/>
  <c r="L18" i="3" s="1"/>
  <c r="N11" i="3"/>
  <c r="M11" i="3"/>
  <c r="L11" i="3"/>
  <c r="K11" i="3"/>
  <c r="D22" i="3"/>
  <c r="C22" i="3"/>
  <c r="B22" i="3"/>
  <c r="B20" i="3" s="1"/>
  <c r="B21" i="3"/>
  <c r="F16" i="3"/>
  <c r="E16" i="3"/>
  <c r="D16" i="3"/>
  <c r="C16" i="3"/>
  <c r="B16" i="3"/>
  <c r="A16" i="3"/>
  <c r="F15" i="3"/>
  <c r="E15" i="3"/>
  <c r="D15" i="3"/>
  <c r="C15" i="3"/>
  <c r="B15" i="3"/>
  <c r="A15" i="3"/>
  <c r="F14" i="3"/>
  <c r="E14" i="3"/>
  <c r="D14" i="3"/>
  <c r="C14" i="3"/>
  <c r="B14" i="3"/>
  <c r="A14" i="3"/>
  <c r="F13" i="3"/>
  <c r="E13" i="3"/>
  <c r="D13" i="3"/>
  <c r="C13" i="3"/>
  <c r="B13" i="3"/>
  <c r="A13" i="3"/>
  <c r="R49" i="3"/>
  <c r="R23" i="3"/>
  <c r="R48" i="3"/>
  <c r="R19" i="3"/>
  <c r="R52" i="3"/>
  <c r="R22" i="3"/>
  <c r="R18" i="3"/>
  <c r="P15" i="3"/>
  <c r="P44" i="3"/>
  <c r="R51" i="3"/>
  <c r="R21" i="3"/>
  <c r="R50" i="3"/>
  <c r="R47" i="3"/>
  <c r="R20" i="3"/>
  <c r="L48" i="3" l="1"/>
  <c r="L52" i="3"/>
  <c r="D49" i="3"/>
  <c r="K51" i="3"/>
  <c r="L47" i="3"/>
  <c r="L51" i="3"/>
  <c r="C20" i="3"/>
  <c r="C21" i="3" s="1"/>
  <c r="D21" i="3" s="1"/>
  <c r="G16" i="3" s="1"/>
  <c r="K23" i="3"/>
  <c r="L21" i="3"/>
  <c r="K21" i="3"/>
  <c r="K22" i="3"/>
  <c r="S49" i="3"/>
  <c r="P48" i="3"/>
  <c r="Q51" i="3"/>
  <c r="Q48" i="3"/>
  <c r="S51" i="3"/>
  <c r="S47" i="3"/>
  <c r="P52" i="3"/>
  <c r="Q52" i="3"/>
  <c r="S48" i="3"/>
  <c r="P50" i="3"/>
  <c r="Q47" i="3"/>
  <c r="Q50" i="3"/>
  <c r="P47" i="3"/>
  <c r="S50" i="3"/>
  <c r="P51" i="3"/>
  <c r="P49" i="3"/>
  <c r="Q49" i="3"/>
  <c r="S52" i="3"/>
  <c r="Q20" i="3"/>
  <c r="S23" i="3"/>
  <c r="S20" i="3"/>
  <c r="P22" i="3"/>
  <c r="Q18" i="3"/>
  <c r="Q21" i="3"/>
  <c r="P23" i="3"/>
  <c r="Q23" i="3"/>
  <c r="P19" i="3"/>
  <c r="Q22" i="3"/>
  <c r="S19" i="3"/>
  <c r="P18" i="3"/>
  <c r="Q19" i="3"/>
  <c r="S22" i="3"/>
  <c r="S18" i="3"/>
  <c r="P21" i="3"/>
  <c r="S21" i="3"/>
  <c r="P20" i="3"/>
  <c r="G42" i="3"/>
  <c r="H42" i="3" s="1"/>
  <c r="G43" i="3"/>
  <c r="I43" i="3" s="1"/>
  <c r="G44" i="3"/>
  <c r="I44" i="3" s="1"/>
  <c r="G45" i="3"/>
  <c r="I45" i="3" s="1"/>
  <c r="H49" i="3"/>
  <c r="I49" i="3"/>
  <c r="E49" i="3"/>
  <c r="F49" i="3" s="1"/>
  <c r="H44" i="3"/>
  <c r="H45" i="3"/>
  <c r="I42" i="3"/>
  <c r="G20" i="3"/>
  <c r="H43" i="3" l="1"/>
  <c r="I16" i="3"/>
  <c r="H16" i="3"/>
  <c r="G15" i="3"/>
  <c r="I15" i="3" s="1"/>
  <c r="G13" i="3"/>
  <c r="H20" i="3"/>
  <c r="I20" i="3"/>
  <c r="G14" i="3"/>
  <c r="I14" i="3" s="1"/>
  <c r="D20" i="3"/>
  <c r="E20" i="3" s="1"/>
  <c r="F20" i="3" s="1"/>
  <c r="H14" i="3"/>
  <c r="H15" i="3"/>
  <c r="I13" i="3"/>
  <c r="H13" i="3"/>
</calcChain>
</file>

<file path=xl/sharedStrings.xml><?xml version="1.0" encoding="utf-8"?>
<sst xmlns="http://schemas.openxmlformats.org/spreadsheetml/2006/main" count="829" uniqueCount="92">
  <si>
    <t>note</t>
  </si>
  <si>
    <t>sample</t>
  </si>
  <si>
    <t>k</t>
  </si>
  <si>
    <t>n0</t>
  </si>
  <si>
    <t>r</t>
  </si>
  <si>
    <t>t_mid</t>
  </si>
  <si>
    <t>t_gen</t>
  </si>
  <si>
    <t>auc_l</t>
  </si>
  <si>
    <t>auc_e</t>
  </si>
  <si>
    <t>sigma</t>
  </si>
  <si>
    <t>mean_t_gen</t>
  </si>
  <si>
    <t>std.dev_t_gen</t>
  </si>
  <si>
    <t>mean_k</t>
  </si>
  <si>
    <t>std.dev_k</t>
  </si>
  <si>
    <t>mean_t_mid</t>
  </si>
  <si>
    <t>std.dev_t_mid</t>
  </si>
  <si>
    <t>mean_sigma</t>
  </si>
  <si>
    <t>std.dev_sigma</t>
  </si>
  <si>
    <t>cannot fit data</t>
  </si>
  <si>
    <t>na</t>
  </si>
  <si>
    <t>questionable fit (k &lt; n0)</t>
  </si>
  <si>
    <t>WT</t>
  </si>
  <si>
    <t>ANOVA: Single Factor</t>
  </si>
  <si>
    <t>DESCRIPTION</t>
  </si>
  <si>
    <t>Alpha</t>
  </si>
  <si>
    <t>Group</t>
  </si>
  <si>
    <t>Count</t>
  </si>
  <si>
    <t>Sum</t>
  </si>
  <si>
    <t>Mean</t>
  </si>
  <si>
    <t>Variance</t>
  </si>
  <si>
    <t>SS</t>
  </si>
  <si>
    <t>Std Err</t>
  </si>
  <si>
    <t>Lower</t>
  </si>
  <si>
    <t>Upper</t>
  </si>
  <si>
    <t>ANOVA</t>
  </si>
  <si>
    <t>Sources</t>
  </si>
  <si>
    <t>df</t>
  </si>
  <si>
    <t>MS</t>
  </si>
  <si>
    <t>F</t>
  </si>
  <si>
    <t>P value</t>
  </si>
  <si>
    <t>Eta-sq</t>
  </si>
  <si>
    <t>RMSSE</t>
  </si>
  <si>
    <t>Omega Sq</t>
  </si>
  <si>
    <t>Between Groups</t>
  </si>
  <si>
    <t>Within Groups</t>
  </si>
  <si>
    <t>Total</t>
  </si>
  <si>
    <t>TUKEY HSD/KRAMER</t>
  </si>
  <si>
    <t>alpha</t>
  </si>
  <si>
    <t>group</t>
  </si>
  <si>
    <t>mean</t>
  </si>
  <si>
    <t>n</t>
  </si>
  <si>
    <t>ss</t>
  </si>
  <si>
    <t>q-crit</t>
  </si>
  <si>
    <t>Q TEST</t>
  </si>
  <si>
    <t>group 1</t>
  </si>
  <si>
    <t>group 2</t>
  </si>
  <si>
    <t>std err</t>
  </si>
  <si>
    <t>q-stat</t>
  </si>
  <si>
    <t>lower</t>
  </si>
  <si>
    <t>upper</t>
  </si>
  <si>
    <t>p-value</t>
  </si>
  <si>
    <t>mean-crit</t>
  </si>
  <si>
    <t>Cohen d</t>
  </si>
  <si>
    <t>WT-rep1</t>
  </si>
  <si>
    <t>DJ2278-rep1</t>
  </si>
  <si>
    <t>Anc1A-rep1</t>
  </si>
  <si>
    <t>Anc2-rep1</t>
  </si>
  <si>
    <t>Anc1B-rep1</t>
  </si>
  <si>
    <t>WT-rep2</t>
  </si>
  <si>
    <t>DJ2278-rep2</t>
  </si>
  <si>
    <t>Anc1A-rep2</t>
  </si>
  <si>
    <t>Anc2-rep2</t>
  </si>
  <si>
    <t>Anc1B-rep2</t>
  </si>
  <si>
    <t>WT-rep3</t>
  </si>
  <si>
    <t>DJ2278-rep3</t>
  </si>
  <si>
    <t>Anc1A-rep3</t>
  </si>
  <si>
    <t>Anc2-rep3</t>
  </si>
  <si>
    <t>Anc1B-rep3</t>
  </si>
  <si>
    <t>WT-rep4</t>
  </si>
  <si>
    <t>DJ2278-rep4</t>
  </si>
  <si>
    <t>Anc1A-rep4</t>
  </si>
  <si>
    <t>Anc2-rep4</t>
  </si>
  <si>
    <t>Anc1B-rep4</t>
  </si>
  <si>
    <t>WT-rep5</t>
  </si>
  <si>
    <t>DJ2278-rep5</t>
  </si>
  <si>
    <t>Anc1A-rep5</t>
  </si>
  <si>
    <t>Anc2-rep5</t>
  </si>
  <si>
    <t>Anc1B-rep5</t>
  </si>
  <si>
    <t>hour</t>
  </si>
  <si>
    <t>Anc1A</t>
  </si>
  <si>
    <t>Anc1B</t>
  </si>
  <si>
    <t>Anc2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</si>
</sst>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0" xfId="0" applyFill="1"/>
    <xf numFmtId="164" fontId="0" fillId="0" borderId="0" xfId="0" applyNumberFormat="1" applyFill="1"/>
    <xf numFmtId="2" fontId="0" fillId="0" borderId="0" xfId="0" applyNumberFormat="1" applyFill="1"/>
    <xf numFmtId="0" fontId="2" fillId="0" borderId="0" xfId="0" applyFont="1" applyFill="1"/>
    <xf numFmtId="165" fontId="0" fillId="0" borderId="0" xfId="0" applyNumberFormat="1" applyFill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nda\AppData\Roaming\Microsoft\AddIns\XRealStats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"/>
      <sheetName val="Wilcoxon Table"/>
      <sheetName val="Mann Table"/>
      <sheetName val="Runs Table"/>
      <sheetName val="KS Table"/>
      <sheetName val="KS2 Table"/>
      <sheetName val="Lil Table"/>
      <sheetName val="AD Table"/>
      <sheetName val="AD2 Table"/>
      <sheetName val="SW Table"/>
      <sheetName val="Stud. Q Table"/>
      <sheetName val="Stud. Q Table 2"/>
      <sheetName val="Sp Rho Table"/>
      <sheetName val="Ken Tau Table"/>
      <sheetName val="Durbin Table"/>
      <sheetName val="Dunnett Table"/>
      <sheetName val="Dunnett 1"/>
      <sheetName val="Prime"/>
      <sheetName val="MSSD"/>
    </sheetNames>
    <definedNames>
      <definedName name="QCRIT"/>
      <definedName name="QDIST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0D1C9-60B5-40AD-8362-5EFB3B65C0C9}">
  <dimension ref="A1:Z80"/>
  <sheetViews>
    <sheetView zoomScale="70" zoomScaleNormal="70" workbookViewId="0">
      <selection activeCell="I30" sqref="I30"/>
    </sheetView>
  </sheetViews>
  <sheetFormatPr defaultColWidth="8.796875" defaultRowHeight="14.25" x14ac:dyDescent="0.45"/>
  <cols>
    <col min="1" max="1" width="4.6640625" style="4" bestFit="1" customWidth="1"/>
    <col min="2" max="2" width="7.86328125" style="4" bestFit="1" customWidth="1"/>
    <col min="3" max="3" width="11.19921875" style="4" bestFit="1" customWidth="1"/>
    <col min="4" max="4" width="10.33203125" style="4" bestFit="1" customWidth="1"/>
    <col min="5" max="5" width="10.265625" style="4" bestFit="1" customWidth="1"/>
    <col min="6" max="6" width="9.19921875" style="4" customWidth="1"/>
    <col min="7" max="7" width="7.86328125" style="4" bestFit="1" customWidth="1"/>
    <col min="8" max="8" width="11.19921875" style="4" bestFit="1" customWidth="1"/>
    <col min="9" max="9" width="10.33203125" style="4" bestFit="1" customWidth="1"/>
    <col min="10" max="10" width="9.19921875" style="4" bestFit="1" customWidth="1"/>
    <col min="11" max="11" width="10.265625" style="4" bestFit="1" customWidth="1"/>
    <col min="12" max="12" width="7.86328125" style="4" bestFit="1" customWidth="1"/>
    <col min="13" max="13" width="11.19921875" style="4" bestFit="1" customWidth="1"/>
    <col min="14" max="14" width="10.33203125" style="4" bestFit="1" customWidth="1"/>
    <col min="15" max="15" width="9.19921875" style="4" bestFit="1" customWidth="1"/>
    <col min="16" max="16" width="10.265625" style="4" bestFit="1" customWidth="1"/>
    <col min="17" max="17" width="7.86328125" style="4" bestFit="1" customWidth="1"/>
    <col min="18" max="18" width="11.19921875" style="4" bestFit="1" customWidth="1"/>
    <col min="19" max="19" width="10.33203125" style="4" bestFit="1" customWidth="1"/>
    <col min="20" max="20" width="9.19921875" style="4" bestFit="1" customWidth="1"/>
    <col min="21" max="21" width="10.265625" style="4" bestFit="1" customWidth="1"/>
    <col min="22" max="22" width="7.86328125" style="4" bestFit="1" customWidth="1"/>
    <col min="23" max="23" width="11.19921875" style="4" bestFit="1" customWidth="1"/>
    <col min="24" max="24" width="10.33203125" style="4" bestFit="1" customWidth="1"/>
    <col min="25" max="25" width="9.19921875" style="4" bestFit="1" customWidth="1"/>
    <col min="26" max="26" width="10.265625" style="4" bestFit="1" customWidth="1"/>
    <col min="27" max="16384" width="8.796875" style="4"/>
  </cols>
  <sheetData>
    <row r="1" spans="1:26" x14ac:dyDescent="0.45">
      <c r="A1" s="4" t="s">
        <v>88</v>
      </c>
      <c r="B1" s="4" t="s">
        <v>63</v>
      </c>
      <c r="C1" s="4" t="s">
        <v>64</v>
      </c>
      <c r="D1" s="4" t="s">
        <v>65</v>
      </c>
      <c r="E1" s="4" t="s">
        <v>67</v>
      </c>
      <c r="F1" s="4" t="s">
        <v>66</v>
      </c>
      <c r="G1" s="4" t="s">
        <v>68</v>
      </c>
      <c r="H1" s="4" t="s">
        <v>69</v>
      </c>
      <c r="I1" s="4" t="s">
        <v>70</v>
      </c>
      <c r="J1" s="4" t="s">
        <v>71</v>
      </c>
      <c r="K1" s="4" t="s">
        <v>72</v>
      </c>
      <c r="L1" s="4" t="s">
        <v>73</v>
      </c>
      <c r="M1" s="4" t="s">
        <v>74</v>
      </c>
      <c r="N1" s="4" t="s">
        <v>75</v>
      </c>
      <c r="O1" s="4" t="s">
        <v>76</v>
      </c>
      <c r="P1" s="4" t="s">
        <v>77</v>
      </c>
      <c r="Q1" s="4" t="s">
        <v>78</v>
      </c>
      <c r="R1" s="4" t="s">
        <v>79</v>
      </c>
      <c r="S1" s="4" t="s">
        <v>80</v>
      </c>
      <c r="T1" s="4" t="s">
        <v>81</v>
      </c>
      <c r="U1" s="4" t="s">
        <v>82</v>
      </c>
      <c r="V1" s="4" t="s">
        <v>83</v>
      </c>
      <c r="W1" s="4" t="s">
        <v>84</v>
      </c>
      <c r="X1" s="4" t="s">
        <v>85</v>
      </c>
      <c r="Y1" s="4" t="s">
        <v>86</v>
      </c>
      <c r="Z1" s="4" t="s">
        <v>87</v>
      </c>
    </row>
    <row r="2" spans="1:26" x14ac:dyDescent="0.45">
      <c r="A2" s="4">
        <v>0</v>
      </c>
      <c r="B2" s="5">
        <v>0.01</v>
      </c>
      <c r="C2" s="5">
        <v>0.01</v>
      </c>
      <c r="D2" s="5">
        <v>0.01</v>
      </c>
      <c r="E2" s="5">
        <v>0.01</v>
      </c>
      <c r="F2" s="5">
        <v>0.01</v>
      </c>
      <c r="G2" s="5">
        <v>0.01</v>
      </c>
      <c r="H2" s="5">
        <v>0.01</v>
      </c>
      <c r="I2" s="5">
        <v>0.01</v>
      </c>
      <c r="J2" s="5">
        <v>0.01</v>
      </c>
      <c r="K2" s="5">
        <v>0.01</v>
      </c>
      <c r="L2" s="5">
        <v>0.01</v>
      </c>
      <c r="M2" s="5">
        <v>0.01</v>
      </c>
      <c r="N2" s="5">
        <v>0.01</v>
      </c>
      <c r="O2" s="5">
        <v>0.01</v>
      </c>
      <c r="P2" s="5">
        <v>0.01</v>
      </c>
      <c r="Q2" s="5">
        <v>0.01</v>
      </c>
      <c r="R2" s="5">
        <v>0.01</v>
      </c>
      <c r="S2" s="5">
        <v>0.01</v>
      </c>
      <c r="T2" s="5">
        <v>0.01</v>
      </c>
      <c r="U2" s="5">
        <v>0.01</v>
      </c>
      <c r="V2" s="5">
        <v>0.01</v>
      </c>
      <c r="W2" s="5">
        <v>0.01</v>
      </c>
      <c r="X2" s="5">
        <v>0.01</v>
      </c>
      <c r="Y2" s="5">
        <v>0.01</v>
      </c>
      <c r="Z2" s="5">
        <v>0.01</v>
      </c>
    </row>
    <row r="3" spans="1:26" x14ac:dyDescent="0.45">
      <c r="A3" s="4">
        <v>2</v>
      </c>
      <c r="B3" s="5">
        <v>1.4E-2</v>
      </c>
      <c r="C3" s="5">
        <v>1.2E-2</v>
      </c>
      <c r="D3" s="5">
        <v>1.7999999999999999E-2</v>
      </c>
      <c r="E3" s="5">
        <v>3.1E-2</v>
      </c>
      <c r="F3" s="5">
        <v>1.7999999999999999E-2</v>
      </c>
      <c r="G3" s="5">
        <v>1.4999999999999999E-2</v>
      </c>
      <c r="H3" s="5">
        <v>1.4999999999999999E-2</v>
      </c>
      <c r="I3" s="5">
        <v>1.6E-2</v>
      </c>
      <c r="J3" s="5">
        <v>1.7000000000000001E-2</v>
      </c>
      <c r="K3" s="5">
        <v>1.7999999999999999E-2</v>
      </c>
      <c r="L3" s="7">
        <v>1.2E-2</v>
      </c>
      <c r="M3" s="7">
        <v>1.0999999999999999E-2</v>
      </c>
      <c r="N3" s="7">
        <v>1.0999999999999999E-2</v>
      </c>
      <c r="O3" s="7">
        <v>1.0999999999999999E-2</v>
      </c>
      <c r="P3" s="7">
        <v>1.2E-2</v>
      </c>
      <c r="Q3" s="7">
        <v>1.2999999999999999E-2</v>
      </c>
      <c r="R3" s="7">
        <v>1.2E-2</v>
      </c>
      <c r="S3" s="7">
        <v>1.4E-2</v>
      </c>
      <c r="T3" s="7">
        <v>1.4999999999999999E-2</v>
      </c>
      <c r="U3" s="7">
        <v>1.4E-2</v>
      </c>
      <c r="V3" s="7">
        <v>1.2999999999999999E-2</v>
      </c>
      <c r="W3" s="7">
        <v>1.4E-2</v>
      </c>
      <c r="X3" s="7">
        <v>1.2999999999999999E-2</v>
      </c>
      <c r="Y3" s="7">
        <v>1.2999999999999999E-2</v>
      </c>
      <c r="Z3" s="7">
        <v>1.4999999999999999E-2</v>
      </c>
    </row>
    <row r="4" spans="1:26" x14ac:dyDescent="0.45">
      <c r="A4" s="4">
        <v>4</v>
      </c>
      <c r="B4" s="5">
        <v>0.04</v>
      </c>
      <c r="C4" s="5">
        <v>0.05</v>
      </c>
      <c r="D4" s="5">
        <v>7.0000000000000007E-2</v>
      </c>
      <c r="E4" s="5">
        <v>7.0000000000000007E-2</v>
      </c>
      <c r="F4" s="5">
        <v>0.05</v>
      </c>
      <c r="G4" s="5">
        <v>1.4999999999999999E-2</v>
      </c>
      <c r="H4" s="5">
        <v>1.4E-2</v>
      </c>
      <c r="I4" s="5">
        <v>1.4999999999999999E-2</v>
      </c>
      <c r="J4" s="5">
        <v>1.4999999999999999E-2</v>
      </c>
      <c r="K4" s="5">
        <v>1.4999999999999999E-2</v>
      </c>
      <c r="L4" s="7">
        <v>1.4E-2</v>
      </c>
      <c r="M4" s="7">
        <v>1.2E-2</v>
      </c>
      <c r="N4" s="7">
        <v>1.4999999999999999E-2</v>
      </c>
      <c r="O4" s="7">
        <v>1.4E-2</v>
      </c>
      <c r="P4" s="7">
        <v>1.6E-2</v>
      </c>
      <c r="Q4" s="7">
        <v>1.4999999999999999E-2</v>
      </c>
      <c r="R4" s="7">
        <v>1.4E-2</v>
      </c>
      <c r="S4" s="7">
        <v>1.6E-2</v>
      </c>
      <c r="T4" s="7">
        <v>1.7000000000000001E-2</v>
      </c>
      <c r="U4" s="7">
        <v>1.6E-2</v>
      </c>
      <c r="V4" s="7">
        <v>1.2E-2</v>
      </c>
      <c r="W4" s="7">
        <v>1.0999999999999999E-2</v>
      </c>
      <c r="X4" s="7">
        <v>1.2E-2</v>
      </c>
      <c r="Y4" s="7">
        <v>1.0999999999999999E-2</v>
      </c>
      <c r="Z4" s="7">
        <v>1.2999999999999999E-2</v>
      </c>
    </row>
    <row r="5" spans="1:26" x14ac:dyDescent="0.45">
      <c r="A5" s="4">
        <v>6</v>
      </c>
      <c r="B5" s="5">
        <v>1.4E-2</v>
      </c>
      <c r="C5" s="5">
        <v>1.2E-2</v>
      </c>
      <c r="D5" s="5">
        <v>1.7999999999999999E-2</v>
      </c>
      <c r="E5" s="5">
        <v>1.7999999999999999E-2</v>
      </c>
      <c r="F5" s="5">
        <v>1.4999999999999999E-2</v>
      </c>
      <c r="G5" s="5">
        <v>1.7999999999999999E-2</v>
      </c>
      <c r="H5" s="5">
        <v>1.6E-2</v>
      </c>
      <c r="I5" s="5">
        <v>1.7000000000000001E-2</v>
      </c>
      <c r="J5" s="5">
        <v>1.7000000000000001E-2</v>
      </c>
      <c r="K5" s="5">
        <v>0.02</v>
      </c>
      <c r="L5" s="7">
        <v>1.2E-2</v>
      </c>
      <c r="M5" s="7">
        <v>1.7000000000000001E-2</v>
      </c>
      <c r="N5" s="7">
        <v>1.7999999999999999E-2</v>
      </c>
      <c r="O5" s="7">
        <v>1.4999999999999999E-2</v>
      </c>
      <c r="P5" s="7">
        <v>1.4E-2</v>
      </c>
      <c r="Q5" s="7">
        <v>1.2999999999999999E-2</v>
      </c>
      <c r="R5" s="7">
        <v>1.2E-2</v>
      </c>
      <c r="S5" s="7">
        <v>1.6E-2</v>
      </c>
      <c r="T5" s="7">
        <v>1.4999999999999999E-2</v>
      </c>
      <c r="U5" s="7">
        <v>1.4999999999999999E-2</v>
      </c>
      <c r="V5" s="7">
        <v>1.4E-2</v>
      </c>
      <c r="W5" s="7">
        <v>1.6E-2</v>
      </c>
      <c r="X5" s="7">
        <v>1.4E-2</v>
      </c>
      <c r="Y5" s="7">
        <v>1.2E-2</v>
      </c>
      <c r="Z5" s="7">
        <v>1.4999999999999999E-2</v>
      </c>
    </row>
    <row r="6" spans="1:26" x14ac:dyDescent="0.45">
      <c r="A6" s="4">
        <v>8</v>
      </c>
      <c r="B6" s="5">
        <v>1.7999999999999999E-2</v>
      </c>
      <c r="C6" s="5">
        <v>1.2E-2</v>
      </c>
      <c r="D6" s="5">
        <v>0.02</v>
      </c>
      <c r="E6" s="5">
        <v>2.1000000000000001E-2</v>
      </c>
      <c r="F6" s="5">
        <v>1.4E-2</v>
      </c>
      <c r="G6" s="5">
        <v>1.7999999999999999E-2</v>
      </c>
      <c r="H6" s="5">
        <v>1.2E-2</v>
      </c>
      <c r="I6" s="5">
        <v>1.7000000000000001E-2</v>
      </c>
      <c r="J6" s="5">
        <v>1.6E-2</v>
      </c>
      <c r="K6" s="5">
        <v>1.9E-2</v>
      </c>
      <c r="L6" s="7">
        <v>1.7000000000000001E-2</v>
      </c>
      <c r="M6" s="7">
        <v>8.0000000000000002E-3</v>
      </c>
      <c r="N6" s="7">
        <v>1.0999999999999999E-2</v>
      </c>
      <c r="O6" s="7">
        <v>8.9999999999999993E-3</v>
      </c>
      <c r="P6" s="7">
        <v>1.4999999999999999E-2</v>
      </c>
      <c r="Q6" s="7">
        <v>1.9E-2</v>
      </c>
      <c r="R6" s="7">
        <v>1.2E-2</v>
      </c>
      <c r="S6" s="7">
        <v>0.02</v>
      </c>
      <c r="T6" s="7">
        <v>1.6E-2</v>
      </c>
      <c r="U6" s="7">
        <v>1.9E-2</v>
      </c>
      <c r="V6" s="7">
        <v>5.2999999999999999E-2</v>
      </c>
      <c r="W6" s="7">
        <v>4.2999999999999997E-2</v>
      </c>
      <c r="X6" s="7">
        <v>4.7E-2</v>
      </c>
      <c r="Y6" s="7">
        <v>4.2000000000000003E-2</v>
      </c>
      <c r="Z6" s="7">
        <v>5.6000000000000001E-2</v>
      </c>
    </row>
    <row r="7" spans="1:26" x14ac:dyDescent="0.45">
      <c r="A7" s="4">
        <v>14</v>
      </c>
      <c r="B7" s="5">
        <v>6.5000000000000002E-2</v>
      </c>
      <c r="C7" s="5">
        <v>7.0000000000000001E-3</v>
      </c>
      <c r="D7" s="5">
        <v>0.05</v>
      </c>
      <c r="E7" s="5">
        <v>4.2999999999999997E-2</v>
      </c>
      <c r="F7" s="5">
        <v>1.2999999999999999E-2</v>
      </c>
      <c r="G7" s="5" t="s">
        <v>19</v>
      </c>
      <c r="H7" s="5" t="s">
        <v>19</v>
      </c>
      <c r="I7" s="5" t="s">
        <v>19</v>
      </c>
      <c r="J7" s="5" t="s">
        <v>19</v>
      </c>
      <c r="K7" s="5" t="s">
        <v>19</v>
      </c>
      <c r="L7" s="5">
        <v>4.2999999999999997E-2</v>
      </c>
      <c r="M7" s="5">
        <v>1.4999999999999999E-2</v>
      </c>
      <c r="N7" s="5">
        <v>0.03</v>
      </c>
      <c r="O7" s="5">
        <v>1.2999999999999999E-2</v>
      </c>
      <c r="P7" s="5">
        <v>2.9000000000000001E-2</v>
      </c>
      <c r="Q7" s="5">
        <v>0.16600000000000001</v>
      </c>
      <c r="R7" s="5">
        <v>1.7999999999999999E-2</v>
      </c>
      <c r="S7" s="5">
        <v>0.1</v>
      </c>
      <c r="T7" s="5">
        <v>3.1E-2</v>
      </c>
      <c r="U7" s="5">
        <v>7.0000000000000007E-2</v>
      </c>
      <c r="V7" s="5">
        <v>0.14899999999999999</v>
      </c>
      <c r="W7" s="5">
        <v>2.5000000000000001E-2</v>
      </c>
      <c r="X7" s="5">
        <v>6.8000000000000005E-2</v>
      </c>
      <c r="Y7" s="5">
        <v>3.1E-2</v>
      </c>
      <c r="Z7" s="5">
        <v>7.6999999999999999E-2</v>
      </c>
    </row>
    <row r="8" spans="1:26" x14ac:dyDescent="0.45">
      <c r="A8" s="4">
        <v>15</v>
      </c>
      <c r="B8" s="5" t="s">
        <v>19</v>
      </c>
      <c r="C8" s="5" t="s">
        <v>19</v>
      </c>
      <c r="D8" s="5" t="s">
        <v>19</v>
      </c>
      <c r="E8" s="5" t="s">
        <v>19</v>
      </c>
      <c r="F8" s="5" t="s">
        <v>19</v>
      </c>
      <c r="G8" s="5">
        <v>0.128</v>
      </c>
      <c r="H8" s="5">
        <v>8.0000000000000002E-3</v>
      </c>
      <c r="I8" s="5">
        <v>0.05</v>
      </c>
      <c r="J8" s="5">
        <v>1.2999999999999999E-2</v>
      </c>
      <c r="K8" s="5">
        <v>4.8000000000000001E-2</v>
      </c>
      <c r="L8" s="5" t="s">
        <v>19</v>
      </c>
      <c r="M8" s="5" t="s">
        <v>19</v>
      </c>
      <c r="N8" s="5" t="s">
        <v>19</v>
      </c>
      <c r="O8" s="5" t="s">
        <v>19</v>
      </c>
      <c r="P8" s="5" t="s">
        <v>19</v>
      </c>
      <c r="Q8" s="5" t="s">
        <v>19</v>
      </c>
      <c r="R8" s="5" t="s">
        <v>19</v>
      </c>
      <c r="S8" s="5" t="s">
        <v>19</v>
      </c>
      <c r="T8" s="5" t="s">
        <v>19</v>
      </c>
      <c r="U8" s="5" t="s">
        <v>19</v>
      </c>
      <c r="V8" s="5" t="s">
        <v>19</v>
      </c>
      <c r="W8" s="5" t="s">
        <v>19</v>
      </c>
      <c r="X8" s="5" t="s">
        <v>19</v>
      </c>
      <c r="Y8" s="5" t="s">
        <v>19</v>
      </c>
      <c r="Z8" s="5" t="s">
        <v>19</v>
      </c>
    </row>
    <row r="9" spans="1:26" x14ac:dyDescent="0.45">
      <c r="A9" s="4">
        <v>16</v>
      </c>
      <c r="B9" s="5">
        <v>0.19400000000000001</v>
      </c>
      <c r="C9" s="5">
        <v>4.3999999999999997E-2</v>
      </c>
      <c r="D9" s="5">
        <v>0.126</v>
      </c>
      <c r="E9" s="5">
        <v>0.112</v>
      </c>
      <c r="F9" s="5">
        <v>5.2999999999999999E-2</v>
      </c>
      <c r="G9" s="5" t="s">
        <v>19</v>
      </c>
      <c r="H9" s="5" t="s">
        <v>19</v>
      </c>
      <c r="I9" s="5" t="s">
        <v>19</v>
      </c>
      <c r="J9" s="5" t="s">
        <v>19</v>
      </c>
      <c r="K9" s="5" t="s">
        <v>19</v>
      </c>
      <c r="L9" s="5">
        <v>0.09</v>
      </c>
      <c r="M9" s="5">
        <v>1.6E-2</v>
      </c>
      <c r="N9" s="5">
        <v>4.8000000000000001E-2</v>
      </c>
      <c r="O9" s="5">
        <v>2.1000000000000001E-2</v>
      </c>
      <c r="P9" s="5">
        <v>4.8000000000000001E-2</v>
      </c>
      <c r="Q9" s="5">
        <v>0.27</v>
      </c>
      <c r="R9" s="5">
        <v>1.7000000000000001E-2</v>
      </c>
      <c r="S9" s="5">
        <v>0.17599999999999999</v>
      </c>
      <c r="T9" s="5">
        <v>3.9E-2</v>
      </c>
      <c r="U9" s="5">
        <v>0.113</v>
      </c>
      <c r="V9" s="5">
        <v>0.26</v>
      </c>
      <c r="W9" s="5">
        <v>1.4999999999999999E-2</v>
      </c>
      <c r="X9" s="5">
        <v>0.109</v>
      </c>
      <c r="Y9" s="5">
        <v>2.5000000000000001E-2</v>
      </c>
      <c r="Z9" s="5">
        <v>0.11</v>
      </c>
    </row>
    <row r="10" spans="1:26" x14ac:dyDescent="0.45">
      <c r="A10" s="4">
        <v>17</v>
      </c>
      <c r="B10" s="5" t="s">
        <v>19</v>
      </c>
      <c r="C10" s="5" t="s">
        <v>19</v>
      </c>
      <c r="D10" s="5" t="s">
        <v>19</v>
      </c>
      <c r="E10" s="5" t="s">
        <v>19</v>
      </c>
      <c r="F10" s="5" t="s">
        <v>19</v>
      </c>
      <c r="G10" s="5">
        <v>0.23400000000000001</v>
      </c>
      <c r="H10" s="5">
        <v>6.0000000000000001E-3</v>
      </c>
      <c r="I10" s="5">
        <v>0.08</v>
      </c>
      <c r="J10" s="5">
        <v>1.2999999999999999E-2</v>
      </c>
      <c r="K10" s="5">
        <v>7.3999999999999996E-2</v>
      </c>
      <c r="L10" s="5" t="s">
        <v>19</v>
      </c>
      <c r="M10" s="5" t="s">
        <v>19</v>
      </c>
      <c r="N10" s="5" t="s">
        <v>19</v>
      </c>
      <c r="O10" s="5" t="s">
        <v>19</v>
      </c>
      <c r="P10" s="5" t="s">
        <v>19</v>
      </c>
      <c r="Q10" s="5" t="s">
        <v>19</v>
      </c>
      <c r="R10" s="5" t="s">
        <v>19</v>
      </c>
      <c r="S10" s="5" t="s">
        <v>19</v>
      </c>
      <c r="T10" s="5" t="s">
        <v>19</v>
      </c>
      <c r="U10" s="5" t="s">
        <v>19</v>
      </c>
      <c r="V10" s="5" t="s">
        <v>19</v>
      </c>
      <c r="W10" s="5" t="s">
        <v>19</v>
      </c>
      <c r="X10" s="5" t="s">
        <v>19</v>
      </c>
      <c r="Y10" s="5" t="s">
        <v>19</v>
      </c>
      <c r="Z10" s="5" t="s">
        <v>19</v>
      </c>
    </row>
    <row r="11" spans="1:26" x14ac:dyDescent="0.45">
      <c r="A11" s="4">
        <v>18</v>
      </c>
      <c r="B11" s="5">
        <v>0.28199999999999997</v>
      </c>
      <c r="C11" s="5">
        <v>5.0000000000000001E-3</v>
      </c>
      <c r="D11" s="5">
        <v>0.16400000000000001</v>
      </c>
      <c r="E11" s="5">
        <v>0.12</v>
      </c>
      <c r="F11" s="5">
        <v>1.9E-2</v>
      </c>
      <c r="G11" s="5" t="s">
        <v>19</v>
      </c>
      <c r="H11" s="5" t="s">
        <v>19</v>
      </c>
      <c r="I11" s="5" t="s">
        <v>19</v>
      </c>
      <c r="J11" s="5" t="s">
        <v>19</v>
      </c>
      <c r="K11" s="5" t="s">
        <v>19</v>
      </c>
      <c r="L11" s="5">
        <v>0.185</v>
      </c>
      <c r="M11" s="5">
        <v>8.0000000000000002E-3</v>
      </c>
      <c r="N11" s="5">
        <v>8.1000000000000003E-2</v>
      </c>
      <c r="O11" s="5">
        <v>1.2999999999999999E-2</v>
      </c>
      <c r="P11" s="5">
        <v>0.06</v>
      </c>
      <c r="Q11" s="5">
        <v>0.47199999999999998</v>
      </c>
      <c r="R11" s="5">
        <v>1.4E-2</v>
      </c>
      <c r="S11" s="5">
        <v>0.27</v>
      </c>
      <c r="T11" s="5">
        <v>4.2999999999999997E-2</v>
      </c>
      <c r="U11" s="5">
        <v>0.185</v>
      </c>
      <c r="V11" s="5">
        <v>0.42799999999999999</v>
      </c>
      <c r="W11" s="5">
        <v>1.4999999999999999E-2</v>
      </c>
      <c r="X11" s="5">
        <v>0.20200000000000001</v>
      </c>
      <c r="Y11" s="5">
        <v>3.1E-2</v>
      </c>
      <c r="Z11" s="5">
        <v>0.17599999999999999</v>
      </c>
    </row>
    <row r="12" spans="1:26" x14ac:dyDescent="0.45">
      <c r="A12" s="4">
        <v>19</v>
      </c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>
        <v>0.43</v>
      </c>
      <c r="H12" s="5">
        <v>6.0000000000000001E-3</v>
      </c>
      <c r="I12" s="5">
        <v>0.155</v>
      </c>
      <c r="J12" s="5">
        <v>2.1000000000000001E-2</v>
      </c>
      <c r="K12" s="5">
        <v>0.128</v>
      </c>
      <c r="L12" s="5" t="s">
        <v>19</v>
      </c>
      <c r="M12" s="5" t="s">
        <v>19</v>
      </c>
      <c r="N12" s="5" t="s">
        <v>19</v>
      </c>
      <c r="O12" s="5" t="s">
        <v>19</v>
      </c>
      <c r="P12" s="5" t="s">
        <v>19</v>
      </c>
      <c r="Q12" s="5" t="s">
        <v>19</v>
      </c>
      <c r="R12" s="5" t="s">
        <v>19</v>
      </c>
      <c r="S12" s="5" t="s">
        <v>19</v>
      </c>
      <c r="T12" s="5" t="s">
        <v>19</v>
      </c>
      <c r="U12" s="5" t="s">
        <v>19</v>
      </c>
      <c r="V12" s="5" t="s">
        <v>19</v>
      </c>
      <c r="W12" s="5" t="s">
        <v>19</v>
      </c>
      <c r="X12" s="5" t="s">
        <v>19</v>
      </c>
      <c r="Y12" s="5" t="s">
        <v>19</v>
      </c>
      <c r="Z12" s="5" t="s">
        <v>19</v>
      </c>
    </row>
    <row r="13" spans="1:26" x14ac:dyDescent="0.45">
      <c r="A13" s="4">
        <v>20</v>
      </c>
      <c r="B13" s="5">
        <v>0.56200000000000006</v>
      </c>
      <c r="C13" s="5">
        <v>7.0000000000000001E-3</v>
      </c>
      <c r="D13" s="5">
        <v>0.29399999999999998</v>
      </c>
      <c r="E13" s="5">
        <v>0.24399999999999999</v>
      </c>
      <c r="F13" s="5">
        <v>0.03</v>
      </c>
      <c r="G13" s="5" t="s">
        <v>19</v>
      </c>
      <c r="H13" s="5" t="s">
        <v>19</v>
      </c>
      <c r="I13" s="5" t="s">
        <v>19</v>
      </c>
      <c r="J13" s="5" t="s">
        <v>19</v>
      </c>
      <c r="K13" s="5" t="s">
        <v>19</v>
      </c>
      <c r="L13" s="5">
        <v>0.33500000000000002</v>
      </c>
      <c r="M13" s="5">
        <v>3.3000000000000002E-2</v>
      </c>
      <c r="N13" s="5">
        <v>0.16200000000000001</v>
      </c>
      <c r="O13" s="5">
        <v>3.7999999999999999E-2</v>
      </c>
      <c r="P13" s="5">
        <v>0.13800000000000001</v>
      </c>
      <c r="Q13" s="6">
        <v>1.1200000000000001</v>
      </c>
      <c r="R13" s="5">
        <v>1.2999999999999999E-2</v>
      </c>
      <c r="S13" s="5">
        <v>0.57399999999999995</v>
      </c>
      <c r="T13" s="5">
        <v>5.2999999999999999E-2</v>
      </c>
      <c r="U13" s="5">
        <v>0.33800000000000002</v>
      </c>
      <c r="V13" s="5">
        <v>1.016</v>
      </c>
      <c r="W13" s="5">
        <v>1.0999999999999999E-2</v>
      </c>
      <c r="X13" s="5">
        <v>0.372</v>
      </c>
      <c r="Y13" s="5">
        <v>3.9E-2</v>
      </c>
      <c r="Z13" s="5">
        <v>0.34399999999999997</v>
      </c>
    </row>
    <row r="14" spans="1:26" x14ac:dyDescent="0.45">
      <c r="A14" s="4">
        <v>21</v>
      </c>
      <c r="B14" s="5" t="s">
        <v>19</v>
      </c>
      <c r="C14" s="5" t="s">
        <v>19</v>
      </c>
      <c r="D14" s="5" t="s">
        <v>19</v>
      </c>
      <c r="E14" s="5" t="s">
        <v>19</v>
      </c>
      <c r="F14" s="5" t="s">
        <v>19</v>
      </c>
      <c r="G14" s="6">
        <v>1.07</v>
      </c>
      <c r="H14" s="5">
        <v>8.0000000000000002E-3</v>
      </c>
      <c r="I14" s="5">
        <v>0.27600000000000002</v>
      </c>
      <c r="J14" s="5">
        <v>2.9000000000000001E-2</v>
      </c>
      <c r="K14" s="5">
        <v>0.26100000000000001</v>
      </c>
      <c r="L14" s="5" t="s">
        <v>19</v>
      </c>
      <c r="M14" s="5" t="s">
        <v>19</v>
      </c>
      <c r="N14" s="5" t="s">
        <v>19</v>
      </c>
      <c r="O14" s="5" t="s">
        <v>19</v>
      </c>
      <c r="P14" s="5" t="s">
        <v>19</v>
      </c>
      <c r="Q14" s="5" t="s">
        <v>19</v>
      </c>
      <c r="R14" s="5" t="s">
        <v>19</v>
      </c>
      <c r="S14" s="5" t="s">
        <v>19</v>
      </c>
      <c r="T14" s="5" t="s">
        <v>19</v>
      </c>
      <c r="U14" s="5" t="s">
        <v>19</v>
      </c>
      <c r="V14" s="5" t="s">
        <v>19</v>
      </c>
      <c r="W14" s="5" t="s">
        <v>19</v>
      </c>
      <c r="X14" s="5" t="s">
        <v>19</v>
      </c>
      <c r="Y14" s="5" t="s">
        <v>19</v>
      </c>
      <c r="Z14" s="5" t="s">
        <v>19</v>
      </c>
    </row>
    <row r="15" spans="1:26" x14ac:dyDescent="0.45">
      <c r="A15" s="4">
        <v>22</v>
      </c>
      <c r="B15" s="5">
        <v>0.84299999999999997</v>
      </c>
      <c r="C15" s="5">
        <v>7.0000000000000001E-3</v>
      </c>
      <c r="D15" s="5">
        <v>0.441</v>
      </c>
      <c r="E15" s="5">
        <v>0.36599999999999999</v>
      </c>
      <c r="F15" s="5">
        <v>0.03</v>
      </c>
      <c r="G15" s="5" t="s">
        <v>19</v>
      </c>
      <c r="H15" s="5" t="s">
        <v>19</v>
      </c>
      <c r="I15" s="5" t="s">
        <v>19</v>
      </c>
      <c r="J15" s="5" t="s">
        <v>19</v>
      </c>
      <c r="K15" s="5" t="s">
        <v>19</v>
      </c>
      <c r="L15" s="5">
        <v>0.61599999999999999</v>
      </c>
      <c r="M15" s="5">
        <v>3.0000000000000001E-3</v>
      </c>
      <c r="N15" s="5">
        <v>0.254</v>
      </c>
      <c r="O15" s="5">
        <v>1.4999999999999999E-2</v>
      </c>
      <c r="P15" s="5">
        <v>0.2</v>
      </c>
      <c r="Q15" s="6">
        <v>2.23</v>
      </c>
      <c r="R15" s="5">
        <v>2.1000000000000001E-2</v>
      </c>
      <c r="S15" s="6">
        <v>1.53</v>
      </c>
      <c r="T15" s="5">
        <v>0.08</v>
      </c>
      <c r="U15" s="6">
        <v>1.01</v>
      </c>
      <c r="V15" s="5">
        <v>2</v>
      </c>
      <c r="W15" s="5">
        <v>1.0999999999999999E-2</v>
      </c>
      <c r="X15" s="5">
        <v>0.90600000000000003</v>
      </c>
      <c r="Y15" s="5">
        <v>4.5999999999999999E-2</v>
      </c>
      <c r="Z15" s="5">
        <v>0.93799999999999994</v>
      </c>
    </row>
    <row r="16" spans="1:26" x14ac:dyDescent="0.45">
      <c r="A16" s="4">
        <v>23</v>
      </c>
      <c r="B16" s="5" t="s">
        <v>19</v>
      </c>
      <c r="C16" s="5" t="s">
        <v>19</v>
      </c>
      <c r="D16" s="5" t="s">
        <v>19</v>
      </c>
      <c r="E16" s="5" t="s">
        <v>19</v>
      </c>
      <c r="F16" s="5" t="s">
        <v>19</v>
      </c>
      <c r="G16" s="6">
        <v>2.17</v>
      </c>
      <c r="H16" s="5">
        <v>5.0000000000000001E-3</v>
      </c>
      <c r="I16" s="5">
        <v>0.78</v>
      </c>
      <c r="J16" s="5">
        <v>3.4000000000000002E-2</v>
      </c>
      <c r="K16" s="5">
        <v>0.59399999999999997</v>
      </c>
      <c r="L16" s="5" t="s">
        <v>19</v>
      </c>
      <c r="M16" s="5" t="s">
        <v>19</v>
      </c>
      <c r="N16" s="5" t="s">
        <v>19</v>
      </c>
      <c r="O16" s="5" t="s">
        <v>19</v>
      </c>
      <c r="P16" s="5" t="s">
        <v>19</v>
      </c>
      <c r="Q16" s="5" t="s">
        <v>19</v>
      </c>
      <c r="R16" s="5" t="s">
        <v>19</v>
      </c>
      <c r="S16" s="5" t="s">
        <v>19</v>
      </c>
      <c r="T16" s="5" t="s">
        <v>19</v>
      </c>
      <c r="U16" s="5" t="s">
        <v>19</v>
      </c>
      <c r="V16" s="5" t="s">
        <v>19</v>
      </c>
      <c r="W16" s="5" t="s">
        <v>19</v>
      </c>
      <c r="X16" s="5" t="s">
        <v>19</v>
      </c>
      <c r="Y16" s="5" t="s">
        <v>19</v>
      </c>
      <c r="Z16" s="5" t="s">
        <v>19</v>
      </c>
    </row>
    <row r="17" spans="1:26" x14ac:dyDescent="0.45">
      <c r="A17" s="4">
        <v>24</v>
      </c>
      <c r="B17" s="6">
        <v>2.387</v>
      </c>
      <c r="C17" s="5">
        <v>4.0000000000000001E-3</v>
      </c>
      <c r="D17" s="6">
        <v>1.62</v>
      </c>
      <c r="E17" s="6">
        <v>1.3</v>
      </c>
      <c r="F17" s="5">
        <v>4.1000000000000002E-2</v>
      </c>
      <c r="G17" s="5" t="s">
        <v>19</v>
      </c>
      <c r="H17" s="5" t="s">
        <v>19</v>
      </c>
      <c r="I17" s="5" t="s">
        <v>19</v>
      </c>
      <c r="J17" s="5" t="s">
        <v>19</v>
      </c>
      <c r="K17" s="5" t="s">
        <v>19</v>
      </c>
      <c r="L17" s="5">
        <v>1.99</v>
      </c>
      <c r="M17" s="5">
        <v>1.4E-2</v>
      </c>
      <c r="N17" s="5">
        <v>0.86599999999999999</v>
      </c>
      <c r="O17" s="5">
        <v>0.06</v>
      </c>
      <c r="P17" s="5">
        <v>0.68700000000000006</v>
      </c>
      <c r="Q17" s="5">
        <v>3.68</v>
      </c>
      <c r="R17" s="5">
        <v>2.1999999999999999E-2</v>
      </c>
      <c r="S17" s="5">
        <v>2.5459999999999998</v>
      </c>
      <c r="T17" s="5">
        <v>0.188</v>
      </c>
      <c r="U17" s="5">
        <v>2.3290000000000002</v>
      </c>
      <c r="V17" s="5">
        <v>3.528</v>
      </c>
      <c r="W17" s="5">
        <v>0.01</v>
      </c>
      <c r="X17" s="5">
        <v>2.3759999999999999</v>
      </c>
      <c r="Y17" s="5">
        <v>8.6999999999999994E-2</v>
      </c>
      <c r="Z17" s="5">
        <v>2.6040000000000001</v>
      </c>
    </row>
    <row r="18" spans="1:26" x14ac:dyDescent="0.45">
      <c r="A18" s="4">
        <v>25</v>
      </c>
      <c r="B18" s="5" t="s">
        <v>19</v>
      </c>
      <c r="C18" s="5" t="s">
        <v>19</v>
      </c>
      <c r="D18" s="5" t="s">
        <v>19</v>
      </c>
      <c r="E18" s="5" t="s">
        <v>19</v>
      </c>
      <c r="F18" s="5" t="s">
        <v>19</v>
      </c>
      <c r="G18" s="7">
        <v>3.7679999999999998</v>
      </c>
      <c r="H18" s="7">
        <v>2.4E-2</v>
      </c>
      <c r="I18" s="7">
        <v>2.1</v>
      </c>
      <c r="J18" s="7">
        <v>5.8000000000000003E-2</v>
      </c>
      <c r="K18" s="7">
        <v>1.8720000000000001</v>
      </c>
      <c r="L18" s="5" t="s">
        <v>19</v>
      </c>
      <c r="M18" s="5" t="s">
        <v>19</v>
      </c>
      <c r="N18" s="5" t="s">
        <v>19</v>
      </c>
      <c r="O18" s="5" t="s">
        <v>19</v>
      </c>
      <c r="P18" s="5" t="s">
        <v>19</v>
      </c>
      <c r="Q18" s="5" t="s">
        <v>19</v>
      </c>
      <c r="R18" s="5" t="s">
        <v>19</v>
      </c>
      <c r="S18" s="5" t="s">
        <v>19</v>
      </c>
      <c r="T18" s="5" t="s">
        <v>19</v>
      </c>
      <c r="U18" s="5" t="s">
        <v>19</v>
      </c>
      <c r="V18" s="5" t="s">
        <v>19</v>
      </c>
      <c r="W18" s="5" t="s">
        <v>19</v>
      </c>
      <c r="X18" s="5" t="s">
        <v>19</v>
      </c>
      <c r="Y18" s="5" t="s">
        <v>19</v>
      </c>
      <c r="Z18" s="5" t="s">
        <v>19</v>
      </c>
    </row>
    <row r="19" spans="1:26" x14ac:dyDescent="0.45">
      <c r="A19" s="4">
        <v>26</v>
      </c>
      <c r="B19" s="6">
        <v>3.38</v>
      </c>
      <c r="C19" s="5">
        <v>5.0000000000000001E-3</v>
      </c>
      <c r="D19" s="6">
        <v>2.4700000000000002</v>
      </c>
      <c r="E19" s="6">
        <v>2.35</v>
      </c>
      <c r="F19" s="5">
        <v>6.3E-2</v>
      </c>
      <c r="G19" s="5" t="s">
        <v>19</v>
      </c>
      <c r="H19" s="5" t="s">
        <v>19</v>
      </c>
      <c r="I19" s="5" t="s">
        <v>19</v>
      </c>
      <c r="J19" s="5" t="s">
        <v>19</v>
      </c>
      <c r="K19" s="5" t="s">
        <v>19</v>
      </c>
      <c r="L19" s="5">
        <v>2.82</v>
      </c>
      <c r="M19" s="5">
        <v>1E-3</v>
      </c>
      <c r="N19" s="5">
        <v>1.25</v>
      </c>
      <c r="O19" s="5">
        <v>4.58E-2</v>
      </c>
      <c r="P19" s="5">
        <v>1.0029999999999999</v>
      </c>
      <c r="Q19" s="5">
        <v>4.1630000000000003</v>
      </c>
      <c r="R19" s="5">
        <v>4.0000000000000001E-3</v>
      </c>
      <c r="S19" s="5">
        <v>3.4620000000000002</v>
      </c>
      <c r="T19" s="5">
        <v>0.19</v>
      </c>
      <c r="U19" s="5">
        <v>3.1320000000000001</v>
      </c>
      <c r="V19" s="5">
        <v>4.1879999999999997</v>
      </c>
      <c r="W19" s="5">
        <v>1.7999999999999999E-2</v>
      </c>
      <c r="X19" s="5">
        <v>3.552</v>
      </c>
      <c r="Y19" s="5">
        <v>0.13600000000000001</v>
      </c>
      <c r="Z19" s="5">
        <v>3.7320000000000002</v>
      </c>
    </row>
    <row r="20" spans="1:26" x14ac:dyDescent="0.45">
      <c r="A20" s="4">
        <v>27</v>
      </c>
      <c r="B20" s="5" t="s">
        <v>19</v>
      </c>
      <c r="C20" s="5" t="s">
        <v>19</v>
      </c>
      <c r="D20" s="5" t="s">
        <v>19</v>
      </c>
      <c r="E20" s="5" t="s">
        <v>19</v>
      </c>
      <c r="F20" s="5" t="s">
        <v>19</v>
      </c>
      <c r="G20" s="7">
        <v>4.4160000000000004</v>
      </c>
      <c r="H20" s="7">
        <v>6.0000000000000001E-3</v>
      </c>
      <c r="I20" s="7">
        <v>2.58</v>
      </c>
      <c r="J20" s="7">
        <v>5.8999999999999997E-2</v>
      </c>
      <c r="K20" s="7">
        <v>2.46</v>
      </c>
      <c r="L20" s="5" t="s">
        <v>19</v>
      </c>
      <c r="M20" s="5" t="s">
        <v>19</v>
      </c>
      <c r="N20" s="5" t="s">
        <v>19</v>
      </c>
      <c r="O20" s="5" t="s">
        <v>19</v>
      </c>
      <c r="P20" s="5" t="s">
        <v>19</v>
      </c>
      <c r="Q20" s="5" t="s">
        <v>19</v>
      </c>
      <c r="R20" s="5" t="s">
        <v>19</v>
      </c>
      <c r="S20" s="5" t="s">
        <v>19</v>
      </c>
      <c r="T20" s="5" t="s">
        <v>19</v>
      </c>
      <c r="U20" s="5" t="s">
        <v>19</v>
      </c>
      <c r="V20" s="5" t="s">
        <v>19</v>
      </c>
      <c r="W20" s="5" t="s">
        <v>19</v>
      </c>
      <c r="X20" s="5" t="s">
        <v>19</v>
      </c>
      <c r="Y20" s="5" t="s">
        <v>19</v>
      </c>
      <c r="Z20" s="5" t="s">
        <v>19</v>
      </c>
    </row>
    <row r="21" spans="1:26" x14ac:dyDescent="0.45">
      <c r="A21" s="4">
        <v>28</v>
      </c>
      <c r="B21" s="6">
        <v>3.98</v>
      </c>
      <c r="C21" s="5">
        <v>4.0000000000000001E-3</v>
      </c>
      <c r="D21" s="6">
        <v>3.43</v>
      </c>
      <c r="E21" s="6">
        <v>3.6</v>
      </c>
      <c r="F21" s="5">
        <v>8.8999999999999996E-2</v>
      </c>
      <c r="G21" s="5" t="s">
        <v>19</v>
      </c>
      <c r="H21" s="5" t="s">
        <v>19</v>
      </c>
      <c r="I21" s="5" t="s">
        <v>19</v>
      </c>
      <c r="J21" s="5" t="s">
        <v>19</v>
      </c>
      <c r="K21" s="5" t="s">
        <v>19</v>
      </c>
      <c r="L21" s="5">
        <v>2.9239999999999999</v>
      </c>
      <c r="M21" s="5">
        <v>2E-3</v>
      </c>
      <c r="N21" s="5">
        <v>2.0880000000000001</v>
      </c>
      <c r="O21" s="5">
        <v>5.2699999999999997E-2</v>
      </c>
      <c r="P21" s="5">
        <v>1.9690000000000001</v>
      </c>
      <c r="Q21" s="5">
        <v>5.24</v>
      </c>
      <c r="R21" s="5">
        <v>2E-3</v>
      </c>
      <c r="S21" s="5">
        <v>4.6440000000000001</v>
      </c>
      <c r="T21" s="5">
        <v>0.27</v>
      </c>
      <c r="U21" s="5">
        <v>4.3140000000000001</v>
      </c>
      <c r="V21" s="5">
        <v>5.0880000000000001</v>
      </c>
      <c r="W21" s="5">
        <v>2.5000000000000001E-2</v>
      </c>
      <c r="X21" s="5">
        <v>4.4640000000000004</v>
      </c>
      <c r="Y21" s="5">
        <v>0.17100000000000001</v>
      </c>
      <c r="Z21" s="5">
        <v>4.5839999999999996</v>
      </c>
    </row>
    <row r="22" spans="1:26" x14ac:dyDescent="0.45">
      <c r="A22" s="4">
        <v>29</v>
      </c>
      <c r="B22" s="5" t="s">
        <v>19</v>
      </c>
      <c r="C22" s="5" t="s">
        <v>19</v>
      </c>
      <c r="D22" s="5" t="s">
        <v>19</v>
      </c>
      <c r="E22" s="5" t="s">
        <v>19</v>
      </c>
      <c r="F22" s="5" t="s">
        <v>19</v>
      </c>
      <c r="G22" s="7">
        <v>5.32</v>
      </c>
      <c r="H22" s="7">
        <v>6.0000000000000001E-3</v>
      </c>
      <c r="I22" s="7">
        <v>3.6120000000000001</v>
      </c>
      <c r="J22" s="7">
        <v>9.8000000000000004E-2</v>
      </c>
      <c r="K22" s="7">
        <v>3.504</v>
      </c>
      <c r="L22" s="5" t="s">
        <v>19</v>
      </c>
      <c r="M22" s="5" t="s">
        <v>19</v>
      </c>
      <c r="N22" s="5" t="s">
        <v>19</v>
      </c>
      <c r="O22" s="5" t="s">
        <v>19</v>
      </c>
      <c r="P22" s="5" t="s">
        <v>19</v>
      </c>
      <c r="Q22" s="5" t="s">
        <v>19</v>
      </c>
      <c r="R22" s="5" t="s">
        <v>19</v>
      </c>
      <c r="S22" s="5" t="s">
        <v>19</v>
      </c>
      <c r="T22" s="5" t="s">
        <v>19</v>
      </c>
      <c r="U22" s="5" t="s">
        <v>19</v>
      </c>
      <c r="V22" s="5" t="s">
        <v>19</v>
      </c>
      <c r="W22" s="5" t="s">
        <v>19</v>
      </c>
      <c r="X22" s="5" t="s">
        <v>19</v>
      </c>
      <c r="Y22" s="5" t="s">
        <v>19</v>
      </c>
      <c r="Z22" s="5" t="s">
        <v>19</v>
      </c>
    </row>
    <row r="23" spans="1:26" x14ac:dyDescent="0.45">
      <c r="A23" s="4">
        <v>30</v>
      </c>
      <c r="B23" s="6">
        <v>5.0599999999999996</v>
      </c>
      <c r="C23" s="5">
        <v>4.0000000000000001E-3</v>
      </c>
      <c r="D23" s="6">
        <v>4.49</v>
      </c>
      <c r="E23" s="6">
        <v>4.9000000000000004</v>
      </c>
      <c r="F23" s="5">
        <v>0.14499999999999999</v>
      </c>
      <c r="G23" s="5" t="s">
        <v>19</v>
      </c>
      <c r="H23" s="5" t="s">
        <v>19</v>
      </c>
      <c r="I23" s="5" t="s">
        <v>19</v>
      </c>
      <c r="J23" s="5" t="s">
        <v>19</v>
      </c>
      <c r="K23" s="5" t="s">
        <v>19</v>
      </c>
      <c r="L23" s="5">
        <v>5.22</v>
      </c>
      <c r="M23" s="5">
        <v>1E-3</v>
      </c>
      <c r="N23" s="5">
        <v>2.9329999999999998</v>
      </c>
      <c r="O23" s="5">
        <v>7.7899999999999997E-2</v>
      </c>
      <c r="P23" s="5">
        <v>3.06</v>
      </c>
      <c r="Q23" s="5">
        <v>5.9080000000000004</v>
      </c>
      <c r="R23" s="5">
        <v>3.0000000000000001E-3</v>
      </c>
      <c r="S23" s="5">
        <v>5.9359999999999999</v>
      </c>
      <c r="T23" s="5">
        <v>0.27300000000000002</v>
      </c>
      <c r="U23" s="5">
        <v>5.5229999999999997</v>
      </c>
      <c r="V23" s="5">
        <v>6.2880000000000003</v>
      </c>
      <c r="W23" s="5">
        <v>8.9999999999999993E-3</v>
      </c>
      <c r="X23" s="5">
        <v>6.2880000000000003</v>
      </c>
      <c r="Y23" s="5">
        <v>0.25900000000000001</v>
      </c>
      <c r="Z23" s="5">
        <v>5.9279999999999999</v>
      </c>
    </row>
    <row r="24" spans="1:26" x14ac:dyDescent="0.45">
      <c r="A24" s="4">
        <v>31</v>
      </c>
      <c r="B24" s="5" t="s">
        <v>19</v>
      </c>
      <c r="C24" s="5" t="s">
        <v>19</v>
      </c>
      <c r="D24" s="5" t="s">
        <v>19</v>
      </c>
      <c r="E24" s="5" t="s">
        <v>19</v>
      </c>
      <c r="F24" s="5" t="s">
        <v>19</v>
      </c>
      <c r="G24" s="7">
        <v>6.1920000000000002</v>
      </c>
      <c r="H24" s="7">
        <v>8.0000000000000002E-3</v>
      </c>
      <c r="I24" s="7">
        <v>4.8</v>
      </c>
      <c r="J24" s="7">
        <v>0.13700000000000001</v>
      </c>
      <c r="K24" s="7">
        <v>4.7039999999999997</v>
      </c>
      <c r="L24" s="5" t="s">
        <v>19</v>
      </c>
      <c r="M24" s="5" t="s">
        <v>19</v>
      </c>
      <c r="N24" s="5" t="s">
        <v>19</v>
      </c>
      <c r="O24" s="5" t="s">
        <v>19</v>
      </c>
      <c r="P24" s="5" t="s">
        <v>19</v>
      </c>
      <c r="Q24" s="5" t="s">
        <v>19</v>
      </c>
      <c r="R24" s="5" t="s">
        <v>19</v>
      </c>
      <c r="S24" s="5" t="s">
        <v>19</v>
      </c>
      <c r="T24" s="5" t="s">
        <v>19</v>
      </c>
      <c r="U24" s="5" t="s">
        <v>19</v>
      </c>
      <c r="V24" s="5" t="s">
        <v>19</v>
      </c>
      <c r="W24" s="5" t="s">
        <v>19</v>
      </c>
      <c r="X24" s="5" t="s">
        <v>19</v>
      </c>
      <c r="Y24" s="5" t="s">
        <v>19</v>
      </c>
      <c r="Z24" s="5" t="s">
        <v>19</v>
      </c>
    </row>
    <row r="25" spans="1:26" x14ac:dyDescent="0.45">
      <c r="A25" s="4">
        <v>32</v>
      </c>
      <c r="B25" s="6">
        <v>5.62</v>
      </c>
      <c r="C25" s="5">
        <v>2E-3</v>
      </c>
      <c r="D25" s="6">
        <v>5.23</v>
      </c>
      <c r="E25" s="6">
        <v>5.93</v>
      </c>
      <c r="F25" s="5">
        <v>0.20499999999999999</v>
      </c>
      <c r="G25" s="5" t="s">
        <v>19</v>
      </c>
      <c r="H25" s="5" t="s">
        <v>19</v>
      </c>
      <c r="I25" s="5" t="s">
        <v>19</v>
      </c>
      <c r="J25" s="5" t="s">
        <v>19</v>
      </c>
      <c r="K25" s="5" t="s">
        <v>19</v>
      </c>
      <c r="L25" s="5">
        <v>6.51</v>
      </c>
      <c r="M25" s="5">
        <v>2E-3</v>
      </c>
      <c r="N25" s="5">
        <v>4.5069999999999997</v>
      </c>
      <c r="O25" s="5">
        <v>0.108</v>
      </c>
      <c r="P25" s="5">
        <v>4.6440000000000001</v>
      </c>
      <c r="Q25" s="5">
        <v>7.2</v>
      </c>
      <c r="R25" s="5">
        <v>2.4E-2</v>
      </c>
      <c r="S25" s="5">
        <v>7.29</v>
      </c>
      <c r="T25" s="5">
        <v>0.65400000000000003</v>
      </c>
      <c r="U25" s="5">
        <v>7.11</v>
      </c>
      <c r="V25" s="5">
        <v>6.7439999999999998</v>
      </c>
      <c r="W25" s="5">
        <v>0.01</v>
      </c>
      <c r="X25" s="5">
        <v>6.6</v>
      </c>
      <c r="Y25" s="5">
        <v>0.44700000000000001</v>
      </c>
      <c r="Z25" s="5">
        <v>6.7439999999999998</v>
      </c>
    </row>
    <row r="26" spans="1:26" x14ac:dyDescent="0.45">
      <c r="A26" s="4">
        <v>33</v>
      </c>
      <c r="B26" s="5" t="s">
        <v>19</v>
      </c>
      <c r="C26" s="5" t="s">
        <v>19</v>
      </c>
      <c r="D26" s="5" t="s">
        <v>19</v>
      </c>
      <c r="E26" s="5" t="s">
        <v>19</v>
      </c>
      <c r="F26" s="5" t="s">
        <v>19</v>
      </c>
      <c r="G26" s="7">
        <v>6.2160000000000002</v>
      </c>
      <c r="H26" s="7">
        <v>2E-3</v>
      </c>
      <c r="I26" s="7">
        <v>4.6319999999999997</v>
      </c>
      <c r="J26" s="7">
        <v>0.21299999999999999</v>
      </c>
      <c r="K26" s="7">
        <v>4.8719999999999999</v>
      </c>
      <c r="L26" s="5" t="s">
        <v>19</v>
      </c>
      <c r="M26" s="5" t="s">
        <v>19</v>
      </c>
      <c r="N26" s="5" t="s">
        <v>19</v>
      </c>
      <c r="O26" s="5" t="s">
        <v>19</v>
      </c>
      <c r="P26" s="5" t="s">
        <v>19</v>
      </c>
      <c r="Q26" s="5" t="s">
        <v>19</v>
      </c>
      <c r="R26" s="5" t="s">
        <v>19</v>
      </c>
      <c r="S26" s="5" t="s">
        <v>19</v>
      </c>
      <c r="T26" s="5" t="s">
        <v>19</v>
      </c>
      <c r="U26" s="5" t="s">
        <v>19</v>
      </c>
      <c r="V26" s="5" t="s">
        <v>19</v>
      </c>
      <c r="W26" s="5" t="s">
        <v>19</v>
      </c>
      <c r="X26" s="5" t="s">
        <v>19</v>
      </c>
      <c r="Y26" s="5" t="s">
        <v>19</v>
      </c>
      <c r="Z26" s="5" t="s">
        <v>19</v>
      </c>
    </row>
    <row r="27" spans="1:26" x14ac:dyDescent="0.45">
      <c r="A27" s="4">
        <v>38</v>
      </c>
      <c r="B27" s="5" t="s">
        <v>19</v>
      </c>
      <c r="C27" s="5" t="s">
        <v>19</v>
      </c>
      <c r="D27" s="5" t="s">
        <v>19</v>
      </c>
      <c r="E27" s="5" t="s">
        <v>19</v>
      </c>
      <c r="F27" s="5" t="s">
        <v>19</v>
      </c>
      <c r="G27" s="5" t="s">
        <v>19</v>
      </c>
      <c r="H27" s="5" t="s">
        <v>19</v>
      </c>
      <c r="I27" s="5" t="s">
        <v>19</v>
      </c>
      <c r="J27" s="5" t="s">
        <v>19</v>
      </c>
      <c r="K27" s="5" t="s">
        <v>19</v>
      </c>
      <c r="L27" s="6">
        <v>8.5500000000000007</v>
      </c>
      <c r="M27" s="5">
        <v>4.0000000000000001E-3</v>
      </c>
      <c r="N27" s="6">
        <v>6.21</v>
      </c>
      <c r="O27" s="5">
        <v>0.33</v>
      </c>
      <c r="P27" s="6">
        <v>7.44</v>
      </c>
      <c r="Q27" s="6">
        <v>6.57</v>
      </c>
      <c r="R27" s="5">
        <v>1.2E-2</v>
      </c>
      <c r="S27" s="6">
        <v>7.38</v>
      </c>
      <c r="T27" s="6">
        <v>2.7</v>
      </c>
      <c r="U27" s="6">
        <v>7.62</v>
      </c>
      <c r="V27" s="5">
        <v>8.4</v>
      </c>
      <c r="W27" s="5">
        <v>2.8000000000000001E-2</v>
      </c>
      <c r="X27" s="5">
        <v>7.56</v>
      </c>
      <c r="Y27" s="5">
        <v>3.15</v>
      </c>
      <c r="Z27" s="5">
        <v>8.5500000000000007</v>
      </c>
    </row>
    <row r="28" spans="1:26" x14ac:dyDescent="0.45">
      <c r="A28" s="4">
        <v>39</v>
      </c>
      <c r="B28" s="6">
        <v>6.54</v>
      </c>
      <c r="C28" s="5">
        <v>4.0000000000000001E-3</v>
      </c>
      <c r="D28" s="6">
        <v>6.27</v>
      </c>
      <c r="E28" s="6">
        <v>8.31</v>
      </c>
      <c r="F28" s="6">
        <v>1.86</v>
      </c>
      <c r="G28" s="6">
        <v>7.65</v>
      </c>
      <c r="H28" s="5">
        <v>8.0000000000000002E-3</v>
      </c>
      <c r="I28" s="6">
        <v>6.51</v>
      </c>
      <c r="J28" s="6">
        <v>2.37</v>
      </c>
      <c r="K28" s="6">
        <v>7.05</v>
      </c>
      <c r="L28" s="5" t="s">
        <v>19</v>
      </c>
      <c r="M28" s="5" t="s">
        <v>19</v>
      </c>
      <c r="N28" s="5" t="s">
        <v>19</v>
      </c>
      <c r="O28" s="5" t="s">
        <v>19</v>
      </c>
      <c r="P28" s="5" t="s">
        <v>19</v>
      </c>
      <c r="Q28" s="5" t="s">
        <v>19</v>
      </c>
      <c r="R28" s="5" t="s">
        <v>19</v>
      </c>
      <c r="S28" s="5" t="s">
        <v>19</v>
      </c>
      <c r="T28" s="5" t="s">
        <v>19</v>
      </c>
      <c r="U28" s="5" t="s">
        <v>19</v>
      </c>
      <c r="V28" s="5" t="s">
        <v>19</v>
      </c>
      <c r="W28" s="5" t="s">
        <v>19</v>
      </c>
      <c r="X28" s="5" t="s">
        <v>19</v>
      </c>
      <c r="Y28" s="5" t="s">
        <v>19</v>
      </c>
      <c r="Z28" s="5" t="s">
        <v>19</v>
      </c>
    </row>
    <row r="29" spans="1:26" x14ac:dyDescent="0.45">
      <c r="A29" s="4">
        <v>40</v>
      </c>
      <c r="B29" s="5" t="s">
        <v>19</v>
      </c>
      <c r="C29" s="5" t="s">
        <v>19</v>
      </c>
      <c r="D29" s="5" t="s">
        <v>19</v>
      </c>
      <c r="E29" s="5" t="s">
        <v>19</v>
      </c>
      <c r="F29" s="5" t="s">
        <v>19</v>
      </c>
      <c r="G29" s="5" t="s">
        <v>19</v>
      </c>
      <c r="H29" s="5" t="s">
        <v>19</v>
      </c>
      <c r="I29" s="5" t="s">
        <v>19</v>
      </c>
      <c r="J29" s="5" t="s">
        <v>19</v>
      </c>
      <c r="K29" s="5" t="s">
        <v>19</v>
      </c>
      <c r="L29" s="6">
        <v>9.15</v>
      </c>
      <c r="M29" s="5">
        <v>6.0000000000000001E-3</v>
      </c>
      <c r="N29" s="6">
        <v>6.72</v>
      </c>
      <c r="O29" s="5">
        <v>0.63900000000000001</v>
      </c>
      <c r="P29" s="6">
        <v>8.1300000000000008</v>
      </c>
      <c r="Q29" s="6">
        <v>7.59</v>
      </c>
      <c r="R29" s="5">
        <v>8.0000000000000002E-3</v>
      </c>
      <c r="S29" s="6">
        <v>8.2200000000000006</v>
      </c>
      <c r="T29" s="6">
        <v>3.15</v>
      </c>
      <c r="U29" s="6">
        <v>7.56</v>
      </c>
      <c r="V29" s="5">
        <v>8.07</v>
      </c>
      <c r="W29" s="5">
        <v>1.2999999999999999E-2</v>
      </c>
      <c r="X29" s="5">
        <v>7.2</v>
      </c>
      <c r="Y29" s="5">
        <v>3.3</v>
      </c>
      <c r="Z29" s="5">
        <v>8.4600000000000009</v>
      </c>
    </row>
    <row r="30" spans="1:26" x14ac:dyDescent="0.45">
      <c r="A30" s="4">
        <v>41</v>
      </c>
      <c r="B30" s="6">
        <v>7.14</v>
      </c>
      <c r="C30" s="5">
        <v>4.0000000000000001E-3</v>
      </c>
      <c r="D30" s="6">
        <v>7.08</v>
      </c>
      <c r="E30" s="6">
        <v>8.6999999999999993</v>
      </c>
      <c r="F30" s="6">
        <v>2.58</v>
      </c>
      <c r="G30" s="6">
        <v>7.8</v>
      </c>
      <c r="H30" s="5">
        <v>0.01</v>
      </c>
      <c r="I30" s="6">
        <v>6.72</v>
      </c>
      <c r="J30" s="6">
        <v>3.24</v>
      </c>
      <c r="K30" s="6">
        <v>7.26</v>
      </c>
      <c r="L30" s="5" t="s">
        <v>19</v>
      </c>
      <c r="M30" s="5" t="s">
        <v>19</v>
      </c>
      <c r="N30" s="5" t="s">
        <v>19</v>
      </c>
      <c r="O30" s="5" t="s">
        <v>19</v>
      </c>
      <c r="P30" s="5" t="s">
        <v>19</v>
      </c>
      <c r="Q30" s="5" t="s">
        <v>19</v>
      </c>
      <c r="R30" s="5" t="s">
        <v>19</v>
      </c>
      <c r="S30" s="5" t="s">
        <v>19</v>
      </c>
      <c r="T30" s="5" t="s">
        <v>19</v>
      </c>
      <c r="U30" s="5" t="s">
        <v>19</v>
      </c>
      <c r="V30" s="5" t="s">
        <v>19</v>
      </c>
      <c r="W30" s="5" t="s">
        <v>19</v>
      </c>
      <c r="X30" s="5" t="s">
        <v>19</v>
      </c>
      <c r="Y30" s="5" t="s">
        <v>19</v>
      </c>
      <c r="Z30" s="5" t="s">
        <v>19</v>
      </c>
    </row>
    <row r="31" spans="1:26" x14ac:dyDescent="0.45">
      <c r="A31" s="4">
        <v>42</v>
      </c>
      <c r="B31" s="5" t="s">
        <v>19</v>
      </c>
      <c r="C31" s="5" t="s">
        <v>19</v>
      </c>
      <c r="D31" s="5" t="s">
        <v>19</v>
      </c>
      <c r="E31" s="5" t="s">
        <v>19</v>
      </c>
      <c r="F31" s="5" t="s">
        <v>19</v>
      </c>
      <c r="G31" s="5" t="s">
        <v>19</v>
      </c>
      <c r="H31" s="5" t="s">
        <v>19</v>
      </c>
      <c r="I31" s="5" t="s">
        <v>19</v>
      </c>
      <c r="J31" s="5" t="s">
        <v>19</v>
      </c>
      <c r="K31" s="5" t="s">
        <v>19</v>
      </c>
      <c r="L31" s="6">
        <v>9.3000000000000007</v>
      </c>
      <c r="M31" s="5">
        <v>4.0000000000000001E-3</v>
      </c>
      <c r="N31" s="6">
        <v>6.9</v>
      </c>
      <c r="O31" s="6">
        <v>1.2</v>
      </c>
      <c r="P31" s="6">
        <v>8.4</v>
      </c>
      <c r="Q31" s="5">
        <v>8.07</v>
      </c>
      <c r="R31" s="5">
        <v>8.0000000000000002E-3</v>
      </c>
      <c r="S31" s="5">
        <v>8.25</v>
      </c>
      <c r="T31" s="5">
        <v>3.72</v>
      </c>
      <c r="U31" s="5">
        <v>7.53</v>
      </c>
      <c r="V31" s="5">
        <v>8.58</v>
      </c>
      <c r="W31" s="5">
        <v>1.7000000000000001E-2</v>
      </c>
      <c r="X31" s="5">
        <v>7.89</v>
      </c>
      <c r="Y31" s="5">
        <v>4.26</v>
      </c>
      <c r="Z31" s="5">
        <v>8.2200000000000006</v>
      </c>
    </row>
    <row r="32" spans="1:26" x14ac:dyDescent="0.45">
      <c r="A32" s="4">
        <v>43</v>
      </c>
      <c r="B32" s="6">
        <v>7.8</v>
      </c>
      <c r="C32" s="5">
        <v>3.0000000000000001E-3</v>
      </c>
      <c r="D32" s="6">
        <v>7.11</v>
      </c>
      <c r="E32" s="6">
        <v>9.0299999999999994</v>
      </c>
      <c r="F32" s="6">
        <v>3.33</v>
      </c>
      <c r="G32" s="6">
        <v>8.5500000000000007</v>
      </c>
      <c r="H32" s="5">
        <v>6.0000000000000001E-3</v>
      </c>
      <c r="I32" s="6">
        <v>6.93</v>
      </c>
      <c r="J32" s="6">
        <v>3.84</v>
      </c>
      <c r="K32" s="6">
        <v>7.68</v>
      </c>
      <c r="L32" s="5" t="s">
        <v>19</v>
      </c>
      <c r="M32" s="5" t="s">
        <v>19</v>
      </c>
      <c r="N32" s="5" t="s">
        <v>19</v>
      </c>
      <c r="O32" s="5" t="s">
        <v>19</v>
      </c>
      <c r="P32" s="5" t="s">
        <v>19</v>
      </c>
      <c r="Q32" s="5" t="s">
        <v>19</v>
      </c>
      <c r="R32" s="5" t="s">
        <v>19</v>
      </c>
      <c r="S32" s="5" t="s">
        <v>19</v>
      </c>
      <c r="T32" s="5" t="s">
        <v>19</v>
      </c>
      <c r="U32" s="5" t="s">
        <v>19</v>
      </c>
      <c r="V32" s="5" t="s">
        <v>19</v>
      </c>
      <c r="W32" s="5" t="s">
        <v>19</v>
      </c>
      <c r="X32" s="5" t="s">
        <v>19</v>
      </c>
      <c r="Y32" s="5" t="s">
        <v>19</v>
      </c>
      <c r="Z32" s="5" t="s">
        <v>19</v>
      </c>
    </row>
    <row r="33" spans="1:26" x14ac:dyDescent="0.45">
      <c r="A33" s="4">
        <v>44</v>
      </c>
      <c r="B33" s="5" t="s">
        <v>19</v>
      </c>
      <c r="C33" s="5" t="s">
        <v>19</v>
      </c>
      <c r="D33" s="5" t="s">
        <v>19</v>
      </c>
      <c r="E33" s="5" t="s">
        <v>19</v>
      </c>
      <c r="F33" s="5" t="s">
        <v>19</v>
      </c>
      <c r="G33" s="5" t="s">
        <v>19</v>
      </c>
      <c r="H33" s="5" t="s">
        <v>19</v>
      </c>
      <c r="I33" s="5" t="s">
        <v>19</v>
      </c>
      <c r="J33" s="5" t="s">
        <v>19</v>
      </c>
      <c r="K33" s="5" t="s">
        <v>19</v>
      </c>
      <c r="L33" s="6">
        <v>9.48</v>
      </c>
      <c r="M33" s="5">
        <v>4.0000000000000001E-3</v>
      </c>
      <c r="N33" s="6">
        <v>7.08</v>
      </c>
      <c r="O33" s="6">
        <v>2.04</v>
      </c>
      <c r="P33" s="6">
        <v>8.67</v>
      </c>
      <c r="Q33" s="5">
        <v>8.4</v>
      </c>
      <c r="R33" s="5">
        <v>8.0000000000000002E-3</v>
      </c>
      <c r="S33" s="5">
        <v>8.85</v>
      </c>
      <c r="T33" s="5">
        <v>4.29</v>
      </c>
      <c r="U33" s="5">
        <v>8.4600000000000009</v>
      </c>
      <c r="V33" s="5">
        <v>8.76</v>
      </c>
      <c r="W33" s="5">
        <v>1.4999999999999999E-2</v>
      </c>
      <c r="X33" s="5">
        <v>8.4</v>
      </c>
      <c r="Y33" s="5">
        <v>4.8899999999999997</v>
      </c>
      <c r="Z33" s="5">
        <v>8.73</v>
      </c>
    </row>
    <row r="34" spans="1:26" x14ac:dyDescent="0.45">
      <c r="A34" s="4">
        <v>45</v>
      </c>
      <c r="B34" s="6">
        <v>7.86</v>
      </c>
      <c r="C34" s="5">
        <v>4.0000000000000001E-3</v>
      </c>
      <c r="D34" s="6">
        <v>7.56</v>
      </c>
      <c r="E34" s="6">
        <v>9.69</v>
      </c>
      <c r="F34" s="6">
        <v>4.1100000000000003</v>
      </c>
      <c r="G34" s="6">
        <v>9.8699999999999992</v>
      </c>
      <c r="H34" s="5">
        <v>0.03</v>
      </c>
      <c r="I34" s="6">
        <v>7.8</v>
      </c>
      <c r="J34" s="6">
        <v>5.43</v>
      </c>
      <c r="K34" s="6">
        <v>8.31</v>
      </c>
      <c r="L34" s="5" t="s">
        <v>19</v>
      </c>
      <c r="M34" s="5" t="s">
        <v>19</v>
      </c>
      <c r="N34" s="5" t="s">
        <v>19</v>
      </c>
      <c r="O34" s="5" t="s">
        <v>19</v>
      </c>
      <c r="P34" s="5" t="s">
        <v>19</v>
      </c>
      <c r="Q34" s="5" t="s">
        <v>19</v>
      </c>
      <c r="R34" s="5" t="s">
        <v>19</v>
      </c>
      <c r="S34" s="5" t="s">
        <v>19</v>
      </c>
      <c r="T34" s="5" t="s">
        <v>19</v>
      </c>
      <c r="U34" s="5" t="s">
        <v>19</v>
      </c>
      <c r="V34" s="5" t="s">
        <v>19</v>
      </c>
      <c r="W34" s="5" t="s">
        <v>19</v>
      </c>
      <c r="X34" s="5" t="s">
        <v>19</v>
      </c>
      <c r="Y34" s="5" t="s">
        <v>19</v>
      </c>
      <c r="Z34" s="5" t="s">
        <v>19</v>
      </c>
    </row>
    <row r="35" spans="1:26" x14ac:dyDescent="0.45">
      <c r="A35" s="4">
        <v>46</v>
      </c>
      <c r="B35" s="5" t="s">
        <v>19</v>
      </c>
      <c r="C35" s="5" t="s">
        <v>19</v>
      </c>
      <c r="D35" s="5" t="s">
        <v>19</v>
      </c>
      <c r="E35" s="5" t="s">
        <v>19</v>
      </c>
      <c r="F35" s="5" t="s">
        <v>19</v>
      </c>
      <c r="G35" s="5" t="s">
        <v>19</v>
      </c>
      <c r="H35" s="5" t="s">
        <v>19</v>
      </c>
      <c r="I35" s="5" t="s">
        <v>19</v>
      </c>
      <c r="J35" s="5" t="s">
        <v>19</v>
      </c>
      <c r="K35" s="5" t="s">
        <v>19</v>
      </c>
      <c r="L35" s="6">
        <v>9.8699999999999992</v>
      </c>
      <c r="M35" s="5">
        <v>1.0999999999999999E-2</v>
      </c>
      <c r="N35" s="6">
        <v>7.53</v>
      </c>
      <c r="O35" s="6">
        <v>3.06</v>
      </c>
      <c r="P35" s="6">
        <v>8.67</v>
      </c>
      <c r="Q35" s="5">
        <v>8.4</v>
      </c>
      <c r="R35" s="5">
        <v>8.0000000000000002E-3</v>
      </c>
      <c r="S35" s="5">
        <v>9.15</v>
      </c>
      <c r="T35" s="5">
        <v>4.4400000000000004</v>
      </c>
      <c r="U35" s="5">
        <v>8.64</v>
      </c>
      <c r="V35" s="5">
        <v>8.8800000000000008</v>
      </c>
      <c r="W35" s="5">
        <v>1.6E-2</v>
      </c>
      <c r="X35" s="5">
        <v>9.3000000000000007</v>
      </c>
      <c r="Y35" s="5">
        <v>5.52</v>
      </c>
      <c r="Z35" s="5">
        <v>9.6300000000000008</v>
      </c>
    </row>
    <row r="36" spans="1:26" x14ac:dyDescent="0.45">
      <c r="A36" s="4">
        <v>47</v>
      </c>
      <c r="B36" s="6">
        <v>8.2799999999999994</v>
      </c>
      <c r="C36" s="5">
        <v>3.0000000000000001E-3</v>
      </c>
      <c r="D36" s="6">
        <v>7.74</v>
      </c>
      <c r="E36" s="6">
        <v>9.84</v>
      </c>
      <c r="F36" s="6">
        <v>4.7699999999999996</v>
      </c>
      <c r="G36" s="6">
        <v>9.18</v>
      </c>
      <c r="H36" s="5">
        <v>6.0000000000000001E-3</v>
      </c>
      <c r="I36" s="6">
        <v>7.68</v>
      </c>
      <c r="J36" s="6">
        <v>5.22</v>
      </c>
      <c r="K36" s="6">
        <v>7.86</v>
      </c>
      <c r="L36" s="5" t="s">
        <v>19</v>
      </c>
      <c r="M36" s="5" t="s">
        <v>19</v>
      </c>
      <c r="N36" s="5" t="s">
        <v>19</v>
      </c>
      <c r="O36" s="5" t="s">
        <v>19</v>
      </c>
      <c r="P36" s="5" t="s">
        <v>19</v>
      </c>
      <c r="Q36" s="5" t="s">
        <v>19</v>
      </c>
      <c r="R36" s="5" t="s">
        <v>19</v>
      </c>
      <c r="S36" s="5" t="s">
        <v>19</v>
      </c>
      <c r="T36" s="5" t="s">
        <v>19</v>
      </c>
      <c r="U36" s="5" t="s">
        <v>19</v>
      </c>
      <c r="V36" s="5" t="s">
        <v>19</v>
      </c>
      <c r="W36" s="5" t="s">
        <v>19</v>
      </c>
      <c r="X36" s="5" t="s">
        <v>19</v>
      </c>
      <c r="Y36" s="5" t="s">
        <v>19</v>
      </c>
      <c r="Z36" s="5" t="s">
        <v>19</v>
      </c>
    </row>
    <row r="37" spans="1:26" x14ac:dyDescent="0.45">
      <c r="A37" s="4">
        <v>48</v>
      </c>
      <c r="B37" s="5" t="s">
        <v>19</v>
      </c>
      <c r="C37" s="5" t="s">
        <v>19</v>
      </c>
      <c r="D37" s="5" t="s">
        <v>19</v>
      </c>
      <c r="E37" s="5" t="s">
        <v>19</v>
      </c>
      <c r="F37" s="5" t="s">
        <v>19</v>
      </c>
      <c r="G37" s="5" t="s">
        <v>19</v>
      </c>
      <c r="H37" s="5" t="s">
        <v>19</v>
      </c>
      <c r="I37" s="5" t="s">
        <v>19</v>
      </c>
      <c r="J37" s="5" t="s">
        <v>19</v>
      </c>
      <c r="K37" s="5" t="s">
        <v>19</v>
      </c>
      <c r="L37" s="5">
        <v>13.904999999999999</v>
      </c>
      <c r="M37" s="5">
        <v>1.7999999999999999E-2</v>
      </c>
      <c r="N37" s="5">
        <v>11.047000000000001</v>
      </c>
      <c r="O37" s="5">
        <v>5.1669999999999998</v>
      </c>
      <c r="P37" s="5">
        <v>11.597</v>
      </c>
      <c r="Q37" s="5">
        <v>8.64</v>
      </c>
      <c r="R37" s="5">
        <v>8.9999999999999993E-3</v>
      </c>
      <c r="S37" s="5">
        <v>9.39</v>
      </c>
      <c r="T37" s="5">
        <v>5.43</v>
      </c>
      <c r="U37" s="5">
        <v>9.57</v>
      </c>
      <c r="V37" s="5">
        <v>8.8800000000000008</v>
      </c>
      <c r="W37" s="5">
        <v>8.9999999999999993E-3</v>
      </c>
      <c r="X37" s="5">
        <v>9.27</v>
      </c>
      <c r="Y37" s="5">
        <v>5.91</v>
      </c>
      <c r="Z37" s="5">
        <v>9.42</v>
      </c>
    </row>
    <row r="38" spans="1:26" x14ac:dyDescent="0.45">
      <c r="A38" s="4">
        <v>49</v>
      </c>
      <c r="B38" s="7">
        <v>9.1199999999999992</v>
      </c>
      <c r="C38" s="7">
        <v>2.4E-2</v>
      </c>
      <c r="D38" s="7">
        <v>9.7200000000000006</v>
      </c>
      <c r="E38" s="7">
        <v>10.14</v>
      </c>
      <c r="F38" s="7">
        <v>5.1840000000000002</v>
      </c>
      <c r="G38" s="5">
        <v>10.076000000000001</v>
      </c>
      <c r="H38" s="5">
        <v>1.6E-2</v>
      </c>
      <c r="I38" s="5">
        <v>8.01</v>
      </c>
      <c r="J38" s="5">
        <v>6.55</v>
      </c>
      <c r="K38" s="5">
        <v>8.4459999999999997</v>
      </c>
      <c r="L38" s="5" t="s">
        <v>19</v>
      </c>
      <c r="M38" s="5" t="s">
        <v>19</v>
      </c>
      <c r="N38" s="5" t="s">
        <v>19</v>
      </c>
      <c r="O38" s="5" t="s">
        <v>19</v>
      </c>
      <c r="P38" s="5" t="s">
        <v>19</v>
      </c>
      <c r="Q38" s="5" t="s">
        <v>19</v>
      </c>
      <c r="R38" s="5" t="s">
        <v>19</v>
      </c>
      <c r="S38" s="5" t="s">
        <v>19</v>
      </c>
      <c r="T38" s="5" t="s">
        <v>19</v>
      </c>
      <c r="U38" s="5" t="s">
        <v>19</v>
      </c>
      <c r="V38" s="5" t="s">
        <v>19</v>
      </c>
      <c r="W38" s="5" t="s">
        <v>19</v>
      </c>
      <c r="X38" s="5" t="s">
        <v>19</v>
      </c>
      <c r="Y38" s="5" t="s">
        <v>19</v>
      </c>
      <c r="Z38" s="5" t="s">
        <v>19</v>
      </c>
    </row>
    <row r="39" spans="1:26" x14ac:dyDescent="0.45">
      <c r="A39" s="4">
        <v>50</v>
      </c>
      <c r="B39" s="5" t="s">
        <v>19</v>
      </c>
      <c r="C39" s="5" t="s">
        <v>19</v>
      </c>
      <c r="D39" s="5" t="s">
        <v>19</v>
      </c>
      <c r="E39" s="5" t="s">
        <v>19</v>
      </c>
      <c r="F39" s="5" t="s">
        <v>19</v>
      </c>
      <c r="G39" s="5" t="s">
        <v>19</v>
      </c>
      <c r="H39" s="5" t="s">
        <v>19</v>
      </c>
      <c r="I39" s="5" t="s">
        <v>19</v>
      </c>
      <c r="J39" s="5" t="s">
        <v>19</v>
      </c>
      <c r="K39" s="5" t="s">
        <v>19</v>
      </c>
      <c r="L39" s="5">
        <v>11.432</v>
      </c>
      <c r="M39" s="5">
        <v>1E-3</v>
      </c>
      <c r="N39" s="5">
        <v>8.8490000000000002</v>
      </c>
      <c r="O39" s="5">
        <v>4.5620000000000003</v>
      </c>
      <c r="P39" s="5">
        <v>11.212</v>
      </c>
      <c r="Q39" s="5">
        <v>9.57</v>
      </c>
      <c r="R39" s="5">
        <v>1.6E-2</v>
      </c>
      <c r="S39" s="5">
        <v>10.62</v>
      </c>
      <c r="T39" s="5">
        <v>5.88</v>
      </c>
      <c r="U39" s="5">
        <v>10.17</v>
      </c>
      <c r="V39" s="5">
        <v>9.42</v>
      </c>
      <c r="W39" s="5">
        <v>8.0000000000000002E-3</v>
      </c>
      <c r="X39" s="5">
        <v>9.7799999999999994</v>
      </c>
      <c r="Y39" s="5">
        <v>6.33</v>
      </c>
      <c r="Z39" s="5">
        <v>9.84</v>
      </c>
    </row>
    <row r="40" spans="1:26" x14ac:dyDescent="0.45">
      <c r="A40" s="4">
        <v>51</v>
      </c>
      <c r="B40" s="7">
        <v>7.38</v>
      </c>
      <c r="C40" s="7">
        <v>4.0000000000000001E-3</v>
      </c>
      <c r="D40" s="7">
        <v>7.8</v>
      </c>
      <c r="E40" s="7">
        <v>8.4</v>
      </c>
      <c r="F40" s="7">
        <v>5.8079999999999998</v>
      </c>
      <c r="G40" s="5">
        <v>10.497</v>
      </c>
      <c r="H40" s="5">
        <v>1E-3</v>
      </c>
      <c r="I40" s="5">
        <v>9.0679999999999996</v>
      </c>
      <c r="J40" s="5">
        <v>6.65</v>
      </c>
      <c r="K40" s="5">
        <v>10.305</v>
      </c>
      <c r="L40" s="5" t="s">
        <v>19</v>
      </c>
      <c r="M40" s="5" t="s">
        <v>19</v>
      </c>
      <c r="N40" s="5" t="s">
        <v>19</v>
      </c>
      <c r="O40" s="5" t="s">
        <v>19</v>
      </c>
      <c r="P40" s="5" t="s">
        <v>19</v>
      </c>
      <c r="Q40" s="5" t="s">
        <v>19</v>
      </c>
      <c r="R40" s="5" t="s">
        <v>19</v>
      </c>
      <c r="S40" s="5" t="s">
        <v>19</v>
      </c>
      <c r="T40" s="5" t="s">
        <v>19</v>
      </c>
      <c r="U40" s="5" t="s">
        <v>19</v>
      </c>
      <c r="V40" s="5" t="s">
        <v>19</v>
      </c>
      <c r="W40" s="5" t="s">
        <v>19</v>
      </c>
      <c r="X40" s="5" t="s">
        <v>19</v>
      </c>
      <c r="Y40" s="5" t="s">
        <v>19</v>
      </c>
      <c r="Z40" s="5" t="s">
        <v>19</v>
      </c>
    </row>
    <row r="41" spans="1:26" x14ac:dyDescent="0.45">
      <c r="A41" s="4">
        <v>52</v>
      </c>
      <c r="B41" s="5" t="s">
        <v>19</v>
      </c>
      <c r="C41" s="5" t="s">
        <v>19</v>
      </c>
      <c r="D41" s="5" t="s">
        <v>19</v>
      </c>
      <c r="E41" s="5" t="s">
        <v>19</v>
      </c>
      <c r="F41" s="5" t="s">
        <v>19</v>
      </c>
      <c r="G41" s="5" t="s">
        <v>19</v>
      </c>
      <c r="H41" s="5" t="s">
        <v>19</v>
      </c>
      <c r="I41" s="5" t="s">
        <v>19</v>
      </c>
      <c r="J41" s="5" t="s">
        <v>19</v>
      </c>
      <c r="K41" s="5" t="s">
        <v>19</v>
      </c>
      <c r="L41" s="5">
        <v>11.651999999999999</v>
      </c>
      <c r="M41" s="5">
        <v>1E-3</v>
      </c>
      <c r="N41" s="5">
        <v>9.4529999999999994</v>
      </c>
      <c r="O41" s="5">
        <v>5.2759999999999998</v>
      </c>
      <c r="P41" s="5">
        <v>11.157</v>
      </c>
      <c r="Q41" s="5">
        <v>10.23</v>
      </c>
      <c r="R41" s="5">
        <v>2.4E-2</v>
      </c>
      <c r="S41" s="5">
        <v>10.62</v>
      </c>
      <c r="T41" s="5">
        <v>6.39</v>
      </c>
      <c r="U41" s="5">
        <v>10.65</v>
      </c>
      <c r="V41" s="5">
        <v>9.6</v>
      </c>
      <c r="W41" s="5">
        <v>8.9999999999999993E-3</v>
      </c>
      <c r="X41" s="5">
        <v>10.5</v>
      </c>
      <c r="Y41" s="5">
        <v>6.9</v>
      </c>
      <c r="Z41" s="5">
        <v>10.92</v>
      </c>
    </row>
    <row r="42" spans="1:26" x14ac:dyDescent="0.45">
      <c r="A42" s="4">
        <v>53</v>
      </c>
      <c r="B42" s="7">
        <v>9.0239999999999991</v>
      </c>
      <c r="C42" s="7">
        <v>7.0000000000000001E-3</v>
      </c>
      <c r="D42" s="7">
        <v>8.9280000000000008</v>
      </c>
      <c r="E42" s="7">
        <v>11.208</v>
      </c>
      <c r="F42" s="7">
        <v>6.3120000000000003</v>
      </c>
      <c r="G42" s="5">
        <v>11.266999999999999</v>
      </c>
      <c r="H42" s="5">
        <v>2E-3</v>
      </c>
      <c r="I42" s="5">
        <v>10.058</v>
      </c>
      <c r="J42" s="5">
        <v>7.2</v>
      </c>
      <c r="K42" s="5">
        <v>10.38</v>
      </c>
      <c r="L42" s="5" t="s">
        <v>19</v>
      </c>
      <c r="M42" s="5" t="s">
        <v>19</v>
      </c>
      <c r="N42" s="5" t="s">
        <v>19</v>
      </c>
      <c r="O42" s="5" t="s">
        <v>19</v>
      </c>
      <c r="P42" s="5" t="s">
        <v>19</v>
      </c>
      <c r="Q42" s="5" t="s">
        <v>19</v>
      </c>
      <c r="R42" s="5" t="s">
        <v>19</v>
      </c>
      <c r="S42" s="5" t="s">
        <v>19</v>
      </c>
      <c r="T42" s="5" t="s">
        <v>19</v>
      </c>
      <c r="U42" s="5" t="s">
        <v>19</v>
      </c>
      <c r="V42" s="5" t="s">
        <v>19</v>
      </c>
      <c r="W42" s="5" t="s">
        <v>19</v>
      </c>
      <c r="X42" s="5" t="s">
        <v>19</v>
      </c>
      <c r="Y42" s="5" t="s">
        <v>19</v>
      </c>
      <c r="Z42" s="5" t="s">
        <v>19</v>
      </c>
    </row>
    <row r="43" spans="1:26" x14ac:dyDescent="0.45">
      <c r="A43" s="4">
        <v>54</v>
      </c>
      <c r="B43" s="5" t="s">
        <v>19</v>
      </c>
      <c r="C43" s="5" t="s">
        <v>19</v>
      </c>
      <c r="D43" s="5" t="s">
        <v>19</v>
      </c>
      <c r="E43" s="5" t="s">
        <v>19</v>
      </c>
      <c r="F43" s="5" t="s">
        <v>19</v>
      </c>
      <c r="G43" s="5" t="s">
        <v>19</v>
      </c>
      <c r="H43" s="5" t="s">
        <v>19</v>
      </c>
      <c r="I43" s="5" t="s">
        <v>19</v>
      </c>
      <c r="J43" s="5" t="s">
        <v>19</v>
      </c>
      <c r="K43" s="5" t="s">
        <v>19</v>
      </c>
      <c r="L43" s="5">
        <v>12.201000000000001</v>
      </c>
      <c r="M43" s="5">
        <v>2E-3</v>
      </c>
      <c r="N43" s="5">
        <v>10.552</v>
      </c>
      <c r="O43" s="5">
        <v>5.9359999999999999</v>
      </c>
      <c r="P43" s="5">
        <v>11.321999999999999</v>
      </c>
      <c r="Q43" s="5">
        <v>10.14</v>
      </c>
      <c r="R43" s="5">
        <v>8.0000000000000002E-3</v>
      </c>
      <c r="S43" s="5">
        <v>10.98</v>
      </c>
      <c r="T43" s="5">
        <v>6.45</v>
      </c>
      <c r="U43" s="5">
        <v>10.47</v>
      </c>
      <c r="V43" s="5">
        <v>9.7200000000000006</v>
      </c>
      <c r="W43" s="5">
        <v>8.9999999999999993E-3</v>
      </c>
      <c r="X43" s="5">
        <v>10.92</v>
      </c>
      <c r="Y43" s="5">
        <v>7.14</v>
      </c>
      <c r="Z43" s="5">
        <v>11.01</v>
      </c>
    </row>
    <row r="44" spans="1:26" x14ac:dyDescent="0.45">
      <c r="A44" s="4">
        <v>55</v>
      </c>
      <c r="B44" s="7">
        <v>9.48</v>
      </c>
      <c r="C44" s="7">
        <v>8.0000000000000002E-3</v>
      </c>
      <c r="D44" s="7">
        <v>9.7799999999999994</v>
      </c>
      <c r="E44" s="7">
        <v>12.06</v>
      </c>
      <c r="F44" s="7">
        <v>7.68</v>
      </c>
      <c r="G44" s="5">
        <v>11.651999999999999</v>
      </c>
      <c r="H44" s="5">
        <v>0</v>
      </c>
      <c r="I44" s="5">
        <v>9.8379999999999992</v>
      </c>
      <c r="J44" s="5">
        <v>7.42</v>
      </c>
      <c r="K44" s="5">
        <v>10.39</v>
      </c>
      <c r="L44" s="5" t="s">
        <v>19</v>
      </c>
      <c r="M44" s="5" t="s">
        <v>19</v>
      </c>
      <c r="N44" s="5" t="s">
        <v>19</v>
      </c>
      <c r="O44" s="5" t="s">
        <v>19</v>
      </c>
      <c r="P44" s="5" t="s">
        <v>19</v>
      </c>
      <c r="Q44" s="5" t="s">
        <v>19</v>
      </c>
      <c r="R44" s="5" t="s">
        <v>19</v>
      </c>
      <c r="S44" s="5" t="s">
        <v>19</v>
      </c>
      <c r="T44" s="5" t="s">
        <v>19</v>
      </c>
      <c r="U44" s="5" t="s">
        <v>19</v>
      </c>
      <c r="V44" s="5" t="s">
        <v>19</v>
      </c>
      <c r="W44" s="5" t="s">
        <v>19</v>
      </c>
      <c r="X44" s="5" t="s">
        <v>19</v>
      </c>
      <c r="Y44" s="5" t="s">
        <v>19</v>
      </c>
      <c r="Z44" s="5" t="s">
        <v>19</v>
      </c>
    </row>
    <row r="45" spans="1:26" x14ac:dyDescent="0.45">
      <c r="A45" s="4">
        <v>56</v>
      </c>
      <c r="B45" s="5" t="s">
        <v>19</v>
      </c>
      <c r="C45" s="5" t="s">
        <v>19</v>
      </c>
      <c r="D45" s="5" t="s">
        <v>19</v>
      </c>
      <c r="E45" s="5" t="s">
        <v>19</v>
      </c>
      <c r="F45" s="5" t="s">
        <v>19</v>
      </c>
      <c r="G45" s="5" t="s">
        <v>19</v>
      </c>
      <c r="H45" s="5" t="s">
        <v>19</v>
      </c>
      <c r="I45" s="5" t="s">
        <v>19</v>
      </c>
      <c r="J45" s="5" t="s">
        <v>19</v>
      </c>
      <c r="K45" s="5" t="s">
        <v>19</v>
      </c>
      <c r="L45" s="5">
        <v>12.36</v>
      </c>
      <c r="M45" s="5">
        <v>2.1000000000000001E-2</v>
      </c>
      <c r="N45" s="5">
        <v>7.29</v>
      </c>
      <c r="O45" s="5">
        <v>6.81</v>
      </c>
      <c r="P45" s="5">
        <v>12.54</v>
      </c>
      <c r="Q45" s="5">
        <v>10.41</v>
      </c>
      <c r="R45" s="5">
        <v>8.0000000000000002E-3</v>
      </c>
      <c r="S45" s="5">
        <v>11.52</v>
      </c>
      <c r="T45" s="5">
        <v>6.81</v>
      </c>
      <c r="U45" s="5">
        <v>11.28</v>
      </c>
      <c r="V45" s="5">
        <v>9.9600000000000009</v>
      </c>
      <c r="W45" s="5">
        <v>8.0000000000000002E-3</v>
      </c>
      <c r="X45" s="5">
        <v>11.4</v>
      </c>
      <c r="Y45" s="5">
        <v>7.56</v>
      </c>
      <c r="Z45" s="5">
        <v>11.46</v>
      </c>
    </row>
    <row r="46" spans="1:26" x14ac:dyDescent="0.45">
      <c r="A46" s="4">
        <v>57</v>
      </c>
      <c r="B46" s="7">
        <v>9.5039999999999996</v>
      </c>
      <c r="C46" s="7">
        <v>0</v>
      </c>
      <c r="D46" s="7">
        <v>8.952</v>
      </c>
      <c r="E46" s="7">
        <v>11.375999999999999</v>
      </c>
      <c r="F46" s="7">
        <v>6.8639999999999999</v>
      </c>
      <c r="G46" s="5">
        <v>12.64</v>
      </c>
      <c r="H46" s="5">
        <v>2E-3</v>
      </c>
      <c r="I46" s="5">
        <v>10.552</v>
      </c>
      <c r="J46" s="5">
        <v>8.4090000000000007</v>
      </c>
      <c r="K46" s="5">
        <v>11.377000000000001</v>
      </c>
      <c r="L46" s="5" t="s">
        <v>19</v>
      </c>
      <c r="M46" s="5" t="s">
        <v>19</v>
      </c>
      <c r="N46" s="5" t="s">
        <v>19</v>
      </c>
      <c r="O46" s="5" t="s">
        <v>19</v>
      </c>
      <c r="P46" s="5" t="s">
        <v>19</v>
      </c>
      <c r="Q46" s="5" t="s">
        <v>19</v>
      </c>
      <c r="R46" s="5" t="s">
        <v>19</v>
      </c>
      <c r="S46" s="5" t="s">
        <v>19</v>
      </c>
      <c r="T46" s="5" t="s">
        <v>19</v>
      </c>
      <c r="U46" s="5" t="s">
        <v>19</v>
      </c>
      <c r="V46" s="5" t="s">
        <v>19</v>
      </c>
      <c r="W46" s="5" t="s">
        <v>19</v>
      </c>
      <c r="X46" s="5" t="s">
        <v>19</v>
      </c>
      <c r="Y46" s="5" t="s">
        <v>19</v>
      </c>
      <c r="Z46" s="5" t="s">
        <v>19</v>
      </c>
    </row>
    <row r="47" spans="1:26" x14ac:dyDescent="0.45">
      <c r="A47" s="4">
        <v>62</v>
      </c>
      <c r="B47" s="5" t="s">
        <v>19</v>
      </c>
      <c r="C47" s="5" t="s">
        <v>19</v>
      </c>
      <c r="D47" s="5" t="s">
        <v>19</v>
      </c>
      <c r="E47" s="5" t="s">
        <v>19</v>
      </c>
      <c r="F47" s="5" t="s">
        <v>19</v>
      </c>
      <c r="G47" s="5" t="s">
        <v>19</v>
      </c>
      <c r="H47" s="5" t="s">
        <v>19</v>
      </c>
      <c r="I47" s="5" t="s">
        <v>19</v>
      </c>
      <c r="J47" s="5" t="s">
        <v>19</v>
      </c>
      <c r="K47" s="5" t="s">
        <v>19</v>
      </c>
      <c r="L47" s="8">
        <v>12.5</v>
      </c>
      <c r="M47" s="5">
        <v>4.0000000000000001E-3</v>
      </c>
      <c r="N47" s="6">
        <v>9.84</v>
      </c>
      <c r="O47" s="6">
        <v>7.11</v>
      </c>
      <c r="P47" s="8">
        <v>11.8</v>
      </c>
      <c r="Q47" s="5">
        <v>11</v>
      </c>
      <c r="R47" s="5">
        <v>2.5999999999999999E-2</v>
      </c>
      <c r="S47" s="5">
        <v>12.9</v>
      </c>
      <c r="T47" s="5">
        <v>7.92</v>
      </c>
      <c r="U47" s="5">
        <v>12.4</v>
      </c>
      <c r="V47" s="5">
        <v>9.9</v>
      </c>
      <c r="W47" s="5">
        <v>1.4999999999999999E-2</v>
      </c>
      <c r="X47" s="5">
        <v>11.9</v>
      </c>
      <c r="Y47" s="5">
        <v>8.82</v>
      </c>
      <c r="Z47" s="5">
        <v>11.7</v>
      </c>
    </row>
    <row r="48" spans="1:26" x14ac:dyDescent="0.45">
      <c r="A48" s="4">
        <v>63</v>
      </c>
      <c r="B48" s="8">
        <v>10.4</v>
      </c>
      <c r="C48" s="5">
        <v>6.0000000000000001E-3</v>
      </c>
      <c r="D48" s="8">
        <v>10.8</v>
      </c>
      <c r="E48" s="8">
        <v>11.8</v>
      </c>
      <c r="F48" s="6">
        <v>8.7899999999999991</v>
      </c>
      <c r="G48" s="8">
        <v>11.3</v>
      </c>
      <c r="H48" s="5">
        <v>6.0000000000000001E-3</v>
      </c>
      <c r="I48" s="8">
        <v>10.9</v>
      </c>
      <c r="J48" s="6">
        <v>8.2200000000000006</v>
      </c>
      <c r="K48" s="8">
        <v>10.1</v>
      </c>
      <c r="L48" s="5" t="s">
        <v>19</v>
      </c>
      <c r="M48" s="5" t="s">
        <v>19</v>
      </c>
      <c r="N48" s="5" t="s">
        <v>19</v>
      </c>
      <c r="O48" s="5" t="s">
        <v>19</v>
      </c>
      <c r="P48" s="5" t="s">
        <v>19</v>
      </c>
      <c r="Q48" s="5" t="s">
        <v>19</v>
      </c>
      <c r="R48" s="5" t="s">
        <v>19</v>
      </c>
      <c r="S48" s="5" t="s">
        <v>19</v>
      </c>
      <c r="T48" s="5" t="s">
        <v>19</v>
      </c>
      <c r="U48" s="5" t="s">
        <v>19</v>
      </c>
      <c r="V48" s="5" t="s">
        <v>19</v>
      </c>
      <c r="W48" s="5" t="s">
        <v>19</v>
      </c>
      <c r="X48" s="5" t="s">
        <v>19</v>
      </c>
      <c r="Y48" s="5" t="s">
        <v>19</v>
      </c>
      <c r="Z48" s="5" t="s">
        <v>19</v>
      </c>
    </row>
    <row r="49" spans="1:26" x14ac:dyDescent="0.45">
      <c r="A49" s="4">
        <v>64</v>
      </c>
      <c r="B49" s="5" t="s">
        <v>19</v>
      </c>
      <c r="C49" s="5" t="s">
        <v>19</v>
      </c>
      <c r="D49" s="5" t="s">
        <v>19</v>
      </c>
      <c r="E49" s="5" t="s">
        <v>19</v>
      </c>
      <c r="F49" s="5" t="s">
        <v>19</v>
      </c>
      <c r="G49" s="5" t="s">
        <v>19</v>
      </c>
      <c r="H49" s="5" t="s">
        <v>19</v>
      </c>
      <c r="I49" s="5" t="s">
        <v>19</v>
      </c>
      <c r="J49" s="5" t="s">
        <v>19</v>
      </c>
      <c r="K49" s="5" t="s">
        <v>19</v>
      </c>
      <c r="L49" s="8">
        <v>13.4</v>
      </c>
      <c r="M49" s="5">
        <v>4.0000000000000001E-3</v>
      </c>
      <c r="N49" s="8">
        <v>11</v>
      </c>
      <c r="O49" s="6">
        <v>7.5</v>
      </c>
      <c r="P49" s="8">
        <v>12.5</v>
      </c>
      <c r="Q49" s="5">
        <v>11.07</v>
      </c>
      <c r="R49" s="5">
        <v>1.2E-2</v>
      </c>
      <c r="S49" s="5">
        <v>12.2</v>
      </c>
      <c r="T49" s="5">
        <v>8.07</v>
      </c>
      <c r="U49" s="5">
        <v>11.9</v>
      </c>
      <c r="V49" s="5">
        <v>10</v>
      </c>
      <c r="W49" s="5">
        <v>1.4999999999999999E-2</v>
      </c>
      <c r="X49" s="5">
        <v>12.5</v>
      </c>
      <c r="Y49" s="5">
        <v>8.5500000000000007</v>
      </c>
      <c r="Z49" s="5">
        <v>11.6</v>
      </c>
    </row>
    <row r="50" spans="1:26" x14ac:dyDescent="0.45">
      <c r="A50" s="4">
        <v>65</v>
      </c>
      <c r="B50" s="8">
        <v>10.6</v>
      </c>
      <c r="C50" s="5">
        <v>6.0000000000000001E-3</v>
      </c>
      <c r="D50" s="8">
        <v>11</v>
      </c>
      <c r="E50" s="8">
        <v>12</v>
      </c>
      <c r="F50" s="6">
        <v>9.18</v>
      </c>
      <c r="G50" s="8">
        <v>11.7</v>
      </c>
      <c r="H50" s="5">
        <v>6.0000000000000001E-3</v>
      </c>
      <c r="I50" s="8">
        <v>11.3</v>
      </c>
      <c r="J50" s="6">
        <v>8.76</v>
      </c>
      <c r="K50" s="8">
        <v>10.4</v>
      </c>
      <c r="L50" s="5" t="s">
        <v>19</v>
      </c>
      <c r="M50" s="5" t="s">
        <v>19</v>
      </c>
      <c r="N50" s="5" t="s">
        <v>19</v>
      </c>
      <c r="O50" s="5" t="s">
        <v>19</v>
      </c>
      <c r="P50" s="5" t="s">
        <v>19</v>
      </c>
      <c r="Q50" s="5" t="s">
        <v>19</v>
      </c>
      <c r="R50" s="5" t="s">
        <v>19</v>
      </c>
      <c r="S50" s="5" t="s">
        <v>19</v>
      </c>
      <c r="T50" s="5" t="s">
        <v>19</v>
      </c>
      <c r="U50" s="5" t="s">
        <v>19</v>
      </c>
      <c r="V50" s="5" t="s">
        <v>19</v>
      </c>
      <c r="W50" s="5" t="s">
        <v>19</v>
      </c>
      <c r="X50" s="5" t="s">
        <v>19</v>
      </c>
      <c r="Y50" s="5" t="s">
        <v>19</v>
      </c>
      <c r="Z50" s="5" t="s">
        <v>19</v>
      </c>
    </row>
    <row r="51" spans="1:26" x14ac:dyDescent="0.45">
      <c r="A51" s="4">
        <v>66</v>
      </c>
      <c r="B51" s="5" t="s">
        <v>19</v>
      </c>
      <c r="C51" s="5" t="s">
        <v>19</v>
      </c>
      <c r="D51" s="5" t="s">
        <v>19</v>
      </c>
      <c r="E51" s="5" t="s">
        <v>19</v>
      </c>
      <c r="F51" s="5" t="s">
        <v>19</v>
      </c>
      <c r="G51" s="5" t="s">
        <v>19</v>
      </c>
      <c r="H51" s="5" t="s">
        <v>19</v>
      </c>
      <c r="I51" s="5" t="s">
        <v>19</v>
      </c>
      <c r="J51" s="5" t="s">
        <v>19</v>
      </c>
      <c r="K51" s="5" t="s">
        <v>19</v>
      </c>
      <c r="L51" s="5">
        <v>12.9</v>
      </c>
      <c r="M51" s="5">
        <v>4.0000000000000001E-3</v>
      </c>
      <c r="N51" s="5">
        <v>10.8</v>
      </c>
      <c r="O51" s="5">
        <v>7.77</v>
      </c>
      <c r="P51" s="5">
        <v>12.1</v>
      </c>
      <c r="Q51" s="5">
        <v>11.7</v>
      </c>
      <c r="R51" s="5">
        <v>1.4E-2</v>
      </c>
      <c r="S51" s="5">
        <v>12.8</v>
      </c>
      <c r="T51" s="5">
        <v>8.4600000000000009</v>
      </c>
      <c r="U51" s="5">
        <v>12.2</v>
      </c>
      <c r="V51" s="5">
        <v>10.3</v>
      </c>
      <c r="W51" s="5">
        <v>1.4999999999999999E-2</v>
      </c>
      <c r="X51" s="5">
        <v>12.2</v>
      </c>
      <c r="Y51" s="5">
        <v>9.36</v>
      </c>
      <c r="Z51" s="5">
        <v>11.8</v>
      </c>
    </row>
    <row r="52" spans="1:26" x14ac:dyDescent="0.45">
      <c r="A52" s="4">
        <v>67</v>
      </c>
      <c r="B52" s="8">
        <v>10.9</v>
      </c>
      <c r="C52" s="5">
        <v>4.0000000000000001E-3</v>
      </c>
      <c r="D52" s="8">
        <v>11.1</v>
      </c>
      <c r="E52" s="8">
        <v>11.8</v>
      </c>
      <c r="F52" s="6">
        <v>9.84</v>
      </c>
      <c r="G52" s="8">
        <v>12.2</v>
      </c>
      <c r="H52" s="5">
        <v>6.0000000000000001E-3</v>
      </c>
      <c r="I52" s="8">
        <v>11.9</v>
      </c>
      <c r="J52" s="6">
        <v>9.3000000000000007</v>
      </c>
      <c r="K52" s="8">
        <v>11.2</v>
      </c>
      <c r="L52" s="5" t="s">
        <v>19</v>
      </c>
      <c r="M52" s="5" t="s">
        <v>19</v>
      </c>
      <c r="N52" s="5" t="s">
        <v>19</v>
      </c>
      <c r="O52" s="5" t="s">
        <v>19</v>
      </c>
      <c r="P52" s="5" t="s">
        <v>19</v>
      </c>
      <c r="Q52" s="5" t="s">
        <v>19</v>
      </c>
      <c r="R52" s="5" t="s">
        <v>19</v>
      </c>
      <c r="S52" s="5" t="s">
        <v>19</v>
      </c>
      <c r="T52" s="5" t="s">
        <v>19</v>
      </c>
      <c r="U52" s="5" t="s">
        <v>19</v>
      </c>
      <c r="V52" s="5" t="s">
        <v>19</v>
      </c>
      <c r="W52" s="5" t="s">
        <v>19</v>
      </c>
      <c r="X52" s="5" t="s">
        <v>19</v>
      </c>
      <c r="Y52" s="5" t="s">
        <v>19</v>
      </c>
      <c r="Z52" s="5" t="s">
        <v>19</v>
      </c>
    </row>
    <row r="53" spans="1:26" x14ac:dyDescent="0.45">
      <c r="A53" s="4">
        <v>68</v>
      </c>
      <c r="B53" s="5" t="s">
        <v>19</v>
      </c>
      <c r="C53" s="5" t="s">
        <v>19</v>
      </c>
      <c r="D53" s="5" t="s">
        <v>19</v>
      </c>
      <c r="E53" s="5" t="s">
        <v>19</v>
      </c>
      <c r="F53" s="5" t="s">
        <v>19</v>
      </c>
      <c r="G53" s="5" t="s">
        <v>19</v>
      </c>
      <c r="H53" s="5" t="s">
        <v>19</v>
      </c>
      <c r="I53" s="5" t="s">
        <v>19</v>
      </c>
      <c r="J53" s="5" t="s">
        <v>19</v>
      </c>
      <c r="K53" s="5" t="s">
        <v>19</v>
      </c>
      <c r="L53" s="5">
        <v>13.5</v>
      </c>
      <c r="M53" s="5">
        <v>4.0000000000000001E-3</v>
      </c>
      <c r="N53" s="5">
        <v>11.2</v>
      </c>
      <c r="O53" s="5">
        <v>8.1300000000000008</v>
      </c>
      <c r="P53" s="5">
        <v>12.3</v>
      </c>
      <c r="Q53" s="5">
        <v>10.9</v>
      </c>
      <c r="R53" s="5">
        <v>1.4E-2</v>
      </c>
      <c r="S53" s="5">
        <v>12.7</v>
      </c>
      <c r="T53" s="5">
        <v>8.52</v>
      </c>
      <c r="U53" s="5">
        <v>12</v>
      </c>
      <c r="V53" s="5">
        <v>10.1</v>
      </c>
      <c r="W53" s="5">
        <v>1.6E-2</v>
      </c>
      <c r="X53" s="5">
        <v>12.2</v>
      </c>
      <c r="Y53" s="5">
        <v>9.6300000000000008</v>
      </c>
      <c r="Z53" s="5">
        <v>12</v>
      </c>
    </row>
    <row r="54" spans="1:26" x14ac:dyDescent="0.45">
      <c r="A54" s="4">
        <v>69</v>
      </c>
      <c r="B54" s="8">
        <v>11.7</v>
      </c>
      <c r="C54" s="5">
        <v>3.2000000000000001E-2</v>
      </c>
      <c r="D54" s="8">
        <v>11.9</v>
      </c>
      <c r="E54" s="8">
        <v>12.3</v>
      </c>
      <c r="F54" s="8">
        <v>10.4</v>
      </c>
      <c r="G54" s="8">
        <v>12</v>
      </c>
      <c r="H54" s="5">
        <v>6.0000000000000001E-3</v>
      </c>
      <c r="I54" s="8">
        <v>12.2</v>
      </c>
      <c r="J54" s="6">
        <v>9.66</v>
      </c>
      <c r="K54" s="8">
        <v>10.9</v>
      </c>
      <c r="L54" s="5" t="s">
        <v>19</v>
      </c>
      <c r="M54" s="5" t="s">
        <v>19</v>
      </c>
      <c r="N54" s="5" t="s">
        <v>19</v>
      </c>
      <c r="O54" s="5" t="s">
        <v>19</v>
      </c>
      <c r="P54" s="5" t="s">
        <v>19</v>
      </c>
      <c r="Q54" s="5" t="s">
        <v>19</v>
      </c>
      <c r="R54" s="5" t="s">
        <v>19</v>
      </c>
      <c r="S54" s="5" t="s">
        <v>19</v>
      </c>
      <c r="T54" s="5" t="s">
        <v>19</v>
      </c>
      <c r="U54" s="5" t="s">
        <v>19</v>
      </c>
      <c r="V54" s="5" t="s">
        <v>19</v>
      </c>
      <c r="W54" s="5" t="s">
        <v>19</v>
      </c>
      <c r="X54" s="5" t="s">
        <v>19</v>
      </c>
      <c r="Y54" s="5" t="s">
        <v>19</v>
      </c>
      <c r="Z54" s="5" t="s">
        <v>19</v>
      </c>
    </row>
    <row r="55" spans="1:26" x14ac:dyDescent="0.45">
      <c r="A55" s="4">
        <v>70</v>
      </c>
      <c r="B55" s="5" t="s">
        <v>19</v>
      </c>
      <c r="C55" s="5" t="s">
        <v>19</v>
      </c>
      <c r="D55" s="5" t="s">
        <v>19</v>
      </c>
      <c r="E55" s="5" t="s">
        <v>19</v>
      </c>
      <c r="F55" s="5" t="s">
        <v>19</v>
      </c>
      <c r="G55" s="5" t="s">
        <v>19</v>
      </c>
      <c r="H55" s="5" t="s">
        <v>19</v>
      </c>
      <c r="I55" s="5" t="s">
        <v>19</v>
      </c>
      <c r="J55" s="5" t="s">
        <v>19</v>
      </c>
      <c r="K55" s="5" t="s">
        <v>19</v>
      </c>
      <c r="L55" s="5">
        <v>13.4</v>
      </c>
      <c r="M55" s="5">
        <v>3.0000000000000001E-3</v>
      </c>
      <c r="N55" s="5">
        <v>10.8</v>
      </c>
      <c r="O55" s="5">
        <v>8.19</v>
      </c>
      <c r="P55" s="5">
        <v>11.9</v>
      </c>
      <c r="Q55" s="5">
        <v>11.6</v>
      </c>
      <c r="R55" s="5">
        <v>1.4999999999999999E-2</v>
      </c>
      <c r="S55" s="5">
        <v>12.6</v>
      </c>
      <c r="T55" s="5">
        <v>8.94</v>
      </c>
      <c r="U55" s="5">
        <v>11.7</v>
      </c>
      <c r="V55" s="5">
        <v>10.89</v>
      </c>
      <c r="W55" s="5">
        <v>1.6E-2</v>
      </c>
      <c r="X55" s="5">
        <v>12.1</v>
      </c>
      <c r="Y55" s="5">
        <v>10.1</v>
      </c>
      <c r="Z55" s="5">
        <v>11.7</v>
      </c>
    </row>
    <row r="56" spans="1:26" x14ac:dyDescent="0.45">
      <c r="A56" s="4">
        <v>71</v>
      </c>
      <c r="B56" s="8">
        <v>11.7</v>
      </c>
      <c r="C56" s="5">
        <v>5.0000000000000001E-3</v>
      </c>
      <c r="D56" s="8">
        <v>11.3</v>
      </c>
      <c r="E56" s="8">
        <v>11.5</v>
      </c>
      <c r="F56" s="8">
        <v>10.9</v>
      </c>
      <c r="G56" s="4">
        <v>11.3</v>
      </c>
      <c r="H56" s="5">
        <v>8.0000000000000002E-3</v>
      </c>
      <c r="I56" s="8">
        <v>11.4</v>
      </c>
      <c r="J56" s="8">
        <v>10.3</v>
      </c>
      <c r="K56" s="8">
        <v>11</v>
      </c>
      <c r="L56" s="5" t="s">
        <v>19</v>
      </c>
      <c r="M56" s="5" t="s">
        <v>19</v>
      </c>
      <c r="N56" s="5" t="s">
        <v>19</v>
      </c>
      <c r="O56" s="5" t="s">
        <v>19</v>
      </c>
      <c r="P56" s="5" t="s">
        <v>19</v>
      </c>
      <c r="Q56" s="5" t="s">
        <v>19</v>
      </c>
      <c r="R56" s="5" t="s">
        <v>19</v>
      </c>
      <c r="S56" s="5" t="s">
        <v>19</v>
      </c>
      <c r="T56" s="5" t="s">
        <v>19</v>
      </c>
      <c r="U56" s="5" t="s">
        <v>19</v>
      </c>
      <c r="V56" s="5" t="s">
        <v>19</v>
      </c>
      <c r="W56" s="5" t="s">
        <v>19</v>
      </c>
      <c r="X56" s="5" t="s">
        <v>19</v>
      </c>
      <c r="Y56" s="5" t="s">
        <v>19</v>
      </c>
      <c r="Z56" s="5" t="s">
        <v>19</v>
      </c>
    </row>
    <row r="57" spans="1:26" x14ac:dyDescent="0.45">
      <c r="A57" s="4">
        <v>72</v>
      </c>
      <c r="B57" s="5" t="s">
        <v>19</v>
      </c>
      <c r="C57" s="5" t="s">
        <v>19</v>
      </c>
      <c r="D57" s="5" t="s">
        <v>19</v>
      </c>
      <c r="E57" s="5" t="s">
        <v>19</v>
      </c>
      <c r="F57" s="5" t="s">
        <v>19</v>
      </c>
      <c r="G57" s="5" t="s">
        <v>19</v>
      </c>
      <c r="H57" s="5" t="s">
        <v>19</v>
      </c>
      <c r="I57" s="5" t="s">
        <v>19</v>
      </c>
      <c r="J57" s="5" t="s">
        <v>19</v>
      </c>
      <c r="K57" s="5" t="s">
        <v>19</v>
      </c>
      <c r="L57" s="5">
        <v>12.912000000000001</v>
      </c>
      <c r="M57" s="5">
        <v>6.0000000000000001E-3</v>
      </c>
      <c r="N57" s="5">
        <v>11.49</v>
      </c>
      <c r="O57" s="5">
        <v>9.1199999999999992</v>
      </c>
      <c r="P57" s="5">
        <v>12.51</v>
      </c>
      <c r="Q57" s="5">
        <v>11.64</v>
      </c>
      <c r="R57" s="5">
        <v>0.01</v>
      </c>
      <c r="S57" s="5">
        <v>12.09</v>
      </c>
      <c r="T57" s="5">
        <v>9.06</v>
      </c>
      <c r="U57" s="5">
        <v>11.49</v>
      </c>
      <c r="V57" s="5">
        <v>11.34</v>
      </c>
      <c r="W57" s="5">
        <v>2.1999999999999999E-2</v>
      </c>
      <c r="X57" s="5">
        <v>11.91</v>
      </c>
      <c r="Y57" s="5">
        <v>10.5</v>
      </c>
      <c r="Z57" s="5">
        <v>11.91</v>
      </c>
    </row>
    <row r="58" spans="1:26" x14ac:dyDescent="0.45">
      <c r="A58" s="4">
        <v>73</v>
      </c>
      <c r="B58" s="5">
        <v>11.537000000000001</v>
      </c>
      <c r="C58" s="5">
        <v>1.4999999999999999E-2</v>
      </c>
      <c r="D58" s="5">
        <v>11.385999999999999</v>
      </c>
      <c r="E58" s="5">
        <v>12.04</v>
      </c>
      <c r="F58" s="5">
        <v>11.336</v>
      </c>
      <c r="G58" s="8">
        <v>12.366</v>
      </c>
      <c r="H58" s="5">
        <v>2.1000000000000001E-2</v>
      </c>
      <c r="I58" s="5">
        <v>12.86</v>
      </c>
      <c r="J58" s="5">
        <v>11.487</v>
      </c>
      <c r="K58" s="5">
        <v>12.476000000000001</v>
      </c>
      <c r="L58" s="5" t="s">
        <v>19</v>
      </c>
      <c r="M58" s="5" t="s">
        <v>19</v>
      </c>
      <c r="N58" s="5" t="s">
        <v>19</v>
      </c>
      <c r="O58" s="5" t="s">
        <v>19</v>
      </c>
      <c r="P58" s="5" t="s">
        <v>19</v>
      </c>
      <c r="Q58" s="5" t="s">
        <v>19</v>
      </c>
      <c r="R58" s="5" t="s">
        <v>19</v>
      </c>
      <c r="S58" s="5" t="s">
        <v>19</v>
      </c>
      <c r="T58" s="5" t="s">
        <v>19</v>
      </c>
      <c r="U58" s="5" t="s">
        <v>19</v>
      </c>
      <c r="V58" s="5" t="s">
        <v>19</v>
      </c>
      <c r="W58" s="5" t="s">
        <v>19</v>
      </c>
      <c r="X58" s="5" t="s">
        <v>19</v>
      </c>
      <c r="Y58" s="5" t="s">
        <v>19</v>
      </c>
      <c r="Z58" s="5" t="s">
        <v>19</v>
      </c>
    </row>
    <row r="71" spans="3:4" x14ac:dyDescent="0.45">
      <c r="D71" s="5"/>
    </row>
    <row r="72" spans="3:4" x14ac:dyDescent="0.45">
      <c r="D72" s="5"/>
    </row>
    <row r="73" spans="3:4" x14ac:dyDescent="0.45">
      <c r="C73" s="5"/>
    </row>
    <row r="74" spans="3:4" x14ac:dyDescent="0.45">
      <c r="C74" s="5"/>
    </row>
    <row r="75" spans="3:4" x14ac:dyDescent="0.45">
      <c r="C75" s="5"/>
    </row>
    <row r="76" spans="3:4" x14ac:dyDescent="0.45">
      <c r="C76" s="5"/>
    </row>
    <row r="77" spans="3:4" x14ac:dyDescent="0.45">
      <c r="C77" s="5"/>
      <c r="D77" s="5"/>
    </row>
    <row r="78" spans="3:4" x14ac:dyDescent="0.45">
      <c r="C78" s="5"/>
    </row>
    <row r="79" spans="3:4" x14ac:dyDescent="0.45">
      <c r="C79" s="5"/>
    </row>
    <row r="80" spans="3:4" x14ac:dyDescent="0.45">
      <c r="C80" s="5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EBD92-9783-4CF4-99ED-4FCB2784A7B3}">
  <dimension ref="A1:R26"/>
  <sheetViews>
    <sheetView topLeftCell="F1" workbookViewId="0">
      <selection activeCell="M28" sqref="M28"/>
    </sheetView>
  </sheetViews>
  <sheetFormatPr defaultRowHeight="14.25" x14ac:dyDescent="0.45"/>
  <cols>
    <col min="1" max="1" width="10.73046875" bestFit="1" customWidth="1"/>
    <col min="2" max="7" width="11.73046875" bestFit="1" customWidth="1"/>
    <col min="8" max="8" width="8.73046875" bestFit="1" customWidth="1"/>
    <col min="9" max="9" width="11.73046875" bestFit="1" customWidth="1"/>
    <col min="10" max="10" width="20.86328125" bestFit="1" customWidth="1"/>
    <col min="11" max="11" width="11.73046875" bestFit="1" customWidth="1"/>
    <col min="12" max="12" width="12.73046875" bestFit="1" customWidth="1"/>
    <col min="13" max="15" width="11.73046875" bestFit="1" customWidth="1"/>
    <col min="16" max="16" width="12.86328125" bestFit="1" customWidth="1"/>
    <col min="17" max="17" width="11.73046875" bestFit="1" customWidth="1"/>
    <col min="18" max="18" width="12.86328125" bestFit="1" customWidth="1"/>
  </cols>
  <sheetData>
    <row r="1" spans="1:18" x14ac:dyDescent="0.45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0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 x14ac:dyDescent="0.45">
      <c r="A2" t="s">
        <v>64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 t="s">
        <v>18</v>
      </c>
      <c r="K2" s="9" t="s">
        <v>19</v>
      </c>
      <c r="L2" s="9" t="s">
        <v>19</v>
      </c>
      <c r="M2" s="9" t="s">
        <v>19</v>
      </c>
      <c r="N2" s="9" t="s">
        <v>19</v>
      </c>
      <c r="O2" s="9" t="s">
        <v>19</v>
      </c>
      <c r="P2" s="9" t="s">
        <v>19</v>
      </c>
      <c r="Q2" s="9" t="s">
        <v>19</v>
      </c>
      <c r="R2" s="9" t="s">
        <v>19</v>
      </c>
    </row>
    <row r="3" spans="1:18" x14ac:dyDescent="0.45">
      <c r="A3" t="s">
        <v>69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t="s">
        <v>18</v>
      </c>
      <c r="K3" s="9"/>
      <c r="L3" s="9"/>
      <c r="M3" s="9"/>
      <c r="N3" s="9"/>
      <c r="O3" s="9"/>
      <c r="P3" s="9"/>
      <c r="Q3" s="9"/>
      <c r="R3" s="9"/>
    </row>
    <row r="4" spans="1:18" x14ac:dyDescent="0.45">
      <c r="A4" t="s">
        <v>74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 t="s">
        <v>18</v>
      </c>
      <c r="K4" s="9"/>
      <c r="L4" s="9"/>
      <c r="M4" s="9"/>
      <c r="N4" s="9"/>
      <c r="O4" s="9"/>
      <c r="P4" s="9"/>
      <c r="Q4" s="9"/>
      <c r="R4" s="9"/>
    </row>
    <row r="5" spans="1:18" x14ac:dyDescent="0.45">
      <c r="A5" t="s">
        <v>79</v>
      </c>
      <c r="B5">
        <v>421.83874229999998</v>
      </c>
      <c r="C5">
        <v>1.2567047E-2</v>
      </c>
      <c r="D5">
        <v>5.8856800000000003E-4</v>
      </c>
      <c r="E5">
        <v>17706.150669999999</v>
      </c>
      <c r="F5">
        <v>1177.684467</v>
      </c>
      <c r="G5">
        <v>0.92427238599999995</v>
      </c>
      <c r="H5">
        <v>0.97599999999999998</v>
      </c>
      <c r="I5">
        <v>6.2775119999999998E-3</v>
      </c>
      <c r="K5" s="9"/>
      <c r="L5" s="9"/>
      <c r="M5" s="9"/>
      <c r="N5" s="9"/>
      <c r="O5" s="9"/>
      <c r="P5" s="9"/>
      <c r="Q5" s="9"/>
      <c r="R5" s="9"/>
    </row>
    <row r="6" spans="1:18" x14ac:dyDescent="0.45">
      <c r="A6" t="s">
        <v>84</v>
      </c>
      <c r="B6">
        <v>1.4999999999999999E-2</v>
      </c>
      <c r="C6">
        <v>1.7002005000000001E-2</v>
      </c>
      <c r="D6">
        <v>2.091339E-2</v>
      </c>
      <c r="E6">
        <v>-102.28767499999999</v>
      </c>
      <c r="F6">
        <v>33.143703100000003</v>
      </c>
      <c r="G6">
        <v>1.1508715869999999</v>
      </c>
      <c r="H6">
        <v>1.1739999999999999</v>
      </c>
      <c r="I6">
        <v>7.4971810000000003E-3</v>
      </c>
      <c r="J6" t="s">
        <v>20</v>
      </c>
      <c r="K6" s="9"/>
      <c r="L6" s="9"/>
      <c r="M6" s="9"/>
      <c r="N6" s="9"/>
      <c r="O6" s="9"/>
      <c r="P6" s="9"/>
      <c r="Q6" s="9"/>
      <c r="R6" s="9"/>
    </row>
    <row r="7" spans="1:18" x14ac:dyDescent="0.45">
      <c r="A7" t="s">
        <v>63</v>
      </c>
      <c r="B7">
        <v>11.12981903</v>
      </c>
      <c r="C7">
        <v>0.20666142000000001</v>
      </c>
      <c r="D7">
        <v>0.109563489</v>
      </c>
      <c r="E7">
        <v>36.212415409999998</v>
      </c>
      <c r="F7">
        <v>6.3264431400000003</v>
      </c>
      <c r="G7">
        <v>409.32389619999998</v>
      </c>
      <c r="H7">
        <v>401.70100000000002</v>
      </c>
      <c r="I7">
        <v>0.76681538199999999</v>
      </c>
      <c r="K7" s="9">
        <f>AVERAGE(F7:F11)</f>
        <v>5.1432632904000002</v>
      </c>
      <c r="L7" s="9">
        <f>_xlfn.STDEV.S(F7:F11)</f>
        <v>1.0784398954925192</v>
      </c>
      <c r="M7" s="9">
        <f>AVERAGE(B7:B11)</f>
        <v>11.4370202118</v>
      </c>
      <c r="N7" s="9">
        <f>_xlfn.STDEV.S(B7:B11)</f>
        <v>1.1313223488285569</v>
      </c>
      <c r="O7" s="9">
        <f>AVERAGE(E7:E11)</f>
        <v>33.099868758</v>
      </c>
      <c r="P7" s="9">
        <f>_xlfn.STDEV.S(E7:E11)</f>
        <v>2.8712159054109914</v>
      </c>
      <c r="Q7" s="9">
        <f>AVERAGE(I7:I11)</f>
        <v>0.7079208736</v>
      </c>
      <c r="R7" s="9">
        <f>_xlfn.STDEV.S(I7:I11)</f>
        <v>8.9020636195057928E-2</v>
      </c>
    </row>
    <row r="8" spans="1:18" x14ac:dyDescent="0.45">
      <c r="A8" t="s">
        <v>68</v>
      </c>
      <c r="B8">
        <v>11.95856367</v>
      </c>
      <c r="C8">
        <v>0.156530629</v>
      </c>
      <c r="D8">
        <v>0.12884984899999999</v>
      </c>
      <c r="E8">
        <v>33.548936419999997</v>
      </c>
      <c r="F8">
        <v>5.3794954920000002</v>
      </c>
      <c r="G8">
        <v>471.12881820000001</v>
      </c>
      <c r="H8">
        <v>463.77100000000002</v>
      </c>
      <c r="I8">
        <v>0.69966052499999998</v>
      </c>
      <c r="K8" s="9"/>
      <c r="L8" s="9"/>
      <c r="M8" s="9"/>
      <c r="N8" s="9"/>
      <c r="O8" s="9"/>
      <c r="P8" s="9"/>
      <c r="Q8" s="9"/>
      <c r="R8" s="9"/>
    </row>
    <row r="9" spans="1:18" x14ac:dyDescent="0.45">
      <c r="A9" t="s">
        <v>73</v>
      </c>
      <c r="B9">
        <v>12.98184307</v>
      </c>
      <c r="C9">
        <v>5.2135246000000003E-2</v>
      </c>
      <c r="D9">
        <v>0.159470001</v>
      </c>
      <c r="E9">
        <v>34.57353492</v>
      </c>
      <c r="F9">
        <v>4.346567855</v>
      </c>
      <c r="G9">
        <v>485.74490830000002</v>
      </c>
      <c r="H9">
        <v>481.65800000000002</v>
      </c>
      <c r="I9">
        <v>0.75426543099999999</v>
      </c>
      <c r="K9" s="9"/>
      <c r="L9" s="9"/>
      <c r="M9" s="9"/>
      <c r="N9" s="9"/>
      <c r="O9" s="9"/>
      <c r="P9" s="9"/>
      <c r="Q9" s="9"/>
      <c r="R9" s="9"/>
    </row>
    <row r="10" spans="1:18" x14ac:dyDescent="0.45">
      <c r="A10" t="s">
        <v>78</v>
      </c>
      <c r="B10">
        <v>11.19750492</v>
      </c>
      <c r="C10">
        <v>0.240650795</v>
      </c>
      <c r="D10">
        <v>0.11708614000000001</v>
      </c>
      <c r="E10">
        <v>32.611661689999998</v>
      </c>
      <c r="F10">
        <v>5.919976353</v>
      </c>
      <c r="G10">
        <v>439.91868670000002</v>
      </c>
      <c r="H10">
        <v>431.97800000000001</v>
      </c>
      <c r="I10">
        <v>0.76265855699999996</v>
      </c>
      <c r="K10" s="9"/>
      <c r="L10" s="9"/>
      <c r="M10" s="9"/>
      <c r="N10" s="9"/>
      <c r="O10" s="9"/>
      <c r="P10" s="9"/>
      <c r="Q10" s="9"/>
      <c r="R10" s="9"/>
    </row>
    <row r="11" spans="1:18" x14ac:dyDescent="0.45">
      <c r="A11" t="s">
        <v>83</v>
      </c>
      <c r="B11">
        <v>9.9173703690000004</v>
      </c>
      <c r="C11">
        <v>4.9930187000000001E-2</v>
      </c>
      <c r="D11">
        <v>0.185143693</v>
      </c>
      <c r="E11">
        <v>28.55279535</v>
      </c>
      <c r="F11">
        <v>3.743833612</v>
      </c>
      <c r="G11">
        <v>430.62884889999998</v>
      </c>
      <c r="H11">
        <v>424.24400000000003</v>
      </c>
      <c r="I11">
        <v>0.55620447299999998</v>
      </c>
      <c r="K11" s="9"/>
      <c r="L11" s="9"/>
      <c r="M11" s="9"/>
      <c r="N11" s="9"/>
      <c r="O11" s="9"/>
      <c r="P11" s="9"/>
      <c r="Q11" s="9"/>
      <c r="R11" s="9"/>
    </row>
    <row r="12" spans="1:18" x14ac:dyDescent="0.45">
      <c r="A12" t="s">
        <v>65</v>
      </c>
      <c r="B12">
        <v>11.29997361</v>
      </c>
      <c r="C12">
        <v>0.15217656500000001</v>
      </c>
      <c r="D12">
        <v>0.113300385</v>
      </c>
      <c r="E12">
        <v>37.898862559999998</v>
      </c>
      <c r="F12">
        <v>6.1177830950000001</v>
      </c>
      <c r="G12">
        <v>397.14163109999998</v>
      </c>
      <c r="H12">
        <v>390.75200000000001</v>
      </c>
      <c r="I12">
        <v>0.73010135700000001</v>
      </c>
      <c r="K12" s="9">
        <f t="shared" ref="K12" si="0">AVERAGE(F12:F16)</f>
        <v>5.6969443548000003</v>
      </c>
      <c r="L12" s="9">
        <f t="shared" ref="L12" si="1">_xlfn.STDEV.S(F12:F16)</f>
        <v>0.70277205431984913</v>
      </c>
      <c r="M12" s="9">
        <f t="shared" ref="M12" si="2">AVERAGE(B12:B16)</f>
        <v>11.755868824</v>
      </c>
      <c r="N12" s="9">
        <f t="shared" ref="N12" si="3">_xlfn.STDEV.S(B12:B16)</f>
        <v>0.75019580534258068</v>
      </c>
      <c r="O12" s="9">
        <f t="shared" ref="O12" si="4">AVERAGE(E12:E16)</f>
        <v>36.965204168</v>
      </c>
      <c r="P12" s="9">
        <f t="shared" ref="P12" si="5">_xlfn.STDEV.S(E12:E16)</f>
        <v>2.1283491487838622</v>
      </c>
      <c r="Q12" s="9">
        <f t="shared" ref="Q12" si="6">AVERAGE(I12:I16)</f>
        <v>0.75603376119999999</v>
      </c>
      <c r="R12" s="9">
        <f t="shared" ref="R12" si="7">_xlfn.STDEV.S(I12:I16)</f>
        <v>7.5623542438018443E-2</v>
      </c>
    </row>
    <row r="13" spans="1:18" x14ac:dyDescent="0.45">
      <c r="A13" t="s">
        <v>70</v>
      </c>
      <c r="B13">
        <v>12.220145840000001</v>
      </c>
      <c r="C13">
        <v>0.157948599</v>
      </c>
      <c r="D13">
        <v>0.10858248700000001</v>
      </c>
      <c r="E13">
        <v>39.928740959999999</v>
      </c>
      <c r="F13">
        <v>6.3836001619999996</v>
      </c>
      <c r="G13">
        <v>405.73248360000002</v>
      </c>
      <c r="H13">
        <v>398.21749999999997</v>
      </c>
      <c r="I13">
        <v>0.64128132900000001</v>
      </c>
      <c r="K13" s="9"/>
      <c r="L13" s="9"/>
      <c r="M13" s="9"/>
      <c r="N13" s="9"/>
      <c r="O13" s="9"/>
      <c r="P13" s="9"/>
      <c r="Q13" s="9"/>
      <c r="R13" s="9"/>
    </row>
    <row r="14" spans="1:18" x14ac:dyDescent="0.45">
      <c r="A14" t="s">
        <v>75</v>
      </c>
      <c r="B14">
        <v>10.66804658</v>
      </c>
      <c r="C14">
        <v>3.6758128000000001E-2</v>
      </c>
      <c r="D14">
        <v>0.15248315700000001</v>
      </c>
      <c r="E14">
        <v>37.166054269999997</v>
      </c>
      <c r="F14">
        <v>4.5457294570000002</v>
      </c>
      <c r="G14">
        <v>371.7130252</v>
      </c>
      <c r="H14">
        <v>362.36599999999999</v>
      </c>
      <c r="I14">
        <v>0.84170779600000001</v>
      </c>
      <c r="K14" s="9"/>
      <c r="L14" s="9"/>
      <c r="M14" s="9"/>
      <c r="N14" s="9"/>
      <c r="O14" s="9"/>
      <c r="P14" s="9"/>
      <c r="Q14" s="9"/>
      <c r="R14" s="9"/>
    </row>
    <row r="15" spans="1:18" x14ac:dyDescent="0.45">
      <c r="A15" t="s">
        <v>80</v>
      </c>
      <c r="B15">
        <v>12.47141328</v>
      </c>
      <c r="C15">
        <v>0.18353997599999999</v>
      </c>
      <c r="D15">
        <v>0.120809324</v>
      </c>
      <c r="E15">
        <v>34.798105829999997</v>
      </c>
      <c r="F15">
        <v>5.7375304890000001</v>
      </c>
      <c r="G15">
        <v>463.57657899999998</v>
      </c>
      <c r="H15">
        <v>460.06799999999998</v>
      </c>
      <c r="I15">
        <v>0.77400144699999995</v>
      </c>
      <c r="K15" s="9"/>
      <c r="L15" s="9"/>
      <c r="M15" s="9"/>
      <c r="N15" s="9"/>
      <c r="O15" s="9"/>
      <c r="P15" s="9"/>
      <c r="Q15" s="9"/>
      <c r="R15" s="9"/>
    </row>
    <row r="16" spans="1:18" x14ac:dyDescent="0.45">
      <c r="A16" t="s">
        <v>85</v>
      </c>
      <c r="B16">
        <v>12.119764809999999</v>
      </c>
      <c r="C16">
        <v>0.16872988899999999</v>
      </c>
      <c r="D16">
        <v>0.121603092</v>
      </c>
      <c r="E16">
        <v>35.034257220000001</v>
      </c>
      <c r="F16">
        <v>5.7000785709999997</v>
      </c>
      <c r="G16">
        <v>447.72522950000001</v>
      </c>
      <c r="H16">
        <v>443.35599999999999</v>
      </c>
      <c r="I16">
        <v>0.79307687699999996</v>
      </c>
      <c r="K16" s="9"/>
      <c r="L16" s="9"/>
      <c r="M16" s="9"/>
      <c r="N16" s="9"/>
      <c r="O16" s="9"/>
      <c r="P16" s="9"/>
      <c r="Q16" s="9"/>
      <c r="R16" s="9"/>
    </row>
    <row r="17" spans="1:18" x14ac:dyDescent="0.45">
      <c r="A17" t="s">
        <v>67</v>
      </c>
      <c r="B17">
        <v>11.63471614</v>
      </c>
      <c r="C17">
        <v>4.8853019999999997E-2</v>
      </c>
      <c r="D17">
        <v>0.15999406699999999</v>
      </c>
      <c r="E17">
        <v>34.180797030000001</v>
      </c>
      <c r="F17">
        <v>4.3323305220000004</v>
      </c>
      <c r="G17">
        <v>451.49026350000003</v>
      </c>
      <c r="H17">
        <v>448.64800000000002</v>
      </c>
      <c r="I17">
        <v>0.71361048999999999</v>
      </c>
      <c r="K17" s="9">
        <f t="shared" ref="K17" si="8">AVERAGE(F17:F21)</f>
        <v>4.6936796212000003</v>
      </c>
      <c r="L17" s="9">
        <f t="shared" ref="L17" si="9">_xlfn.STDEV.S(F17:F21)</f>
        <v>0.58170705939799083</v>
      </c>
      <c r="M17" s="9">
        <f t="shared" ref="M17" si="10">AVERAGE(B17:B21)</f>
        <v>11.674170933999999</v>
      </c>
      <c r="N17" s="9">
        <f t="shared" ref="N17" si="11">_xlfn.STDEV.S(B17:B21)</f>
        <v>0.3932394136343535</v>
      </c>
      <c r="O17" s="9">
        <f t="shared" ref="O17" si="12">AVERAGE(E17:E21)</f>
        <v>34.944898850000001</v>
      </c>
      <c r="P17" s="9">
        <f t="shared" ref="P17" si="13">_xlfn.STDEV.S(E17:E21)</f>
        <v>1.7706538741522986</v>
      </c>
      <c r="Q17" s="9">
        <f t="shared" ref="Q17" si="14">AVERAGE(I17:I21)</f>
        <v>0.6764319942</v>
      </c>
      <c r="R17" s="9">
        <f t="shared" ref="R17" si="15">_xlfn.STDEV.S(I17:I21)</f>
        <v>8.8938951485545051E-2</v>
      </c>
    </row>
    <row r="18" spans="1:18" x14ac:dyDescent="0.45">
      <c r="A18" t="s">
        <v>72</v>
      </c>
      <c r="B18">
        <v>11.162182850000001</v>
      </c>
      <c r="C18">
        <v>7.1549732000000005E-2</v>
      </c>
      <c r="D18">
        <v>0.13826864699999999</v>
      </c>
      <c r="E18">
        <v>36.475828190000001</v>
      </c>
      <c r="F18">
        <v>5.013046675</v>
      </c>
      <c r="G18">
        <v>407.68603660000002</v>
      </c>
      <c r="H18">
        <v>401.94549999999998</v>
      </c>
      <c r="I18">
        <v>0.64771690199999998</v>
      </c>
      <c r="K18" s="9"/>
      <c r="L18" s="9"/>
      <c r="M18" s="9"/>
      <c r="N18" s="9"/>
      <c r="O18" s="9"/>
      <c r="P18" s="9"/>
      <c r="Q18" s="9"/>
      <c r="R18" s="9"/>
    </row>
    <row r="19" spans="1:18" x14ac:dyDescent="0.45">
      <c r="A19" t="s">
        <v>77</v>
      </c>
      <c r="B19">
        <v>12.21272061</v>
      </c>
      <c r="C19">
        <v>1.8871116E-2</v>
      </c>
      <c r="D19">
        <v>0.17552619699999999</v>
      </c>
      <c r="E19">
        <v>36.86660208</v>
      </c>
      <c r="F19">
        <v>3.9489671199999998</v>
      </c>
      <c r="G19">
        <v>429.1125902</v>
      </c>
      <c r="H19">
        <v>428.72199999999998</v>
      </c>
      <c r="I19">
        <v>0.539051846</v>
      </c>
      <c r="K19" s="9"/>
      <c r="L19" s="9"/>
      <c r="M19" s="9"/>
      <c r="N19" s="9"/>
      <c r="O19" s="9"/>
      <c r="P19" s="9"/>
      <c r="Q19" s="9"/>
      <c r="R19" s="9"/>
    </row>
    <row r="20" spans="1:18" x14ac:dyDescent="0.45">
      <c r="A20" t="s">
        <v>82</v>
      </c>
      <c r="B20">
        <v>11.860536400000001</v>
      </c>
      <c r="C20">
        <v>0.141916931</v>
      </c>
      <c r="D20">
        <v>0.12728941999999999</v>
      </c>
      <c r="E20">
        <v>34.674463590000002</v>
      </c>
      <c r="F20">
        <v>5.4454421990000004</v>
      </c>
      <c r="G20">
        <v>442.38100650000001</v>
      </c>
      <c r="H20">
        <v>441.17399999999998</v>
      </c>
      <c r="I20">
        <v>0.77443647400000004</v>
      </c>
      <c r="K20" s="9"/>
      <c r="L20" s="9"/>
      <c r="M20" s="9"/>
      <c r="N20" s="9"/>
      <c r="O20" s="9"/>
      <c r="P20" s="9"/>
      <c r="Q20" s="9"/>
      <c r="R20" s="9"/>
    </row>
    <row r="21" spans="1:18" x14ac:dyDescent="0.45">
      <c r="A21" t="s">
        <v>87</v>
      </c>
      <c r="B21">
        <v>11.50069867</v>
      </c>
      <c r="C21">
        <v>9.6905351000000001E-2</v>
      </c>
      <c r="D21">
        <v>0.146585772</v>
      </c>
      <c r="E21">
        <v>32.526803360000002</v>
      </c>
      <c r="F21">
        <v>4.7286115899999999</v>
      </c>
      <c r="G21">
        <v>453.54591929999998</v>
      </c>
      <c r="H21">
        <v>449.846</v>
      </c>
      <c r="I21">
        <v>0.70734425899999998</v>
      </c>
      <c r="K21" s="9"/>
      <c r="L21" s="9"/>
      <c r="M21" s="9"/>
      <c r="N21" s="9"/>
      <c r="O21" s="9"/>
      <c r="P21" s="9"/>
      <c r="Q21" s="9"/>
      <c r="R21" s="9"/>
    </row>
    <row r="22" spans="1:18" x14ac:dyDescent="0.45">
      <c r="A22" t="s">
        <v>66</v>
      </c>
      <c r="B22">
        <v>11.24912954</v>
      </c>
      <c r="C22">
        <v>1.5306738E-2</v>
      </c>
      <c r="D22">
        <v>0.13007391900000001</v>
      </c>
      <c r="E22">
        <v>50.72801158</v>
      </c>
      <c r="F22">
        <v>5.3288713469999998</v>
      </c>
      <c r="G22">
        <v>255.06850180000001</v>
      </c>
      <c r="H22">
        <v>244.65649999999999</v>
      </c>
      <c r="I22">
        <v>0.40015452899999998</v>
      </c>
      <c r="K22" s="9">
        <f>AVERAGE(F22:F26)</f>
        <v>4.4552438969999999</v>
      </c>
      <c r="L22" s="9">
        <f t="shared" ref="L22" si="16">_xlfn.STDEV.S(F22:F26)</f>
        <v>0.82481779053623139</v>
      </c>
      <c r="M22" s="9">
        <f t="shared" ref="M22" si="17">AVERAGE(B22:B26)</f>
        <v>9.6040076334000002</v>
      </c>
      <c r="N22" s="9">
        <f t="shared" ref="N22" si="18">_xlfn.STDEV.S(B22:B26)</f>
        <v>1.1866812402355749</v>
      </c>
      <c r="O22" s="9">
        <f t="shared" ref="O22" si="19">AVERAGE(E22:E26)</f>
        <v>47.254083533999996</v>
      </c>
      <c r="P22" s="9">
        <f t="shared" ref="P22" si="20">_xlfn.STDEV.S(E22:E26)</f>
        <v>2.3362635486040548</v>
      </c>
      <c r="Q22" s="9">
        <f t="shared" ref="Q22" si="21">AVERAGE(I22:I26)</f>
        <v>0.40861521080000002</v>
      </c>
      <c r="R22" s="9">
        <f t="shared" ref="R22" si="22">_xlfn.STDEV.S(I22:I26)</f>
        <v>9.091564285782601E-2</v>
      </c>
    </row>
    <row r="23" spans="1:18" x14ac:dyDescent="0.45">
      <c r="A23" t="s">
        <v>71</v>
      </c>
      <c r="B23">
        <v>9.928321553</v>
      </c>
      <c r="C23">
        <v>5.4588809999999996E-3</v>
      </c>
      <c r="D23">
        <v>0.16238428399999999</v>
      </c>
      <c r="E23">
        <v>46.219699919999996</v>
      </c>
      <c r="F23">
        <v>4.2685607430000001</v>
      </c>
      <c r="G23">
        <v>266.6349027</v>
      </c>
      <c r="H23">
        <v>256.61149999999998</v>
      </c>
      <c r="I23">
        <v>0.54102091299999999</v>
      </c>
      <c r="K23" s="9"/>
      <c r="L23" s="9"/>
      <c r="M23" s="9"/>
      <c r="N23" s="9"/>
      <c r="O23" s="9"/>
      <c r="P23" s="9"/>
      <c r="Q23" s="9"/>
      <c r="R23" s="9"/>
    </row>
    <row r="24" spans="1:18" x14ac:dyDescent="0.45">
      <c r="A24" t="s">
        <v>76</v>
      </c>
      <c r="B24">
        <v>8.1420809320000007</v>
      </c>
      <c r="C24">
        <v>1.81163E-4</v>
      </c>
      <c r="D24">
        <v>0.220641117</v>
      </c>
      <c r="E24">
        <v>48.554591360000003</v>
      </c>
      <c r="F24">
        <v>3.1415141050000002</v>
      </c>
      <c r="G24">
        <v>191.1021418</v>
      </c>
      <c r="H24">
        <v>186.31800000000001</v>
      </c>
      <c r="I24">
        <v>0.386463838</v>
      </c>
      <c r="K24" s="9"/>
      <c r="L24" s="9"/>
      <c r="M24" s="9"/>
      <c r="N24" s="9"/>
      <c r="O24" s="9"/>
      <c r="P24" s="9"/>
      <c r="Q24" s="9"/>
      <c r="R24" s="9"/>
    </row>
    <row r="25" spans="1:18" x14ac:dyDescent="0.45">
      <c r="A25" t="s">
        <v>81</v>
      </c>
      <c r="B25">
        <v>8.8233605669999999</v>
      </c>
      <c r="C25">
        <v>1.1790069E-2</v>
      </c>
      <c r="D25">
        <v>0.146007103</v>
      </c>
      <c r="E25">
        <v>45.316722820000003</v>
      </c>
      <c r="F25">
        <v>4.7473524539999996</v>
      </c>
      <c r="G25">
        <v>236.57126349999999</v>
      </c>
      <c r="H25">
        <v>231.44</v>
      </c>
      <c r="I25">
        <v>0.287760876</v>
      </c>
      <c r="K25" s="9"/>
      <c r="L25" s="9"/>
      <c r="M25" s="9"/>
      <c r="N25" s="9"/>
      <c r="O25" s="9"/>
      <c r="P25" s="9"/>
      <c r="Q25" s="9"/>
      <c r="R25" s="9"/>
    </row>
    <row r="26" spans="1:18" x14ac:dyDescent="0.45">
      <c r="A26" t="s">
        <v>86</v>
      </c>
      <c r="B26">
        <v>9.8771455750000001</v>
      </c>
      <c r="C26">
        <v>1.3726643E-2</v>
      </c>
      <c r="D26">
        <v>0.144709527</v>
      </c>
      <c r="E26">
        <v>45.451391989999998</v>
      </c>
      <c r="F26">
        <v>4.7899208360000003</v>
      </c>
      <c r="G26">
        <v>263.57841000000002</v>
      </c>
      <c r="H26">
        <v>256.14999999999998</v>
      </c>
      <c r="I26">
        <v>0.427675898</v>
      </c>
      <c r="K26" s="9"/>
      <c r="L26" s="9"/>
      <c r="M26" s="9"/>
      <c r="N26" s="9"/>
      <c r="O26" s="9"/>
      <c r="P26" s="9"/>
      <c r="Q26" s="9"/>
      <c r="R26" s="9"/>
    </row>
  </sheetData>
  <mergeCells count="40">
    <mergeCell ref="Q22:Q26"/>
    <mergeCell ref="R22:R26"/>
    <mergeCell ref="K22:K26"/>
    <mergeCell ref="L22:L26"/>
    <mergeCell ref="M22:M26"/>
    <mergeCell ref="N22:N26"/>
    <mergeCell ref="O22:O26"/>
    <mergeCell ref="P22:P26"/>
    <mergeCell ref="Q12:Q16"/>
    <mergeCell ref="R12:R16"/>
    <mergeCell ref="K17:K21"/>
    <mergeCell ref="L17:L21"/>
    <mergeCell ref="M17:M21"/>
    <mergeCell ref="N17:N21"/>
    <mergeCell ref="O17:O21"/>
    <mergeCell ref="P17:P21"/>
    <mergeCell ref="Q17:Q21"/>
    <mergeCell ref="R17:R21"/>
    <mergeCell ref="K12:K16"/>
    <mergeCell ref="L12:L16"/>
    <mergeCell ref="M12:M16"/>
    <mergeCell ref="N12:N16"/>
    <mergeCell ref="O12:O16"/>
    <mergeCell ref="P12:P16"/>
    <mergeCell ref="Q2:Q6"/>
    <mergeCell ref="R2:R6"/>
    <mergeCell ref="K7:K11"/>
    <mergeCell ref="L7:L11"/>
    <mergeCell ref="M7:M11"/>
    <mergeCell ref="N7:N11"/>
    <mergeCell ref="O7:O11"/>
    <mergeCell ref="P7:P11"/>
    <mergeCell ref="Q7:Q11"/>
    <mergeCell ref="R7:R11"/>
    <mergeCell ref="K2:K6"/>
    <mergeCell ref="L2:L6"/>
    <mergeCell ref="M2:M6"/>
    <mergeCell ref="N2:N6"/>
    <mergeCell ref="O2:O6"/>
    <mergeCell ref="P2:P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3CB89-601B-4788-A2C4-95844CAB5875}">
  <dimension ref="A1:T52"/>
  <sheetViews>
    <sheetView tabSelected="1" workbookViewId="0">
      <selection activeCell="F7" sqref="F7"/>
    </sheetView>
  </sheetViews>
  <sheetFormatPr defaultRowHeight="14.25" x14ac:dyDescent="0.45"/>
  <sheetData>
    <row r="1" spans="1:16" x14ac:dyDescent="0.45">
      <c r="A1" t="s">
        <v>6</v>
      </c>
    </row>
    <row r="2" spans="1:16" x14ac:dyDescent="0.45">
      <c r="A2" t="s">
        <v>21</v>
      </c>
      <c r="B2" t="s">
        <v>89</v>
      </c>
      <c r="C2" t="s">
        <v>90</v>
      </c>
      <c r="D2" t="s">
        <v>91</v>
      </c>
    </row>
    <row r="3" spans="1:16" x14ac:dyDescent="0.45">
      <c r="A3">
        <v>6.3264431400000003</v>
      </c>
      <c r="B3">
        <v>6.1177830950000001</v>
      </c>
      <c r="C3">
        <v>4.3323305220000004</v>
      </c>
      <c r="D3">
        <v>5.3288713469999998</v>
      </c>
    </row>
    <row r="4" spans="1:16" x14ac:dyDescent="0.45">
      <c r="A4">
        <v>5.3794954920000002</v>
      </c>
      <c r="B4">
        <v>6.3836001619999996</v>
      </c>
      <c r="C4">
        <v>5.013046675</v>
      </c>
      <c r="D4">
        <v>4.2685607430000001</v>
      </c>
    </row>
    <row r="5" spans="1:16" x14ac:dyDescent="0.45">
      <c r="A5">
        <v>4.346567855</v>
      </c>
      <c r="B5">
        <v>4.5457294570000002</v>
      </c>
      <c r="C5">
        <v>3.9489671199999998</v>
      </c>
      <c r="D5">
        <v>3.1415141050000002</v>
      </c>
    </row>
    <row r="6" spans="1:16" x14ac:dyDescent="0.45">
      <c r="A6">
        <v>5.919976353</v>
      </c>
      <c r="B6">
        <v>5.7375304890000001</v>
      </c>
      <c r="C6">
        <v>5.4454421990000004</v>
      </c>
      <c r="D6">
        <v>4.7473524539999996</v>
      </c>
    </row>
    <row r="7" spans="1:16" x14ac:dyDescent="0.45">
      <c r="A7">
        <v>3.743833612</v>
      </c>
      <c r="B7">
        <v>5.7000785709999997</v>
      </c>
      <c r="C7">
        <v>4.7286115899999999</v>
      </c>
      <c r="D7">
        <v>4.7899208360000003</v>
      </c>
    </row>
    <row r="9" spans="1:16" ht="14.65" thickBot="1" x14ac:dyDescent="0.5">
      <c r="A9" t="s">
        <v>22</v>
      </c>
      <c r="K9" t="s">
        <v>46</v>
      </c>
      <c r="N9" t="s">
        <v>47</v>
      </c>
      <c r="O9">
        <v>0.05</v>
      </c>
    </row>
    <row r="10" spans="1:16" ht="14.65" thickTop="1" x14ac:dyDescent="0.45">
      <c r="K10" s="1" t="s">
        <v>48</v>
      </c>
      <c r="L10" s="1" t="s">
        <v>49</v>
      </c>
      <c r="M10" s="1" t="s">
        <v>50</v>
      </c>
      <c r="N10" s="1" t="s">
        <v>51</v>
      </c>
      <c r="O10" s="1" t="s">
        <v>36</v>
      </c>
      <c r="P10" s="1" t="s">
        <v>52</v>
      </c>
    </row>
    <row r="11" spans="1:16" ht="14.65" thickBot="1" x14ac:dyDescent="0.5">
      <c r="A11" t="s">
        <v>23</v>
      </c>
      <c r="F11" t="s">
        <v>24</v>
      </c>
      <c r="G11">
        <v>0.05</v>
      </c>
      <c r="K11" t="str">
        <f>A2</f>
        <v>WT</v>
      </c>
      <c r="L11">
        <f>AVERAGE(A3:A7)</f>
        <v>5.1432632904000002</v>
      </c>
      <c r="M11">
        <f>COUNT(A3:A7)</f>
        <v>5</v>
      </c>
      <c r="N11">
        <f>DEVSQ(A3:A7)</f>
        <v>4.6521304327596571</v>
      </c>
    </row>
    <row r="12" spans="1:16" ht="14.65" thickTop="1" x14ac:dyDescent="0.45">
      <c r="A12" s="1" t="s">
        <v>25</v>
      </c>
      <c r="B12" s="1" t="s">
        <v>26</v>
      </c>
      <c r="C12" s="1" t="s">
        <v>27</v>
      </c>
      <c r="D12" s="1" t="s">
        <v>28</v>
      </c>
      <c r="E12" s="1" t="s">
        <v>29</v>
      </c>
      <c r="F12" s="1" t="s">
        <v>30</v>
      </c>
      <c r="G12" s="1" t="s">
        <v>31</v>
      </c>
      <c r="H12" s="1" t="s">
        <v>32</v>
      </c>
      <c r="I12" s="1" t="s">
        <v>33</v>
      </c>
      <c r="K12" t="str">
        <f>B2</f>
        <v>Anc1A</v>
      </c>
      <c r="L12">
        <f>AVERAGE(B3:B7)</f>
        <v>5.6969443548000003</v>
      </c>
      <c r="M12">
        <f>COUNT(B3:B7)</f>
        <v>5</v>
      </c>
      <c r="N12">
        <f>DEVSQ(B3:B7)</f>
        <v>1.9755542413317588</v>
      </c>
    </row>
    <row r="13" spans="1:16" x14ac:dyDescent="0.45">
      <c r="A13" t="str">
        <f>A2</f>
        <v>WT</v>
      </c>
      <c r="B13">
        <f>COUNT(A3:A7)</f>
        <v>5</v>
      </c>
      <c r="C13">
        <f>SUM(A3:A7)</f>
        <v>25.716316452000001</v>
      </c>
      <c r="D13">
        <f>AVERAGE(A3:A7)</f>
        <v>5.1432632904000002</v>
      </c>
      <c r="E13">
        <f>_xlfn.VAR.S(A3:A7)</f>
        <v>1.1630326081899156</v>
      </c>
      <c r="F13">
        <f>DEVSQ(A3:A7)</f>
        <v>4.6521304327596571</v>
      </c>
      <c r="G13">
        <f>SQRT(D21/B13)</f>
        <v>0.36576144268234367</v>
      </c>
      <c r="H13">
        <f>D13-G13*_xlfn.T.INV.2T(G11,C21)</f>
        <v>4.3678836698068881</v>
      </c>
      <c r="I13">
        <f>D13+G13*_xlfn.T.INV.2T(G11,C21)</f>
        <v>5.9186429109931122</v>
      </c>
      <c r="K13" t="str">
        <f>C2</f>
        <v>Anc1B</v>
      </c>
      <c r="L13">
        <f>AVERAGE(C3:C7)</f>
        <v>4.6936796212000003</v>
      </c>
      <c r="M13">
        <f>COUNT(C3:C7)</f>
        <v>5</v>
      </c>
      <c r="N13">
        <f>DEVSQ(C3:C7)</f>
        <v>1.3535324118138494</v>
      </c>
    </row>
    <row r="14" spans="1:16" x14ac:dyDescent="0.45">
      <c r="A14" t="str">
        <f>B2</f>
        <v>Anc1A</v>
      </c>
      <c r="B14">
        <f>COUNT(B3:B7)</f>
        <v>5</v>
      </c>
      <c r="C14">
        <f>SUM(B3:B7)</f>
        <v>28.484721774</v>
      </c>
      <c r="D14">
        <f>AVERAGE(B3:B7)</f>
        <v>5.6969443548000003</v>
      </c>
      <c r="E14">
        <f>_xlfn.VAR.S(B3:B7)</f>
        <v>0.49388856033294104</v>
      </c>
      <c r="F14">
        <f>DEVSQ(B3:B7)</f>
        <v>1.9755542413317588</v>
      </c>
      <c r="G14">
        <f>SQRT(D21/B14)</f>
        <v>0.36576144268234367</v>
      </c>
      <c r="H14">
        <f>D14-G14*_xlfn.T.INV.2T(G11,C21)</f>
        <v>4.9215647342068882</v>
      </c>
      <c r="I14">
        <f>D14+G14*_xlfn.T.INV.2T(G11,C21)</f>
        <v>6.4723239753931123</v>
      </c>
      <c r="K14" t="str">
        <f>D2</f>
        <v>Anc2</v>
      </c>
      <c r="L14">
        <f>AVERAGE(D3:D7)</f>
        <v>4.4552438969999999</v>
      </c>
      <c r="M14">
        <f>COUNT(D3:D7)</f>
        <v>5</v>
      </c>
      <c r="N14">
        <f>DEVSQ(D3:D7)</f>
        <v>2.7212975503402843</v>
      </c>
    </row>
    <row r="15" spans="1:16" x14ac:dyDescent="0.45">
      <c r="A15" t="str">
        <f>C2</f>
        <v>Anc1B</v>
      </c>
      <c r="B15">
        <f>COUNT(C3:C7)</f>
        <v>5</v>
      </c>
      <c r="C15">
        <f>SUM(C3:C7)</f>
        <v>23.468398106000002</v>
      </c>
      <c r="D15">
        <f>AVERAGE(C3:C7)</f>
        <v>4.6936796212000003</v>
      </c>
      <c r="E15">
        <f>_xlfn.VAR.S(C3:C7)</f>
        <v>0.33838310295345764</v>
      </c>
      <c r="F15">
        <f>DEVSQ(C3:C7)</f>
        <v>1.3535324118138494</v>
      </c>
      <c r="G15">
        <f>SQRT(D21/B15)</f>
        <v>0.36576144268234367</v>
      </c>
      <c r="H15">
        <f>D15-G15*_xlfn.T.INV.2T(G11,C21)</f>
        <v>3.9183000006068887</v>
      </c>
      <c r="I15">
        <f>D15+G15*_xlfn.T.INV.2T(G11,C21)</f>
        <v>5.4690592417931123</v>
      </c>
      <c r="K15" s="2"/>
      <c r="L15" s="2"/>
      <c r="M15" s="2">
        <f>SUM(M11:M14)</f>
        <v>20</v>
      </c>
      <c r="N15" s="2">
        <f>SUM(N11:N14)</f>
        <v>10.702514636245549</v>
      </c>
      <c r="O15" s="2">
        <f>M15-COUNT(M11:M14)</f>
        <v>16</v>
      </c>
      <c r="P15" s="2">
        <f>[1]!QCRIT(COUNT(M11:M14),O15,O9,2)</f>
        <v>4.0460000000000003</v>
      </c>
    </row>
    <row r="16" spans="1:16" ht="14.65" thickBot="1" x14ac:dyDescent="0.5">
      <c r="A16" t="str">
        <f>D2</f>
        <v>Anc2</v>
      </c>
      <c r="B16">
        <f>COUNT(D3:D7)</f>
        <v>5</v>
      </c>
      <c r="C16">
        <f>SUM(D3:D7)</f>
        <v>22.276219484999999</v>
      </c>
      <c r="D16">
        <f>AVERAGE(D3:D7)</f>
        <v>4.4552438969999999</v>
      </c>
      <c r="E16">
        <f>_xlfn.VAR.S(D3:D7)</f>
        <v>0.68032438758507041</v>
      </c>
      <c r="F16">
        <f>DEVSQ(D3:D7)</f>
        <v>2.7212975503402843</v>
      </c>
      <c r="G16">
        <f>SQRT(D21/B16)</f>
        <v>0.36576144268234367</v>
      </c>
      <c r="H16">
        <f>D16-G16*_xlfn.T.INV.2T(G11,C21)</f>
        <v>3.6798642764068883</v>
      </c>
      <c r="I16">
        <f>D16+G16*_xlfn.T.INV.2T(G11,C21)</f>
        <v>5.2306235175931119</v>
      </c>
      <c r="K16" t="s">
        <v>53</v>
      </c>
    </row>
    <row r="17" spans="1:20" ht="14.65" thickTop="1" x14ac:dyDescent="0.45">
      <c r="A17" s="2"/>
      <c r="B17" s="2"/>
      <c r="C17" s="2"/>
      <c r="D17" s="2"/>
      <c r="E17" s="2"/>
      <c r="F17" s="2"/>
      <c r="G17" s="2"/>
      <c r="H17" s="2"/>
      <c r="I17" s="2"/>
      <c r="K17" s="1" t="s">
        <v>54</v>
      </c>
      <c r="L17" s="1" t="s">
        <v>55</v>
      </c>
      <c r="M17" s="1" t="s">
        <v>49</v>
      </c>
      <c r="N17" s="1" t="s">
        <v>56</v>
      </c>
      <c r="O17" s="1" t="s">
        <v>57</v>
      </c>
      <c r="P17" s="1" t="s">
        <v>58</v>
      </c>
      <c r="Q17" s="1" t="s">
        <v>59</v>
      </c>
      <c r="R17" s="1" t="s">
        <v>60</v>
      </c>
      <c r="S17" s="1" t="s">
        <v>61</v>
      </c>
      <c r="T17" s="1" t="s">
        <v>62</v>
      </c>
    </row>
    <row r="18" spans="1:20" ht="14.65" thickBot="1" x14ac:dyDescent="0.5">
      <c r="A18" t="s">
        <v>34</v>
      </c>
      <c r="K18" s="2" t="str">
        <f>K11</f>
        <v>WT</v>
      </c>
      <c r="L18" s="2" t="str">
        <f>K12</f>
        <v>Anc1A</v>
      </c>
      <c r="M18" s="2">
        <f>ABS(L11-L12)</f>
        <v>0.55368106440000009</v>
      </c>
      <c r="N18" s="2">
        <f>SQRT(N15/O15/HARMEAN(M11,M12))</f>
        <v>0.36576144268234367</v>
      </c>
      <c r="O18" s="2">
        <f>M18/N18</f>
        <v>1.5137764668127165</v>
      </c>
      <c r="P18" s="2">
        <f>M18-N18*P$15</f>
        <v>-0.92618973269276261</v>
      </c>
      <c r="Q18" s="2">
        <f>M18+N18*P$15</f>
        <v>2.0335518614927626</v>
      </c>
      <c r="R18" s="2">
        <f>[1]!QDIST(O18,COUNT($M$11:$M$14),O$15)</f>
        <v>0.71174062859779097</v>
      </c>
      <c r="S18" s="2">
        <f>N18*P$15</f>
        <v>1.4798707970927627</v>
      </c>
      <c r="T18" s="2">
        <f>M18*SQRT(O$15/N$15)</f>
        <v>0.67698141650653776</v>
      </c>
    </row>
    <row r="19" spans="1:20" ht="14.65" thickTop="1" x14ac:dyDescent="0.45">
      <c r="A19" s="1" t="s">
        <v>35</v>
      </c>
      <c r="B19" s="1" t="s">
        <v>30</v>
      </c>
      <c r="C19" s="1" t="s">
        <v>36</v>
      </c>
      <c r="D19" s="1" t="s">
        <v>37</v>
      </c>
      <c r="E19" s="1" t="s">
        <v>38</v>
      </c>
      <c r="F19" s="1" t="s">
        <v>39</v>
      </c>
      <c r="G19" s="1" t="s">
        <v>40</v>
      </c>
      <c r="H19" s="1" t="s">
        <v>41</v>
      </c>
      <c r="I19" s="1" t="s">
        <v>42</v>
      </c>
      <c r="K19" t="str">
        <f>K11</f>
        <v>WT</v>
      </c>
      <c r="L19" t="str">
        <f>K13</f>
        <v>Anc1B</v>
      </c>
      <c r="M19">
        <f>ABS(L11-L13)</f>
        <v>0.44958366919999992</v>
      </c>
      <c r="N19">
        <f>SQRT(N15/O15/HARMEAN(M11,M13))</f>
        <v>0.36576144268234367</v>
      </c>
      <c r="O19">
        <f t="shared" ref="O19:O23" si="0">M19/N19</f>
        <v>1.2291718501079245</v>
      </c>
      <c r="P19">
        <f t="shared" ref="P19:P23" si="1">M19-N19*P$15</f>
        <v>-1.0302871278927628</v>
      </c>
      <c r="Q19">
        <f t="shared" ref="Q19:Q23" si="2">M19+N19*P$15</f>
        <v>1.9294544662927626</v>
      </c>
      <c r="R19">
        <f>[1]!QDIST(O19,COUNT($M$11:$M$14),O$15)</f>
        <v>0.82051511176755609</v>
      </c>
      <c r="S19">
        <f t="shared" ref="S19:S23" si="3">N19*P$15</f>
        <v>1.4798707970927627</v>
      </c>
      <c r="T19">
        <f t="shared" ref="T19:T23" si="4">M19*SQRT(O$15/N$15)</f>
        <v>0.54970236257410032</v>
      </c>
    </row>
    <row r="20" spans="1:20" x14ac:dyDescent="0.45">
      <c r="A20" t="s">
        <v>43</v>
      </c>
      <c r="B20">
        <f>B22-B21</f>
        <v>4.4840882869274274</v>
      </c>
      <c r="C20">
        <f>COUNTA(A13:A16)-1</f>
        <v>3</v>
      </c>
      <c r="D20">
        <f>B20/C20</f>
        <v>1.4946960956424757</v>
      </c>
      <c r="E20">
        <f>D20/D21</f>
        <v>2.2345344382233017</v>
      </c>
      <c r="F20">
        <f>_xlfn.F.DIST.RT(E20,C20,C21)</f>
        <v>0.12365108374057619</v>
      </c>
      <c r="G20">
        <f>B20/B22</f>
        <v>0.29526605190191901</v>
      </c>
      <c r="H20">
        <f>SQRT(DEVSQ(D13:D16)/(D21*C20))</f>
        <v>0.66851094803650046</v>
      </c>
      <c r="I20">
        <f>(B22-C22*D21)/(B22+D21)</f>
        <v>0.1562464265666218</v>
      </c>
      <c r="K20" t="str">
        <f>K11</f>
        <v>WT</v>
      </c>
      <c r="L20" t="str">
        <f>K14</f>
        <v>Anc2</v>
      </c>
      <c r="M20">
        <f>ABS(L11-L14)</f>
        <v>0.68801939340000029</v>
      </c>
      <c r="N20">
        <f>SQRT(N15/O15/HARMEAN(M11,M14))</f>
        <v>0.36576144268234367</v>
      </c>
      <c r="O20">
        <f t="shared" si="0"/>
        <v>1.8810604757963267</v>
      </c>
      <c r="P20">
        <f t="shared" si="1"/>
        <v>-0.79185140369276241</v>
      </c>
      <c r="Q20">
        <f t="shared" si="2"/>
        <v>2.1678901904927628</v>
      </c>
      <c r="R20">
        <f>[1]!QDIST(O20,COUNT($M$11:$M$14),O$15)</f>
        <v>0.55815205616873531</v>
      </c>
      <c r="S20">
        <f t="shared" si="3"/>
        <v>1.4798707970927627</v>
      </c>
      <c r="T20">
        <f t="shared" si="4"/>
        <v>0.84123581873373698</v>
      </c>
    </row>
    <row r="21" spans="1:20" x14ac:dyDescent="0.45">
      <c r="A21" t="s">
        <v>44</v>
      </c>
      <c r="B21">
        <f>SUM(F13:F16)</f>
        <v>10.702514636245549</v>
      </c>
      <c r="C21">
        <f>C22-C20</f>
        <v>16</v>
      </c>
      <c r="D21">
        <f>B21/C21</f>
        <v>0.66890716476534684</v>
      </c>
      <c r="K21" t="str">
        <f>K12</f>
        <v>Anc1A</v>
      </c>
      <c r="L21" t="str">
        <f>K13</f>
        <v>Anc1B</v>
      </c>
      <c r="M21">
        <f>ABS(L12-L13)</f>
        <v>1.0032647336</v>
      </c>
      <c r="N21">
        <f>SQRT(N15/O15/HARMEAN(M12,M13))</f>
        <v>0.36576144268234367</v>
      </c>
      <c r="O21">
        <f t="shared" si="0"/>
        <v>2.742948316920641</v>
      </c>
      <c r="P21">
        <f t="shared" si="1"/>
        <v>-0.47660606349276269</v>
      </c>
      <c r="Q21">
        <f t="shared" si="2"/>
        <v>2.4831355306927625</v>
      </c>
      <c r="R21">
        <f>[1]!QDIST(O21,COUNT($M$11:$M$14),O$15)</f>
        <v>0.25129210318007478</v>
      </c>
      <c r="S21">
        <f t="shared" si="3"/>
        <v>1.4798707970927627</v>
      </c>
      <c r="T21">
        <f t="shared" si="4"/>
        <v>1.226683779080638</v>
      </c>
    </row>
    <row r="22" spans="1:20" x14ac:dyDescent="0.45">
      <c r="A22" s="3" t="s">
        <v>45</v>
      </c>
      <c r="B22" s="3">
        <f>DEVSQ(A3:D7)</f>
        <v>15.186602923172977</v>
      </c>
      <c r="C22" s="3">
        <f>COUNT(A3:D7)-1</f>
        <v>19</v>
      </c>
      <c r="D22" s="3">
        <f>B22/C22</f>
        <v>0.79929489069331461</v>
      </c>
      <c r="E22" s="3"/>
      <c r="F22" s="3"/>
      <c r="G22" s="3"/>
      <c r="H22" s="3"/>
      <c r="I22" s="3"/>
      <c r="K22" t="str">
        <f>K12</f>
        <v>Anc1A</v>
      </c>
      <c r="L22" t="str">
        <f>K14</f>
        <v>Anc2</v>
      </c>
      <c r="M22">
        <f>ABS(L12-L14)</f>
        <v>1.2417004578000004</v>
      </c>
      <c r="N22">
        <f>SQRT(N15/O15/HARMEAN(M12,M14))</f>
        <v>0.36576144268234367</v>
      </c>
      <c r="O22">
        <f t="shared" si="0"/>
        <v>3.394836942609043</v>
      </c>
      <c r="P22">
        <f t="shared" si="1"/>
        <v>-0.23817033929276232</v>
      </c>
      <c r="Q22">
        <f t="shared" si="2"/>
        <v>2.7215712548927629</v>
      </c>
      <c r="R22">
        <f>[1]!QDIST(O22,COUNT($M$11:$M$14),O$15)</f>
        <v>0.11712105005343798</v>
      </c>
      <c r="S22">
        <f t="shared" si="3"/>
        <v>1.4798707970927627</v>
      </c>
      <c r="T22">
        <f t="shared" si="4"/>
        <v>1.5182172352402747</v>
      </c>
    </row>
    <row r="23" spans="1:20" x14ac:dyDescent="0.45">
      <c r="K23" s="3" t="str">
        <f>K13</f>
        <v>Anc1B</v>
      </c>
      <c r="L23" s="3" t="str">
        <f>K14</f>
        <v>Anc2</v>
      </c>
      <c r="M23" s="3">
        <f>ABS(L13-L14)</f>
        <v>0.23843572420000037</v>
      </c>
      <c r="N23" s="3">
        <f>SQRT(N15/O15/HARMEAN(M13,M14))</f>
        <v>0.36576144268234367</v>
      </c>
      <c r="O23" s="3">
        <f t="shared" si="0"/>
        <v>0.65188862568840233</v>
      </c>
      <c r="P23" s="3">
        <f t="shared" si="1"/>
        <v>-1.2414350728927623</v>
      </c>
      <c r="Q23" s="3">
        <f t="shared" si="2"/>
        <v>1.7183065212927631</v>
      </c>
      <c r="R23" s="3">
        <f>[1]!QDIST(O23,COUNT($M$11:$M$14),O$15)</f>
        <v>0.96647328048526315</v>
      </c>
      <c r="S23" s="3">
        <f t="shared" si="3"/>
        <v>1.4798707970927627</v>
      </c>
      <c r="T23" s="3">
        <f t="shared" si="4"/>
        <v>0.29153345615963666</v>
      </c>
    </row>
    <row r="30" spans="1:20" x14ac:dyDescent="0.45">
      <c r="A30" t="s">
        <v>5</v>
      </c>
    </row>
    <row r="31" spans="1:20" x14ac:dyDescent="0.45">
      <c r="A31" t="s">
        <v>21</v>
      </c>
      <c r="B31" t="s">
        <v>89</v>
      </c>
      <c r="C31" t="s">
        <v>90</v>
      </c>
      <c r="D31" t="s">
        <v>91</v>
      </c>
    </row>
    <row r="32" spans="1:20" x14ac:dyDescent="0.45">
      <c r="A32">
        <v>36.212415409999998</v>
      </c>
      <c r="B32">
        <v>37.898862559999998</v>
      </c>
      <c r="C32">
        <v>34.180797030000001</v>
      </c>
      <c r="D32">
        <v>50.72801158</v>
      </c>
    </row>
    <row r="33" spans="1:20" x14ac:dyDescent="0.45">
      <c r="A33">
        <v>33.548936419999997</v>
      </c>
      <c r="B33">
        <v>39.928740959999999</v>
      </c>
      <c r="C33">
        <v>36.475828190000001</v>
      </c>
      <c r="D33">
        <v>46.219699919999996</v>
      </c>
    </row>
    <row r="34" spans="1:20" x14ac:dyDescent="0.45">
      <c r="A34">
        <v>34.57353492</v>
      </c>
      <c r="B34">
        <v>37.166054269999997</v>
      </c>
      <c r="C34">
        <v>36.86660208</v>
      </c>
      <c r="D34">
        <v>48.554591360000003</v>
      </c>
    </row>
    <row r="35" spans="1:20" x14ac:dyDescent="0.45">
      <c r="A35">
        <v>32.611661689999998</v>
      </c>
      <c r="B35">
        <v>34.798105829999997</v>
      </c>
      <c r="C35">
        <v>34.674463590000002</v>
      </c>
      <c r="D35">
        <v>45.316722820000003</v>
      </c>
    </row>
    <row r="36" spans="1:20" x14ac:dyDescent="0.45">
      <c r="A36">
        <v>28.55279535</v>
      </c>
      <c r="B36">
        <v>35.034257220000001</v>
      </c>
      <c r="C36">
        <v>32.526803360000002</v>
      </c>
      <c r="D36">
        <v>45.451391989999998</v>
      </c>
    </row>
    <row r="38" spans="1:20" ht="14.65" thickBot="1" x14ac:dyDescent="0.5">
      <c r="A38" t="s">
        <v>22</v>
      </c>
      <c r="K38" t="s">
        <v>46</v>
      </c>
      <c r="N38" t="s">
        <v>47</v>
      </c>
      <c r="O38">
        <v>0.05</v>
      </c>
    </row>
    <row r="39" spans="1:20" ht="14.65" thickTop="1" x14ac:dyDescent="0.45">
      <c r="K39" s="1" t="s">
        <v>48</v>
      </c>
      <c r="L39" s="1" t="s">
        <v>49</v>
      </c>
      <c r="M39" s="1" t="s">
        <v>50</v>
      </c>
      <c r="N39" s="1" t="s">
        <v>51</v>
      </c>
      <c r="O39" s="1" t="s">
        <v>36</v>
      </c>
      <c r="P39" s="1" t="s">
        <v>52</v>
      </c>
    </row>
    <row r="40" spans="1:20" ht="14.65" thickBot="1" x14ac:dyDescent="0.5">
      <c r="A40" t="s">
        <v>23</v>
      </c>
      <c r="F40" t="s">
        <v>24</v>
      </c>
      <c r="G40">
        <v>0.05</v>
      </c>
      <c r="K40" t="str">
        <f>A31</f>
        <v>WT</v>
      </c>
      <c r="L40">
        <f>AVERAGE(A32:A36)</f>
        <v>33.099868758</v>
      </c>
      <c r="M40">
        <f>COUNT(A32:A36)</f>
        <v>5</v>
      </c>
      <c r="N40">
        <f>DEVSQ(A32:A36)</f>
        <v>32.97552310194024</v>
      </c>
    </row>
    <row r="41" spans="1:20" ht="14.65" thickTop="1" x14ac:dyDescent="0.45">
      <c r="A41" s="1" t="s">
        <v>25</v>
      </c>
      <c r="B41" s="1" t="s">
        <v>26</v>
      </c>
      <c r="C41" s="1" t="s">
        <v>27</v>
      </c>
      <c r="D41" s="1" t="s">
        <v>28</v>
      </c>
      <c r="E41" s="1" t="s">
        <v>29</v>
      </c>
      <c r="F41" s="1" t="s">
        <v>30</v>
      </c>
      <c r="G41" s="1" t="s">
        <v>31</v>
      </c>
      <c r="H41" s="1" t="s">
        <v>32</v>
      </c>
      <c r="I41" s="1" t="s">
        <v>33</v>
      </c>
      <c r="K41" t="str">
        <f>B31</f>
        <v>Anc1A</v>
      </c>
      <c r="L41">
        <f>AVERAGE(B32:B36)</f>
        <v>36.965204168</v>
      </c>
      <c r="M41">
        <f>COUNT(B32:B36)</f>
        <v>5</v>
      </c>
      <c r="N41">
        <f>DEVSQ(B32:B36)</f>
        <v>18.119480396515961</v>
      </c>
    </row>
    <row r="42" spans="1:20" x14ac:dyDescent="0.45">
      <c r="A42" t="str">
        <f>A31</f>
        <v>WT</v>
      </c>
      <c r="B42">
        <f>COUNT(A32:A36)</f>
        <v>5</v>
      </c>
      <c r="C42">
        <f>SUM(A32:A36)</f>
        <v>165.49934378999998</v>
      </c>
      <c r="D42">
        <f>AVERAGE(A32:A36)</f>
        <v>33.099868758</v>
      </c>
      <c r="E42">
        <f>_xlfn.VAR.S(A32:A36)</f>
        <v>8.24388077548506</v>
      </c>
      <c r="F42">
        <f>DEVSQ(A32:A36)</f>
        <v>32.97552310194024</v>
      </c>
      <c r="G42">
        <f>SQRT(D50/B42)</f>
        <v>1.0336124366802242</v>
      </c>
      <c r="H42">
        <f>D42-G42*_xlfn.T.INV.2T(G40,C50)</f>
        <v>30.908708276140597</v>
      </c>
      <c r="I42">
        <f>D42+G42*_xlfn.T.INV.2T(G40,C50)</f>
        <v>35.291029239859398</v>
      </c>
      <c r="K42" t="str">
        <f>C31</f>
        <v>Anc1B</v>
      </c>
      <c r="L42">
        <f>AVERAGE(C32:C36)</f>
        <v>34.944898850000001</v>
      </c>
      <c r="M42">
        <f>COUNT(C32:C36)</f>
        <v>5</v>
      </c>
      <c r="N42">
        <f>DEVSQ(C32:C36)</f>
        <v>12.540860568202177</v>
      </c>
    </row>
    <row r="43" spans="1:20" x14ac:dyDescent="0.45">
      <c r="A43" t="str">
        <f>B31</f>
        <v>Anc1A</v>
      </c>
      <c r="B43">
        <f>COUNT(B32:B36)</f>
        <v>5</v>
      </c>
      <c r="C43">
        <f>SUM(B32:B36)</f>
        <v>184.82602083999998</v>
      </c>
      <c r="D43">
        <f>AVERAGE(B32:B36)</f>
        <v>36.965204168</v>
      </c>
      <c r="E43">
        <f>_xlfn.VAR.S(B32:B36)</f>
        <v>4.5298700991289902</v>
      </c>
      <c r="F43">
        <f>DEVSQ(B32:B36)</f>
        <v>18.119480396515961</v>
      </c>
      <c r="G43">
        <f>SQRT(D50/B43)</f>
        <v>1.0336124366802242</v>
      </c>
      <c r="H43">
        <f>D43-G43*_xlfn.T.INV.2T(G40,C50)</f>
        <v>34.774043686140601</v>
      </c>
      <c r="I43">
        <f>D43+G43*_xlfn.T.INV.2T(G40,C50)</f>
        <v>39.156364649859398</v>
      </c>
      <c r="K43" t="str">
        <f>D31</f>
        <v>Anc2</v>
      </c>
      <c r="L43">
        <f>AVERAGE(D32:D36)</f>
        <v>47.254083533999996</v>
      </c>
      <c r="M43">
        <f>COUNT(D32:D36)</f>
        <v>5</v>
      </c>
      <c r="N43">
        <f>DEVSQ(D32:D36)</f>
        <v>21.83250947414404</v>
      </c>
    </row>
    <row r="44" spans="1:20" x14ac:dyDescent="0.45">
      <c r="A44" t="str">
        <f>C31</f>
        <v>Anc1B</v>
      </c>
      <c r="B44">
        <f>COUNT(C32:C36)</f>
        <v>5</v>
      </c>
      <c r="C44">
        <f>SUM(C32:C36)</f>
        <v>174.72449424999999</v>
      </c>
      <c r="D44">
        <f>AVERAGE(C32:C36)</f>
        <v>34.944898850000001</v>
      </c>
      <c r="E44">
        <f>_xlfn.VAR.S(C32:C36)</f>
        <v>3.1352151420505443</v>
      </c>
      <c r="F44">
        <f>DEVSQ(C32:C36)</f>
        <v>12.540860568202177</v>
      </c>
      <c r="G44">
        <f>SQRT(D50/B44)</f>
        <v>1.0336124366802242</v>
      </c>
      <c r="H44">
        <f>D44-G44*_xlfn.T.INV.2T(G40,C50)</f>
        <v>32.753738368140603</v>
      </c>
      <c r="I44">
        <f>D44+G44*_xlfn.T.INV.2T(G40,C50)</f>
        <v>37.1360593318594</v>
      </c>
      <c r="K44" s="2"/>
      <c r="L44" s="2"/>
      <c r="M44" s="2">
        <f>SUM(M40:M43)</f>
        <v>20</v>
      </c>
      <c r="N44" s="2">
        <f>SUM(N40:N43)</f>
        <v>85.468373540802418</v>
      </c>
      <c r="O44" s="2">
        <f>M44-COUNT(M40:M43)</f>
        <v>16</v>
      </c>
      <c r="P44" s="2">
        <f>[1]!QCRIT(COUNT(M40:M43),O44,O38,2)</f>
        <v>4.0460000000000003</v>
      </c>
    </row>
    <row r="45" spans="1:20" ht="14.65" thickBot="1" x14ac:dyDescent="0.5">
      <c r="A45" t="str">
        <f>D31</f>
        <v>Anc2</v>
      </c>
      <c r="B45">
        <f>COUNT(D32:D36)</f>
        <v>5</v>
      </c>
      <c r="C45">
        <f>SUM(D32:D36)</f>
        <v>236.27041766999997</v>
      </c>
      <c r="D45">
        <f>AVERAGE(D32:D36)</f>
        <v>47.254083533999996</v>
      </c>
      <c r="E45">
        <f>_xlfn.VAR.S(D32:D36)</f>
        <v>5.4581273685360099</v>
      </c>
      <c r="F45">
        <f>DEVSQ(D32:D36)</f>
        <v>21.83250947414404</v>
      </c>
      <c r="G45">
        <f>SQRT(D50/B45)</f>
        <v>1.0336124366802242</v>
      </c>
      <c r="H45">
        <f>D45-G45*_xlfn.T.INV.2T(G40,C50)</f>
        <v>45.062923052140597</v>
      </c>
      <c r="I45">
        <f>D45+G45*_xlfn.T.INV.2T(G40,C50)</f>
        <v>49.445244015859394</v>
      </c>
      <c r="K45" t="s">
        <v>53</v>
      </c>
    </row>
    <row r="46" spans="1:20" ht="14.65" thickTop="1" x14ac:dyDescent="0.45">
      <c r="A46" s="2"/>
      <c r="B46" s="2"/>
      <c r="C46" s="2"/>
      <c r="D46" s="2"/>
      <c r="E46" s="2"/>
      <c r="F46" s="2"/>
      <c r="G46" s="2"/>
      <c r="H46" s="2"/>
      <c r="I46" s="2"/>
      <c r="K46" s="1" t="s">
        <v>54</v>
      </c>
      <c r="L46" s="1" t="s">
        <v>55</v>
      </c>
      <c r="M46" s="1" t="s">
        <v>49</v>
      </c>
      <c r="N46" s="1" t="s">
        <v>56</v>
      </c>
      <c r="O46" s="1" t="s">
        <v>57</v>
      </c>
      <c r="P46" s="1" t="s">
        <v>58</v>
      </c>
      <c r="Q46" s="1" t="s">
        <v>59</v>
      </c>
      <c r="R46" s="1" t="s">
        <v>60</v>
      </c>
      <c r="S46" s="1" t="s">
        <v>61</v>
      </c>
      <c r="T46" s="1" t="s">
        <v>62</v>
      </c>
    </row>
    <row r="47" spans="1:20" ht="14.65" thickBot="1" x14ac:dyDescent="0.5">
      <c r="A47" t="s">
        <v>34</v>
      </c>
      <c r="K47" s="2" t="str">
        <f>K40</f>
        <v>WT</v>
      </c>
      <c r="L47" s="2" t="str">
        <f>K41</f>
        <v>Anc1A</v>
      </c>
      <c r="M47" s="2">
        <f>ABS(L40-L41)</f>
        <v>3.8653354100000001</v>
      </c>
      <c r="N47" s="2">
        <f>SQRT(N44/O44/HARMEAN(M40,M41))</f>
        <v>1.0336124366802242</v>
      </c>
      <c r="O47" s="2">
        <f>M47/N47</f>
        <v>3.7396370949393343</v>
      </c>
      <c r="P47" s="2">
        <f>M47-N47*P$44</f>
        <v>-0.3166605088081873</v>
      </c>
      <c r="Q47" s="2">
        <f>M47+N47*P$44</f>
        <v>8.0473313288081876</v>
      </c>
      <c r="R47" s="2">
        <f>[1]!QDIST(O47,COUNT($M$40:$M$43),O$44)</f>
        <v>7.5272349451281362E-2</v>
      </c>
      <c r="S47" s="2">
        <f>N47*P$44</f>
        <v>4.1819959188081874</v>
      </c>
      <c r="T47" s="2">
        <f>M47*SQRT(O$44/N$44)</f>
        <v>1.6724165510928373</v>
      </c>
    </row>
    <row r="48" spans="1:20" ht="14.65" thickTop="1" x14ac:dyDescent="0.45">
      <c r="A48" s="1" t="s">
        <v>35</v>
      </c>
      <c r="B48" s="1" t="s">
        <v>30</v>
      </c>
      <c r="C48" s="1" t="s">
        <v>36</v>
      </c>
      <c r="D48" s="1" t="s">
        <v>37</v>
      </c>
      <c r="E48" s="1" t="s">
        <v>38</v>
      </c>
      <c r="F48" s="1" t="s">
        <v>39</v>
      </c>
      <c r="G48" s="1" t="s">
        <v>40</v>
      </c>
      <c r="H48" s="1" t="s">
        <v>41</v>
      </c>
      <c r="I48" s="1" t="s">
        <v>42</v>
      </c>
      <c r="K48" t="str">
        <f>K40</f>
        <v>WT</v>
      </c>
      <c r="L48" t="str">
        <f>K42</f>
        <v>Anc1B</v>
      </c>
      <c r="M48">
        <f>ABS(L40-L42)</f>
        <v>1.8450300920000018</v>
      </c>
      <c r="N48">
        <f>SQRT(N44/O44/HARMEAN(M40,M42))</f>
        <v>1.0336124366802242</v>
      </c>
      <c r="O48">
        <f t="shared" ref="O48:O52" si="5">M48/N48</f>
        <v>1.7850308554006027</v>
      </c>
      <c r="P48">
        <f t="shared" ref="P48:P52" si="6">M48-N48*P$44</f>
        <v>-2.3369658268081857</v>
      </c>
      <c r="Q48">
        <f t="shared" ref="Q48:Q52" si="7">M48+N48*P$44</f>
        <v>6.0270260108081892</v>
      </c>
      <c r="R48">
        <f>[1]!QDIST(O48,COUNT($M$40:$M$43),O$44)</f>
        <v>0.59849726672414327</v>
      </c>
      <c r="S48">
        <f t="shared" ref="S48:S52" si="8">N48*P$44</f>
        <v>4.1819959188081874</v>
      </c>
      <c r="T48">
        <f t="shared" ref="T48:T52" si="9">M48*SQRT(O$44/N$44)</f>
        <v>0.79829006692206905</v>
      </c>
    </row>
    <row r="49" spans="1:20" x14ac:dyDescent="0.45">
      <c r="A49" t="s">
        <v>43</v>
      </c>
      <c r="B49">
        <f>B51-B50</f>
        <v>600.18181196022761</v>
      </c>
      <c r="C49">
        <f>COUNTA(A42:A45)-1</f>
        <v>3</v>
      </c>
      <c r="D49">
        <f>B49/C49</f>
        <v>200.06060398674254</v>
      </c>
      <c r="E49">
        <f>D49/D50</f>
        <v>37.45209521577879</v>
      </c>
      <c r="F49">
        <f>_xlfn.F.DIST.RT(E49,C49,C50)</f>
        <v>1.835096486847607E-7</v>
      </c>
      <c r="G49">
        <f>B49/B51</f>
        <v>0.87534696941947521</v>
      </c>
      <c r="H49">
        <f>SQRT(DEVSQ(D42:D45)/(D50*C49))</f>
        <v>2.7368629931284012</v>
      </c>
      <c r="I49">
        <f>(B51-C51*D50)/(B51+D50)</f>
        <v>0.84538826312216542</v>
      </c>
      <c r="K49" t="str">
        <f>K40</f>
        <v>WT</v>
      </c>
      <c r="L49" t="str">
        <f>K43</f>
        <v>Anc2</v>
      </c>
      <c r="M49">
        <f>ABS(L40-L43)</f>
        <v>14.154214775999996</v>
      </c>
      <c r="N49">
        <f>SQRT(N44/O44/HARMEAN(M40,M43))</f>
        <v>1.0336124366802242</v>
      </c>
      <c r="O49">
        <f t="shared" si="5"/>
        <v>13.693928472320602</v>
      </c>
      <c r="P49">
        <f t="shared" si="6"/>
        <v>9.9722188571918089</v>
      </c>
      <c r="Q49">
        <f t="shared" si="7"/>
        <v>18.336210694808184</v>
      </c>
      <c r="R49">
        <f>[1]!QDIST(O49,COUNT($M$40:$M$43),O$44)</f>
        <v>2.381114156957409E-7</v>
      </c>
      <c r="S49">
        <f t="shared" si="8"/>
        <v>4.1819959188081874</v>
      </c>
      <c r="T49">
        <f t="shared" si="9"/>
        <v>6.1241109886257421</v>
      </c>
    </row>
    <row r="50" spans="1:20" x14ac:dyDescent="0.45">
      <c r="A50" t="s">
        <v>44</v>
      </c>
      <c r="B50">
        <f>SUM(F42:F45)</f>
        <v>85.468373540802418</v>
      </c>
      <c r="C50">
        <f>C51-C49</f>
        <v>16</v>
      </c>
      <c r="D50">
        <f>B50/C50</f>
        <v>5.3417733463001511</v>
      </c>
      <c r="K50" t="str">
        <f>K41</f>
        <v>Anc1A</v>
      </c>
      <c r="L50" t="str">
        <f>K42</f>
        <v>Anc1B</v>
      </c>
      <c r="M50">
        <f>ABS(L41-L42)</f>
        <v>2.0203053179999984</v>
      </c>
      <c r="N50">
        <f>SQRT(N44/O44/HARMEAN(M41,M42))</f>
        <v>1.0336124366802242</v>
      </c>
      <c r="O50">
        <f t="shared" si="5"/>
        <v>1.9546062395387316</v>
      </c>
      <c r="P50">
        <f t="shared" si="6"/>
        <v>-2.1616906008081891</v>
      </c>
      <c r="Q50">
        <f t="shared" si="7"/>
        <v>6.2023012368081858</v>
      </c>
      <c r="R50">
        <f>[1]!QDIST(O50,COUNT($M$40:$M$43),O$44)</f>
        <v>0.52759048068582559</v>
      </c>
      <c r="S50">
        <f t="shared" si="8"/>
        <v>4.1819959188081874</v>
      </c>
      <c r="T50">
        <f t="shared" si="9"/>
        <v>0.87412648417076821</v>
      </c>
    </row>
    <row r="51" spans="1:20" x14ac:dyDescent="0.45">
      <c r="A51" s="3" t="s">
        <v>45</v>
      </c>
      <c r="B51" s="3">
        <f>DEVSQ(A32:D36)</f>
        <v>685.65018550103002</v>
      </c>
      <c r="C51" s="3">
        <f>COUNT(A32:D36)-1</f>
        <v>19</v>
      </c>
      <c r="D51" s="3">
        <f>B51/C51</f>
        <v>36.086851868475264</v>
      </c>
      <c r="E51" s="3"/>
      <c r="F51" s="3"/>
      <c r="G51" s="3"/>
      <c r="H51" s="3"/>
      <c r="I51" s="3"/>
      <c r="K51" t="str">
        <f>K41</f>
        <v>Anc1A</v>
      </c>
      <c r="L51" t="str">
        <f>K43</f>
        <v>Anc2</v>
      </c>
      <c r="M51">
        <f>ABS(L41-L43)</f>
        <v>10.288879365999996</v>
      </c>
      <c r="N51">
        <f>SQRT(N44/O44/HARMEAN(M41,M43))</f>
        <v>1.0336124366802242</v>
      </c>
      <c r="O51">
        <f t="shared" si="5"/>
        <v>9.9542913773812671</v>
      </c>
      <c r="P51">
        <f t="shared" si="6"/>
        <v>6.1068834471918088</v>
      </c>
      <c r="Q51">
        <f t="shared" si="7"/>
        <v>14.470875284808184</v>
      </c>
      <c r="R51">
        <f>[1]!QDIST(O51,COUNT($M$40:$M$43),O$44)</f>
        <v>1.5221826642375369E-5</v>
      </c>
      <c r="S51">
        <f t="shared" si="8"/>
        <v>4.1819959188081874</v>
      </c>
      <c r="T51">
        <f t="shared" si="9"/>
        <v>4.4516944375329048</v>
      </c>
    </row>
    <row r="52" spans="1:20" x14ac:dyDescent="0.45">
      <c r="K52" s="3" t="str">
        <f>K42</f>
        <v>Anc1B</v>
      </c>
      <c r="L52" s="3" t="str">
        <f>K43</f>
        <v>Anc2</v>
      </c>
      <c r="M52" s="3">
        <f>ABS(L42-L43)</f>
        <v>12.309184683999995</v>
      </c>
      <c r="N52" s="3">
        <f>SQRT(N44/O44/HARMEAN(M42,M43))</f>
        <v>1.0336124366802242</v>
      </c>
      <c r="O52" s="3">
        <f t="shared" si="5"/>
        <v>11.908897616919999</v>
      </c>
      <c r="P52" s="3">
        <f t="shared" si="6"/>
        <v>8.1271887651918071</v>
      </c>
      <c r="Q52" s="3">
        <f t="shared" si="7"/>
        <v>16.491180602808182</v>
      </c>
      <c r="R52" s="3">
        <f>[1]!QDIST(O52,COUNT($M$40:$M$43),O$44)</f>
        <v>1.5608754778684286E-6</v>
      </c>
      <c r="S52" s="3">
        <f t="shared" si="8"/>
        <v>4.1819959188081874</v>
      </c>
      <c r="T52" s="3">
        <f t="shared" si="9"/>
        <v>5.3258209217036736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Growthcurver output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Amanda</cp:lastModifiedBy>
  <dcterms:created xsi:type="dcterms:W3CDTF">2021-11-05T20:26:04Z</dcterms:created>
  <dcterms:modified xsi:type="dcterms:W3CDTF">2022-11-25T23:14:14Z</dcterms:modified>
</cp:coreProperties>
</file>