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/>
  <xr:revisionPtr revIDLastSave="0" documentId="13_ncr:1_{647CD834-B5CD-44A2-9522-DDD27973C563}" xr6:coauthVersionLast="47" xr6:coauthVersionMax="47" xr10:uidLastSave="{00000000-0000-0000-0000-000000000000}"/>
  <bookViews>
    <workbookView xWindow="-98" yWindow="-98" windowWidth="20715" windowHeight="13155" activeTab="2" xr2:uid="{00000000-000D-0000-FFFF-FFFF00000000}"/>
  </bookViews>
  <sheets>
    <sheet name="H+" sheetId="1" r:id="rId1"/>
    <sheet name="C2H2" sheetId="2" r:id="rId2"/>
    <sheet name="N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" l="1"/>
  <c r="H9" i="3" s="1"/>
  <c r="G2" i="3"/>
  <c r="H2" i="3" s="1"/>
  <c r="N2" i="3" s="1"/>
  <c r="F9" i="3"/>
  <c r="F8" i="3"/>
  <c r="G8" i="3" s="1"/>
  <c r="H8" i="3" s="1"/>
  <c r="F7" i="3"/>
  <c r="G7" i="3" s="1"/>
  <c r="H7" i="3" s="1"/>
  <c r="F6" i="3"/>
  <c r="G6" i="3" s="1"/>
  <c r="H6" i="3" s="1"/>
  <c r="F5" i="3"/>
  <c r="G5" i="3" s="1"/>
  <c r="H5" i="3" s="1"/>
  <c r="F4" i="3"/>
  <c r="G4" i="3" s="1"/>
  <c r="H4" i="3" s="1"/>
  <c r="F3" i="3"/>
  <c r="G3" i="3" s="1"/>
  <c r="H3" i="3" s="1"/>
  <c r="F2" i="3"/>
  <c r="L7" i="2"/>
  <c r="L9" i="2"/>
  <c r="L2" i="2"/>
  <c r="I3" i="2"/>
  <c r="I5" i="2"/>
  <c r="F9" i="2"/>
  <c r="I9" i="2" s="1"/>
  <c r="F8" i="2"/>
  <c r="I8" i="2" s="1"/>
  <c r="F7" i="2"/>
  <c r="I7" i="2" s="1"/>
  <c r="F6" i="2"/>
  <c r="I6" i="2" s="1"/>
  <c r="F5" i="2"/>
  <c r="L5" i="2" s="1"/>
  <c r="F4" i="2"/>
  <c r="L4" i="2" s="1"/>
  <c r="F3" i="2"/>
  <c r="L3" i="2" s="1"/>
  <c r="F2" i="2"/>
  <c r="G3" i="2" s="1"/>
  <c r="F3" i="1"/>
  <c r="L3" i="1" s="1"/>
  <c r="F4" i="1"/>
  <c r="L4" i="1" s="1"/>
  <c r="F5" i="1"/>
  <c r="L5" i="1" s="1"/>
  <c r="F6" i="1"/>
  <c r="L6" i="1" s="1"/>
  <c r="F7" i="1"/>
  <c r="L7" i="1" s="1"/>
  <c r="F8" i="1"/>
  <c r="H9" i="1" s="1"/>
  <c r="F9" i="1"/>
  <c r="I9" i="1" s="1"/>
  <c r="F2" i="1"/>
  <c r="L2" i="1" s="1"/>
  <c r="I5" i="1" l="1"/>
  <c r="I4" i="1"/>
  <c r="K5" i="1" s="1"/>
  <c r="I3" i="1"/>
  <c r="G5" i="1"/>
  <c r="H5" i="1"/>
  <c r="I8" i="1"/>
  <c r="K9" i="1" s="1"/>
  <c r="M5" i="1"/>
  <c r="N5" i="1"/>
  <c r="N3" i="2"/>
  <c r="M3" i="2"/>
  <c r="N5" i="2"/>
  <c r="M5" i="2"/>
  <c r="J9" i="2"/>
  <c r="K9" i="2"/>
  <c r="K8" i="3"/>
  <c r="N8" i="3"/>
  <c r="M3" i="1"/>
  <c r="N3" i="1"/>
  <c r="J9" i="1"/>
  <c r="G5" i="2"/>
  <c r="H3" i="1"/>
  <c r="H5" i="2"/>
  <c r="H7" i="2"/>
  <c r="L9" i="1"/>
  <c r="G9" i="2"/>
  <c r="L8" i="2"/>
  <c r="G3" i="1"/>
  <c r="I4" i="2"/>
  <c r="G9" i="1"/>
  <c r="L8" i="1"/>
  <c r="H9" i="2"/>
  <c r="I2" i="2"/>
  <c r="I2" i="1"/>
  <c r="H3" i="2"/>
  <c r="I7" i="1"/>
  <c r="I6" i="1"/>
  <c r="H7" i="1"/>
  <c r="G7" i="1"/>
  <c r="M7" i="1"/>
  <c r="J7" i="2"/>
  <c r="L6" i="2"/>
  <c r="N7" i="2" s="1"/>
  <c r="G7" i="2"/>
  <c r="K7" i="2"/>
  <c r="J3" i="3"/>
  <c r="I3" i="3"/>
  <c r="K3" i="3"/>
  <c r="N3" i="3"/>
  <c r="J5" i="3"/>
  <c r="K4" i="3"/>
  <c r="I5" i="3"/>
  <c r="N4" i="3"/>
  <c r="I9" i="3"/>
  <c r="K9" i="3"/>
  <c r="L9" i="3" s="1"/>
  <c r="J9" i="3"/>
  <c r="N9" i="3"/>
  <c r="O9" i="3" s="1"/>
  <c r="N7" i="3"/>
  <c r="K7" i="3"/>
  <c r="I7" i="3"/>
  <c r="J7" i="3"/>
  <c r="N6" i="3"/>
  <c r="K6" i="3"/>
  <c r="K5" i="3"/>
  <c r="N5" i="3"/>
  <c r="P3" i="3"/>
  <c r="O3" i="3"/>
  <c r="K2" i="3"/>
  <c r="N7" i="1"/>
  <c r="J5" i="1" l="1"/>
  <c r="K3" i="2"/>
  <c r="J3" i="2"/>
  <c r="N9" i="2"/>
  <c r="M9" i="2"/>
  <c r="M9" i="1"/>
  <c r="N9" i="1"/>
  <c r="J3" i="1"/>
  <c r="K3" i="1"/>
  <c r="K5" i="2"/>
  <c r="J5" i="2"/>
  <c r="K7" i="1"/>
  <c r="J7" i="1"/>
  <c r="M7" i="2"/>
  <c r="P5" i="3"/>
  <c r="O5" i="3"/>
  <c r="P9" i="3"/>
  <c r="M9" i="3"/>
  <c r="M5" i="3"/>
  <c r="L5" i="3"/>
  <c r="L7" i="3"/>
  <c r="M7" i="3"/>
  <c r="P7" i="3"/>
  <c r="O7" i="3"/>
  <c r="L3" i="3"/>
  <c r="M3" i="3"/>
</calcChain>
</file>

<file path=xl/sharedStrings.xml><?xml version="1.0" encoding="utf-8"?>
<sst xmlns="http://schemas.openxmlformats.org/spreadsheetml/2006/main" count="79" uniqueCount="26">
  <si>
    <t>Sample</t>
  </si>
  <si>
    <t>nmol protein</t>
  </si>
  <si>
    <t>mg protein</t>
  </si>
  <si>
    <t>uL H2</t>
  </si>
  <si>
    <t>nmol H2</t>
  </si>
  <si>
    <t>average</t>
  </si>
  <si>
    <t>stdev</t>
  </si>
  <si>
    <t>nmol/nmol/s</t>
  </si>
  <si>
    <t>nmol/min/mg</t>
  </si>
  <si>
    <t>Time (min)</t>
  </si>
  <si>
    <t>uL C2H4</t>
  </si>
  <si>
    <t>nmol C2H4</t>
  </si>
  <si>
    <t>fluorescence</t>
  </si>
  <si>
    <t>normalized fluorescence</t>
  </si>
  <si>
    <t>nmol NH4+ in 25 uL</t>
  </si>
  <si>
    <t>nmol NH4+ in 1500 uL</t>
  </si>
  <si>
    <t>nmol NH4+</t>
  </si>
  <si>
    <t>Argon backgrounds</t>
  </si>
  <si>
    <t>WT-exp1</t>
  </si>
  <si>
    <t>WT-exp2</t>
  </si>
  <si>
    <t>Anc1A-exp1</t>
  </si>
  <si>
    <t>Anc1A-exp2</t>
  </si>
  <si>
    <t>Anc2-exp1</t>
  </si>
  <si>
    <t>Anc2-exp2</t>
  </si>
  <si>
    <t>Anc1B-exp1</t>
  </si>
  <si>
    <t>Anc1B-exp2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</si>
</sst>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Argon backgrounds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0076797486928307"/>
                  <c:y val="0.1406812652068126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'N2'!$R$2:$R$10</c:f>
              <c:numCache>
                <c:formatCode>General</c:formatCode>
                <c:ptCount val="9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5</c:v>
                </c:pt>
                <c:pt idx="4">
                  <c:v>7.5</c:v>
                </c:pt>
                <c:pt idx="5">
                  <c:v>10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</c:numCache>
            </c:numRef>
          </c:xVal>
          <c:yVal>
            <c:numRef>
              <c:f>'N2'!$S$2:$S$10</c:f>
              <c:numCache>
                <c:formatCode>General</c:formatCode>
                <c:ptCount val="9"/>
                <c:pt idx="0">
                  <c:v>0</c:v>
                </c:pt>
                <c:pt idx="1">
                  <c:v>34.4</c:v>
                </c:pt>
                <c:pt idx="2">
                  <c:v>91.1</c:v>
                </c:pt>
                <c:pt idx="3">
                  <c:v>155.4</c:v>
                </c:pt>
                <c:pt idx="4">
                  <c:v>203.7</c:v>
                </c:pt>
                <c:pt idx="5">
                  <c:v>344.4</c:v>
                </c:pt>
                <c:pt idx="6">
                  <c:v>414.1</c:v>
                </c:pt>
                <c:pt idx="7">
                  <c:v>638.20000000000005</c:v>
                </c:pt>
                <c:pt idx="8">
                  <c:v>726.5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53-4A4A-8534-7352431D2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9848000"/>
        <c:axId val="1153870336"/>
      </c:scatterChart>
      <c:valAx>
        <c:axId val="1709848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nmol</a:t>
                </a:r>
                <a:r>
                  <a:rPr lang="en-US" baseline="0"/>
                  <a:t> NH4+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870336"/>
        <c:crosses val="autoZero"/>
        <c:crossBetween val="midCat"/>
      </c:valAx>
      <c:valAx>
        <c:axId val="115387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9848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209550</xdr:colOff>
      <xdr:row>0</xdr:row>
      <xdr:rowOff>80962</xdr:rowOff>
    </xdr:from>
    <xdr:to>
      <xdr:col>28</xdr:col>
      <xdr:colOff>514350</xdr:colOff>
      <xdr:row>14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229C51-4428-40F7-AFA7-ADDEBBAA8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workbookViewId="0">
      <selection activeCell="B15" sqref="B15"/>
    </sheetView>
  </sheetViews>
  <sheetFormatPr defaultRowHeight="14.25" x14ac:dyDescent="0.45"/>
  <cols>
    <col min="1" max="1" width="10.19921875" bestFit="1" customWidth="1"/>
    <col min="2" max="2" width="10.73046875" bestFit="1" customWidth="1"/>
    <col min="3" max="3" width="12.59765625" bestFit="1" customWidth="1"/>
    <col min="4" max="4" width="10.73046875" bestFit="1" customWidth="1"/>
    <col min="5" max="5" width="5.73046875" bestFit="1" customWidth="1"/>
    <col min="6" max="6" width="8.265625" bestFit="1" customWidth="1"/>
    <col min="7" max="7" width="8" bestFit="1" customWidth="1"/>
    <col min="8" max="8" width="5.86328125" bestFit="1" customWidth="1"/>
    <col min="9" max="9" width="12.73046875" bestFit="1" customWidth="1"/>
    <col min="10" max="11" width="12.73046875" customWidth="1"/>
    <col min="12" max="12" width="13.59765625" bestFit="1" customWidth="1"/>
    <col min="13" max="14" width="12" bestFit="1" customWidth="1"/>
    <col min="15" max="15" width="64.73046875" bestFit="1" customWidth="1"/>
  </cols>
  <sheetData>
    <row r="1" spans="1:15" s="1" customFormat="1" x14ac:dyDescent="0.45">
      <c r="A1" s="1" t="s">
        <v>0</v>
      </c>
      <c r="B1" s="1" t="s">
        <v>9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5</v>
      </c>
      <c r="K1" s="1" t="s">
        <v>6</v>
      </c>
      <c r="L1" s="1" t="s">
        <v>8</v>
      </c>
      <c r="M1" s="1" t="s">
        <v>5</v>
      </c>
      <c r="N1" s="1" t="s">
        <v>6</v>
      </c>
    </row>
    <row r="2" spans="1:15" x14ac:dyDescent="0.45">
      <c r="A2" t="s">
        <v>18</v>
      </c>
      <c r="B2">
        <v>8</v>
      </c>
      <c r="C2">
        <v>0.42</v>
      </c>
      <c r="D2">
        <v>0.1</v>
      </c>
      <c r="E2">
        <v>44.73</v>
      </c>
      <c r="F2">
        <f>1000*273*E2/(293*22.41)</f>
        <v>1859.7392984908918</v>
      </c>
      <c r="I2">
        <f>F2/(B2*60*C2)</f>
        <v>9.2248973139429165</v>
      </c>
      <c r="L2">
        <f>F2/(B2*D2)</f>
        <v>2324.6741231136148</v>
      </c>
    </row>
    <row r="3" spans="1:15" x14ac:dyDescent="0.45">
      <c r="A3" t="s">
        <v>19</v>
      </c>
      <c r="B3">
        <v>8</v>
      </c>
      <c r="C3">
        <v>0.42</v>
      </c>
      <c r="D3">
        <v>0.1</v>
      </c>
      <c r="E3">
        <v>45.37</v>
      </c>
      <c r="F3">
        <f t="shared" ref="F3:F9" si="0">1000*273*E3/(293*22.41)</f>
        <v>1886.3485797570258</v>
      </c>
      <c r="G3">
        <f>AVERAGE(F2:F3)</f>
        <v>1873.0439391239588</v>
      </c>
      <c r="H3">
        <f>STDEV(F2:F3)</f>
        <v>18.815603225783565</v>
      </c>
      <c r="I3">
        <f t="shared" ref="I3:I9" si="1">F3/(B3*60*C3)</f>
        <v>9.3568877964138188</v>
      </c>
      <c r="J3">
        <f>AVERAGE(I2:I3)</f>
        <v>9.2908925551783668</v>
      </c>
      <c r="K3">
        <f>STDEV(I2:I3)</f>
        <v>9.3331365207259209E-2</v>
      </c>
      <c r="L3">
        <f t="shared" ref="L3:L9" si="2">F3/(B3*D3)</f>
        <v>2357.9357246962823</v>
      </c>
      <c r="M3">
        <f>AVERAGE(L2:L3)</f>
        <v>2341.3049239049487</v>
      </c>
      <c r="N3">
        <f>STDEV(L2:L3)</f>
        <v>23.519504032229378</v>
      </c>
    </row>
    <row r="4" spans="1:15" x14ac:dyDescent="0.45">
      <c r="A4" t="s">
        <v>20</v>
      </c>
      <c r="B4">
        <v>8</v>
      </c>
      <c r="C4">
        <v>0.42</v>
      </c>
      <c r="D4">
        <v>0.1</v>
      </c>
      <c r="E4">
        <v>36.28</v>
      </c>
      <c r="F4">
        <f t="shared" si="0"/>
        <v>1508.4136317739674</v>
      </c>
      <c r="I4">
        <f t="shared" si="1"/>
        <v>7.4822104750692828</v>
      </c>
      <c r="L4">
        <f t="shared" si="2"/>
        <v>1885.5170397174591</v>
      </c>
    </row>
    <row r="5" spans="1:15" x14ac:dyDescent="0.45">
      <c r="A5" t="s">
        <v>21</v>
      </c>
      <c r="B5">
        <v>8</v>
      </c>
      <c r="C5">
        <v>0.42</v>
      </c>
      <c r="D5">
        <v>0.1</v>
      </c>
      <c r="E5">
        <v>38.74</v>
      </c>
      <c r="F5">
        <f t="shared" si="0"/>
        <v>1610.6930566406695</v>
      </c>
      <c r="G5">
        <f>AVERAGE(F4:F5)</f>
        <v>1559.5533442073183</v>
      </c>
      <c r="H5">
        <f>STDEV(F4:F5)</f>
        <v>72.322474899105075</v>
      </c>
      <c r="I5">
        <f t="shared" si="1"/>
        <v>7.9895488920668134</v>
      </c>
      <c r="J5">
        <f>AVERAGE(I4:I5)</f>
        <v>7.7358796835680481</v>
      </c>
      <c r="K5">
        <f>STDEV(I4:I5)</f>
        <v>0.35874243501540226</v>
      </c>
      <c r="L5">
        <f t="shared" si="2"/>
        <v>2013.3663208008368</v>
      </c>
      <c r="M5">
        <f>AVERAGE(L4:L5)</f>
        <v>1949.4416802591479</v>
      </c>
      <c r="N5">
        <f>STDEV(L4:L5)</f>
        <v>90.403093623881375</v>
      </c>
    </row>
    <row r="6" spans="1:15" x14ac:dyDescent="0.45">
      <c r="A6" t="s">
        <v>22</v>
      </c>
      <c r="B6">
        <v>8</v>
      </c>
      <c r="C6">
        <v>0.42</v>
      </c>
      <c r="D6">
        <v>0.1</v>
      </c>
      <c r="E6">
        <v>16.559999999999999</v>
      </c>
      <c r="F6">
        <f t="shared" si="0"/>
        <v>688.51515276121552</v>
      </c>
      <c r="I6">
        <f t="shared" si="1"/>
        <v>3.415253733934601</v>
      </c>
      <c r="L6">
        <f t="shared" si="2"/>
        <v>860.64394095151931</v>
      </c>
      <c r="O6" s="3"/>
    </row>
    <row r="7" spans="1:15" x14ac:dyDescent="0.45">
      <c r="A7" t="s">
        <v>23</v>
      </c>
      <c r="B7">
        <v>8</v>
      </c>
      <c r="C7">
        <v>0.42</v>
      </c>
      <c r="D7">
        <v>0.1</v>
      </c>
      <c r="E7">
        <v>17.95</v>
      </c>
      <c r="F7">
        <f t="shared" si="0"/>
        <v>746.3071855111001</v>
      </c>
      <c r="G7">
        <f>AVERAGE(F6:F7)</f>
        <v>717.41116913615781</v>
      </c>
      <c r="H7">
        <f>STDEV(F6:F7)</f>
        <v>40.865138255998431</v>
      </c>
      <c r="I7">
        <f t="shared" si="1"/>
        <v>3.7019205630510919</v>
      </c>
      <c r="J7">
        <f>AVERAGE(I6:I7)</f>
        <v>3.5585871484928466</v>
      </c>
      <c r="K7">
        <f>STDEV(I6:I7)</f>
        <v>0.20270405880951595</v>
      </c>
      <c r="L7">
        <f t="shared" si="2"/>
        <v>932.88398188887504</v>
      </c>
      <c r="M7">
        <f>AVERAGE(L6:L7)</f>
        <v>896.76396142019712</v>
      </c>
      <c r="N7">
        <f>STDEV(L6:L7)</f>
        <v>51.081422819998032</v>
      </c>
      <c r="O7" s="3"/>
    </row>
    <row r="8" spans="1:15" x14ac:dyDescent="0.45">
      <c r="A8" t="s">
        <v>24</v>
      </c>
      <c r="B8">
        <v>8</v>
      </c>
      <c r="C8">
        <v>0.42</v>
      </c>
      <c r="D8">
        <v>0.1</v>
      </c>
      <c r="E8">
        <v>17.850000000000001</v>
      </c>
      <c r="F8">
        <f t="shared" si="0"/>
        <v>742.14948531326672</v>
      </c>
      <c r="I8">
        <f t="shared" si="1"/>
        <v>3.6812970501650137</v>
      </c>
      <c r="L8">
        <f t="shared" si="2"/>
        <v>927.6868566415834</v>
      </c>
    </row>
    <row r="9" spans="1:15" x14ac:dyDescent="0.45">
      <c r="A9" t="s">
        <v>25</v>
      </c>
      <c r="B9">
        <v>8</v>
      </c>
      <c r="C9">
        <v>0.42</v>
      </c>
      <c r="D9">
        <v>0.1</v>
      </c>
      <c r="E9">
        <v>14.53</v>
      </c>
      <c r="F9">
        <f t="shared" si="0"/>
        <v>604.11383874519697</v>
      </c>
      <c r="G9">
        <f>AVERAGE(F8:F9)</f>
        <v>673.13166202923185</v>
      </c>
      <c r="H9">
        <f>STDEV(F8:F9)</f>
        <v>97.605941733751621</v>
      </c>
      <c r="I9">
        <f t="shared" si="1"/>
        <v>2.9965964223472072</v>
      </c>
      <c r="J9">
        <f>AVERAGE(I8:I9)</f>
        <v>3.3389467362561103</v>
      </c>
      <c r="K9">
        <f>STDEV(I8:I9)</f>
        <v>0.48415645701266347</v>
      </c>
      <c r="L9">
        <f t="shared" si="2"/>
        <v>755.14229843149622</v>
      </c>
      <c r="M9">
        <f>AVERAGE(L8:L9)</f>
        <v>841.41457753653981</v>
      </c>
      <c r="N9">
        <f>STDEV(L8:L9)</f>
        <v>122.00742716718894</v>
      </c>
    </row>
    <row r="12" spans="1:15" x14ac:dyDescent="0.45">
      <c r="E12" s="2"/>
      <c r="F12" s="2"/>
    </row>
    <row r="13" spans="1:15" x14ac:dyDescent="0.45">
      <c r="E13" s="2"/>
      <c r="F13" s="2"/>
    </row>
    <row r="14" spans="1:15" x14ac:dyDescent="0.45">
      <c r="E14" s="2"/>
      <c r="F14" s="2"/>
    </row>
    <row r="15" spans="1:15" x14ac:dyDescent="0.45">
      <c r="E15" s="2"/>
      <c r="F15" s="2"/>
    </row>
  </sheetData>
  <mergeCells count="1">
    <mergeCell ref="O6:O7"/>
  </mergeCells>
  <phoneticPr fontId="3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5BB21-E385-4D2E-9897-B57F2EF7D75E}">
  <dimension ref="A1:O26"/>
  <sheetViews>
    <sheetView workbookViewId="0">
      <selection sqref="A1:A9"/>
    </sheetView>
  </sheetViews>
  <sheetFormatPr defaultRowHeight="14.25" x14ac:dyDescent="0.45"/>
  <cols>
    <col min="1" max="1" width="10.19921875" bestFit="1" customWidth="1"/>
    <col min="2" max="2" width="10.73046875" bestFit="1" customWidth="1"/>
    <col min="3" max="3" width="12.59765625" bestFit="1" customWidth="1"/>
    <col min="4" max="4" width="10.73046875" bestFit="1" customWidth="1"/>
    <col min="5" max="5" width="7.86328125" bestFit="1" customWidth="1"/>
    <col min="6" max="6" width="10.3984375" bestFit="1" customWidth="1"/>
    <col min="9" max="9" width="12.73046875" bestFit="1" customWidth="1"/>
    <col min="12" max="12" width="13.59765625" bestFit="1" customWidth="1"/>
    <col min="13" max="14" width="12" bestFit="1" customWidth="1"/>
    <col min="15" max="15" width="64.73046875" bestFit="1" customWidth="1"/>
  </cols>
  <sheetData>
    <row r="1" spans="1:15" x14ac:dyDescent="0.45">
      <c r="A1" s="1" t="s">
        <v>0</v>
      </c>
      <c r="B1" s="1" t="s">
        <v>9</v>
      </c>
      <c r="C1" s="1" t="s">
        <v>1</v>
      </c>
      <c r="D1" s="1" t="s">
        <v>2</v>
      </c>
      <c r="E1" s="1" t="s">
        <v>10</v>
      </c>
      <c r="F1" s="1" t="s">
        <v>11</v>
      </c>
      <c r="G1" s="1" t="s">
        <v>5</v>
      </c>
      <c r="H1" s="1" t="s">
        <v>6</v>
      </c>
      <c r="I1" s="1" t="s">
        <v>7</v>
      </c>
      <c r="J1" s="1" t="s">
        <v>5</v>
      </c>
      <c r="K1" s="1" t="s">
        <v>6</v>
      </c>
      <c r="L1" s="1" t="s">
        <v>8</v>
      </c>
      <c r="M1" s="1" t="s">
        <v>5</v>
      </c>
      <c r="N1" s="1" t="s">
        <v>6</v>
      </c>
    </row>
    <row r="2" spans="1:15" x14ac:dyDescent="0.45">
      <c r="A2" t="s">
        <v>18</v>
      </c>
      <c r="B2">
        <v>8</v>
      </c>
      <c r="C2">
        <v>0.42</v>
      </c>
      <c r="D2">
        <v>0.1</v>
      </c>
      <c r="E2">
        <v>35.61</v>
      </c>
      <c r="F2">
        <f t="shared" ref="F2:F9" si="0">1000*273*E2/(293*22.41)</f>
        <v>1480.5570404484833</v>
      </c>
      <c r="I2">
        <f>F2/(B2*60*C2)</f>
        <v>7.3440329387325569</v>
      </c>
      <c r="L2">
        <f>F2/(B2*D2)</f>
        <v>1850.6963005606042</v>
      </c>
    </row>
    <row r="3" spans="1:15" x14ac:dyDescent="0.45">
      <c r="A3" t="s">
        <v>19</v>
      </c>
      <c r="B3">
        <v>8</v>
      </c>
      <c r="C3">
        <v>0.42</v>
      </c>
      <c r="D3">
        <v>0.1</v>
      </c>
      <c r="E3">
        <v>36.979999999999997</v>
      </c>
      <c r="F3">
        <f t="shared" si="0"/>
        <v>1537.5175331588014</v>
      </c>
      <c r="G3">
        <f>AVERAGE(F2:F3)</f>
        <v>1509.0372868036425</v>
      </c>
      <c r="H3">
        <f>STDEV(F2:F3)</f>
        <v>40.277150655192784</v>
      </c>
      <c r="I3">
        <f t="shared" ref="I3:I9" si="1">F3/(B3*60*C3)</f>
        <v>7.6265750652718323</v>
      </c>
      <c r="J3">
        <f>AVERAGE(I2:I3)</f>
        <v>7.485304002002195</v>
      </c>
      <c r="K3">
        <f>STDEV(I2:I3)</f>
        <v>0.19978745364678921</v>
      </c>
      <c r="L3">
        <f t="shared" ref="L3:L9" si="2">F3/(B3*D3)</f>
        <v>1921.8969164485015</v>
      </c>
      <c r="M3">
        <f>AVERAGE(L2:L3)</f>
        <v>1886.2966085045528</v>
      </c>
      <c r="N3">
        <f>STDEV(L2:L3)</f>
        <v>50.346438318990856</v>
      </c>
    </row>
    <row r="4" spans="1:15" x14ac:dyDescent="0.45">
      <c r="A4" t="s">
        <v>20</v>
      </c>
      <c r="B4">
        <v>8</v>
      </c>
      <c r="C4">
        <v>0.42</v>
      </c>
      <c r="D4">
        <v>0.1</v>
      </c>
      <c r="E4">
        <v>27.53</v>
      </c>
      <c r="F4">
        <f t="shared" si="0"/>
        <v>1144.6148644635425</v>
      </c>
      <c r="I4">
        <f t="shared" si="1"/>
        <v>5.6776530975374131</v>
      </c>
      <c r="L4">
        <f t="shared" si="2"/>
        <v>1430.7685805794281</v>
      </c>
    </row>
    <row r="5" spans="1:15" x14ac:dyDescent="0.45">
      <c r="A5" t="s">
        <v>21</v>
      </c>
      <c r="B5">
        <v>8</v>
      </c>
      <c r="C5">
        <v>0.42</v>
      </c>
      <c r="D5">
        <v>0.1</v>
      </c>
      <c r="E5">
        <v>30.09</v>
      </c>
      <c r="F5">
        <f t="shared" si="0"/>
        <v>1251.0519895280781</v>
      </c>
      <c r="G5">
        <f>AVERAGE(F4:F5)</f>
        <v>1197.8334269958104</v>
      </c>
      <c r="H5">
        <f>STDEV(F4:F5)</f>
        <v>75.262412903133779</v>
      </c>
      <c r="I5">
        <f t="shared" si="1"/>
        <v>6.2056150274210227</v>
      </c>
      <c r="J5">
        <f>AVERAGE(I4:I5)</f>
        <v>5.9416340624792179</v>
      </c>
      <c r="K5">
        <f>STDEV(I4:I5)</f>
        <v>0.37332546082903684</v>
      </c>
      <c r="L5">
        <f t="shared" si="2"/>
        <v>1563.8149869100976</v>
      </c>
      <c r="M5">
        <f>AVERAGE(L4:L5)</f>
        <v>1497.2917837447628</v>
      </c>
      <c r="N5">
        <f>STDEV(L4:L5)</f>
        <v>94.078016128917184</v>
      </c>
    </row>
    <row r="6" spans="1:15" x14ac:dyDescent="0.45">
      <c r="A6" t="s">
        <v>22</v>
      </c>
      <c r="B6">
        <v>8</v>
      </c>
      <c r="C6">
        <v>0.42</v>
      </c>
      <c r="D6">
        <v>0.1</v>
      </c>
      <c r="E6">
        <v>15.02</v>
      </c>
      <c r="F6">
        <f t="shared" si="0"/>
        <v>624.4865697145807</v>
      </c>
      <c r="I6">
        <f t="shared" si="1"/>
        <v>3.0976516354889916</v>
      </c>
      <c r="L6">
        <f t="shared" si="2"/>
        <v>780.60821214322584</v>
      </c>
      <c r="O6" s="3"/>
    </row>
    <row r="7" spans="1:15" x14ac:dyDescent="0.45">
      <c r="A7" t="s">
        <v>23</v>
      </c>
      <c r="B7">
        <v>8</v>
      </c>
      <c r="C7">
        <v>0.42</v>
      </c>
      <c r="D7">
        <v>0.1</v>
      </c>
      <c r="E7">
        <v>14.37</v>
      </c>
      <c r="F7">
        <f t="shared" si="0"/>
        <v>597.46151842866345</v>
      </c>
      <c r="G7">
        <f>AVERAGE(F6:F7)</f>
        <v>610.97404407162207</v>
      </c>
      <c r="H7">
        <f>STDEV(F6:F7)</f>
        <v>19.109597026186311</v>
      </c>
      <c r="I7">
        <f t="shared" si="1"/>
        <v>2.9635988017294816</v>
      </c>
      <c r="J7">
        <f>AVERAGE(I6:I7)</f>
        <v>3.0306252186092366</v>
      </c>
      <c r="K7">
        <f>STDEV(I6:I7)</f>
        <v>9.4789667788622425E-2</v>
      </c>
      <c r="L7">
        <f t="shared" si="2"/>
        <v>746.82689803582923</v>
      </c>
      <c r="M7">
        <f>AVERAGE(L6:L7)</f>
        <v>763.71755508952754</v>
      </c>
      <c r="N7">
        <f>STDEV(L6:L7)</f>
        <v>23.886996282732927</v>
      </c>
      <c r="O7" s="3"/>
    </row>
    <row r="8" spans="1:15" x14ac:dyDescent="0.45">
      <c r="A8" t="s">
        <v>24</v>
      </c>
      <c r="B8">
        <v>8</v>
      </c>
      <c r="C8">
        <v>0.42</v>
      </c>
      <c r="D8">
        <v>0.1</v>
      </c>
      <c r="E8">
        <v>13.32</v>
      </c>
      <c r="F8">
        <f t="shared" si="0"/>
        <v>553.80566635141247</v>
      </c>
      <c r="I8">
        <f t="shared" si="1"/>
        <v>2.747051916425657</v>
      </c>
      <c r="L8">
        <f t="shared" si="2"/>
        <v>692.2570829392655</v>
      </c>
    </row>
    <row r="9" spans="1:15" x14ac:dyDescent="0.45">
      <c r="A9" t="s">
        <v>25</v>
      </c>
      <c r="B9">
        <v>8</v>
      </c>
      <c r="C9">
        <v>0.42</v>
      </c>
      <c r="D9">
        <v>0.1</v>
      </c>
      <c r="E9">
        <v>13.59</v>
      </c>
      <c r="F9">
        <f t="shared" si="0"/>
        <v>565.03145688556276</v>
      </c>
      <c r="G9">
        <f>AVERAGE(F8:F9)</f>
        <v>559.41856161848762</v>
      </c>
      <c r="H9">
        <f>STDEV(F8:F9)</f>
        <v>7.9378326108774271</v>
      </c>
      <c r="I9">
        <f t="shared" si="1"/>
        <v>2.8027354012180692</v>
      </c>
      <c r="J9">
        <f>AVERAGE(I8:I9)</f>
        <v>2.7748936588218633</v>
      </c>
      <c r="K9">
        <f>STDEV(I8:I9)</f>
        <v>3.9374169696812622E-2</v>
      </c>
      <c r="L9">
        <f t="shared" si="2"/>
        <v>706.28932110695337</v>
      </c>
      <c r="M9">
        <f>AVERAGE(L8:L9)</f>
        <v>699.27320202310943</v>
      </c>
      <c r="N9">
        <f>STDEV(L8:L9)</f>
        <v>9.9222907635967843</v>
      </c>
    </row>
    <row r="12" spans="1:15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23" spans="5:9" x14ac:dyDescent="0.45">
      <c r="E23" s="2"/>
      <c r="F23" s="2"/>
      <c r="G23" s="2"/>
      <c r="H23" s="2"/>
      <c r="I23" s="2"/>
    </row>
    <row r="24" spans="5:9" x14ac:dyDescent="0.45">
      <c r="E24" s="2"/>
      <c r="F24" s="2"/>
      <c r="G24" s="2"/>
      <c r="H24" s="2"/>
      <c r="I24" s="2"/>
    </row>
    <row r="25" spans="5:9" x14ac:dyDescent="0.45">
      <c r="E25" s="2"/>
      <c r="F25" s="2"/>
      <c r="G25" s="2"/>
      <c r="H25" s="2"/>
      <c r="I25" s="2"/>
    </row>
    <row r="26" spans="5:9" x14ac:dyDescent="0.45">
      <c r="E26" s="2"/>
      <c r="F26" s="2"/>
      <c r="G26" s="2"/>
      <c r="H26" s="2"/>
      <c r="I26" s="2"/>
    </row>
  </sheetData>
  <mergeCells count="1">
    <mergeCell ref="O6:O7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8F98-AF41-48F0-83D1-FDE8AE8B3C5E}">
  <dimension ref="A1:U27"/>
  <sheetViews>
    <sheetView tabSelected="1" workbookViewId="0">
      <selection activeCell="E11" sqref="E11"/>
    </sheetView>
  </sheetViews>
  <sheetFormatPr defaultRowHeight="14.25" x14ac:dyDescent="0.45"/>
  <cols>
    <col min="1" max="1" width="10.19921875" bestFit="1" customWidth="1"/>
    <col min="2" max="2" width="10.73046875" bestFit="1" customWidth="1"/>
    <col min="3" max="3" width="12.59765625" bestFit="1" customWidth="1"/>
    <col min="4" max="4" width="10.73046875" bestFit="1" customWidth="1"/>
    <col min="5" max="5" width="12.3984375" bestFit="1" customWidth="1"/>
    <col min="6" max="6" width="23.265625" bestFit="1" customWidth="1"/>
    <col min="7" max="7" width="18" bestFit="1" customWidth="1"/>
    <col min="8" max="8" width="20" bestFit="1" customWidth="1"/>
    <col min="9" max="9" width="12.73046875" bestFit="1" customWidth="1"/>
    <col min="10" max="10" width="12" bestFit="1" customWidth="1"/>
    <col min="11" max="11" width="12.73046875" bestFit="1" customWidth="1"/>
    <col min="12" max="12" width="13.59765625" bestFit="1" customWidth="1"/>
    <col min="13" max="13" width="12" bestFit="1" customWidth="1"/>
    <col min="14" max="14" width="13.59765625" bestFit="1" customWidth="1"/>
    <col min="18" max="18" width="10.73046875" bestFit="1" customWidth="1"/>
    <col min="19" max="19" width="12.3984375" bestFit="1" customWidth="1"/>
    <col min="20" max="20" width="10.19921875" bestFit="1" customWidth="1"/>
  </cols>
  <sheetData>
    <row r="1" spans="1:21" x14ac:dyDescent="0.45">
      <c r="A1" s="1" t="s">
        <v>0</v>
      </c>
      <c r="B1" s="1" t="s">
        <v>9</v>
      </c>
      <c r="C1" s="1" t="s">
        <v>1</v>
      </c>
      <c r="D1" s="1" t="s">
        <v>2</v>
      </c>
      <c r="E1" s="1" t="s">
        <v>12</v>
      </c>
      <c r="F1" s="1" t="s">
        <v>13</v>
      </c>
      <c r="G1" s="1" t="s">
        <v>14</v>
      </c>
      <c r="H1" s="1" t="s">
        <v>15</v>
      </c>
      <c r="I1" s="1" t="s">
        <v>5</v>
      </c>
      <c r="J1" s="1" t="s">
        <v>6</v>
      </c>
      <c r="K1" s="1" t="s">
        <v>7</v>
      </c>
      <c r="L1" s="1" t="s">
        <v>5</v>
      </c>
      <c r="M1" s="1" t="s">
        <v>6</v>
      </c>
      <c r="N1" s="1" t="s">
        <v>8</v>
      </c>
      <c r="O1" s="1" t="s">
        <v>5</v>
      </c>
      <c r="P1" s="1" t="s">
        <v>6</v>
      </c>
      <c r="R1" s="1" t="s">
        <v>16</v>
      </c>
      <c r="S1" s="1" t="s">
        <v>12</v>
      </c>
      <c r="T1" s="4" t="s">
        <v>17</v>
      </c>
      <c r="U1" s="4"/>
    </row>
    <row r="2" spans="1:21" x14ac:dyDescent="0.45">
      <c r="A2" t="s">
        <v>18</v>
      </c>
      <c r="B2">
        <v>8</v>
      </c>
      <c r="C2">
        <v>0.42</v>
      </c>
      <c r="D2">
        <v>0.1</v>
      </c>
      <c r="E2">
        <v>320.39999999999998</v>
      </c>
      <c r="F2">
        <f>E2-AVERAGE(U2:U3)</f>
        <v>297.14999999999998</v>
      </c>
      <c r="G2">
        <f>(F2-5.5243)/29.659</f>
        <v>9.8326207896422666</v>
      </c>
      <c r="H2">
        <f>G2*60</f>
        <v>589.95724737853595</v>
      </c>
      <c r="K2">
        <f>H2/(B2*60*C2)</f>
        <v>2.9263752350125793</v>
      </c>
      <c r="N2">
        <f>H2/(B2*D2)</f>
        <v>737.44655922316986</v>
      </c>
      <c r="R2">
        <v>0</v>
      </c>
      <c r="S2">
        <v>0</v>
      </c>
      <c r="T2" t="s">
        <v>18</v>
      </c>
      <c r="U2">
        <v>23.1</v>
      </c>
    </row>
    <row r="3" spans="1:21" x14ac:dyDescent="0.45">
      <c r="A3" t="s">
        <v>19</v>
      </c>
      <c r="B3">
        <v>8</v>
      </c>
      <c r="C3">
        <v>0.42</v>
      </c>
      <c r="D3">
        <v>0.1</v>
      </c>
      <c r="E3">
        <v>300.89999999999998</v>
      </c>
      <c r="F3">
        <f>E3-AVERAGE(U2:U3)</f>
        <v>277.64999999999998</v>
      </c>
      <c r="G3">
        <f t="shared" ref="G3:G9" si="0">(F3-5.5243)/29.659</f>
        <v>9.1751475100306816</v>
      </c>
      <c r="H3">
        <f t="shared" ref="H3:H9" si="1">G3*60</f>
        <v>550.50885060184089</v>
      </c>
      <c r="I3">
        <f>AVERAGE(H2:H3)</f>
        <v>570.23304899018842</v>
      </c>
      <c r="J3">
        <f>STDEV(H2:H3)</f>
        <v>27.894228867738622</v>
      </c>
      <c r="K3">
        <f t="shared" ref="K3:K9" si="2">H3/(B3*60*C3)</f>
        <v>2.7306986636996076</v>
      </c>
      <c r="L3">
        <f>AVERAGE(K2:K3)</f>
        <v>2.8285369493560935</v>
      </c>
      <c r="M3">
        <f>STDEV(K2:K3)</f>
        <v>0.1383642304947354</v>
      </c>
      <c r="N3">
        <f t="shared" ref="N3:N9" si="3">H3/(B3*D3)</f>
        <v>688.13606325230103</v>
      </c>
      <c r="O3">
        <f>AVERAGE(N2:N3)</f>
        <v>712.7913112377355</v>
      </c>
      <c r="P3">
        <f>STDEV(N2:N3)</f>
        <v>34.867786084673277</v>
      </c>
      <c r="R3">
        <v>1.25</v>
      </c>
      <c r="S3">
        <v>34.4</v>
      </c>
      <c r="T3" t="s">
        <v>19</v>
      </c>
      <c r="U3">
        <v>23.4</v>
      </c>
    </row>
    <row r="4" spans="1:21" x14ac:dyDescent="0.45">
      <c r="A4" t="s">
        <v>20</v>
      </c>
      <c r="B4">
        <v>8</v>
      </c>
      <c r="C4">
        <v>0.42</v>
      </c>
      <c r="D4">
        <v>0.1</v>
      </c>
      <c r="E4">
        <v>255.9</v>
      </c>
      <c r="F4">
        <f>E4-AVERAGE(U4:U5)</f>
        <v>235.6</v>
      </c>
      <c r="G4">
        <f t="shared" si="0"/>
        <v>7.7573653865605712</v>
      </c>
      <c r="H4">
        <f t="shared" si="1"/>
        <v>465.4419231936343</v>
      </c>
      <c r="K4">
        <f t="shared" si="2"/>
        <v>2.3087396983811224</v>
      </c>
      <c r="N4">
        <f t="shared" si="3"/>
        <v>581.80240399204285</v>
      </c>
      <c r="R4">
        <v>2.5</v>
      </c>
      <c r="S4">
        <v>91.1</v>
      </c>
      <c r="T4" t="s">
        <v>20</v>
      </c>
      <c r="U4">
        <v>20.6</v>
      </c>
    </row>
    <row r="5" spans="1:21" x14ac:dyDescent="0.45">
      <c r="A5" t="s">
        <v>21</v>
      </c>
      <c r="B5">
        <v>8</v>
      </c>
      <c r="C5">
        <v>0.42</v>
      </c>
      <c r="D5">
        <v>0.1</v>
      </c>
      <c r="E5">
        <v>289</v>
      </c>
      <c r="F5">
        <f>E5-AVERAGE(U4:U5)</f>
        <v>268.7</v>
      </c>
      <c r="G5">
        <f t="shared" si="0"/>
        <v>8.8733841329781864</v>
      </c>
      <c r="H5">
        <f t="shared" si="1"/>
        <v>532.40304797869123</v>
      </c>
      <c r="I5">
        <f>AVERAGE(H4:H5)</f>
        <v>498.92248558616279</v>
      </c>
      <c r="J5">
        <f>STDEV(H4:H5)</f>
        <v>47.348665411392361</v>
      </c>
      <c r="K5">
        <f t="shared" si="2"/>
        <v>2.6408881348149369</v>
      </c>
      <c r="L5">
        <f>AVERAGE(K4:K5)</f>
        <v>2.4748139165980296</v>
      </c>
      <c r="M5">
        <f>STDEV(K4:K5)</f>
        <v>0.23486441176285919</v>
      </c>
      <c r="N5">
        <f t="shared" si="3"/>
        <v>665.50380997336401</v>
      </c>
      <c r="O5">
        <f>AVERAGE(N4:N5)</f>
        <v>623.65310698270343</v>
      </c>
      <c r="P5">
        <f>STDEV(N4:N5)</f>
        <v>59.18583176424044</v>
      </c>
      <c r="R5">
        <v>5</v>
      </c>
      <c r="S5">
        <v>155.4</v>
      </c>
      <c r="T5" t="s">
        <v>21</v>
      </c>
      <c r="U5">
        <v>20</v>
      </c>
    </row>
    <row r="6" spans="1:21" x14ac:dyDescent="0.45">
      <c r="A6" t="s">
        <v>22</v>
      </c>
      <c r="B6">
        <v>8</v>
      </c>
      <c r="C6">
        <v>0.42</v>
      </c>
      <c r="D6">
        <v>0.1</v>
      </c>
      <c r="E6">
        <v>127.4</v>
      </c>
      <c r="F6">
        <f>E6-AVERAGE(U6:U7)</f>
        <v>105.2</v>
      </c>
      <c r="G6">
        <f t="shared" si="0"/>
        <v>3.3607235577733574</v>
      </c>
      <c r="H6">
        <f t="shared" si="1"/>
        <v>201.64341346640146</v>
      </c>
      <c r="K6">
        <f t="shared" si="2"/>
        <v>1.0002153445754041</v>
      </c>
      <c r="N6">
        <f t="shared" si="3"/>
        <v>252.0542668330018</v>
      </c>
      <c r="R6">
        <v>7.5</v>
      </c>
      <c r="S6">
        <v>203.7</v>
      </c>
      <c r="T6" t="s">
        <v>22</v>
      </c>
      <c r="U6">
        <v>22.4</v>
      </c>
    </row>
    <row r="7" spans="1:21" x14ac:dyDescent="0.45">
      <c r="A7" t="s">
        <v>23</v>
      </c>
      <c r="B7">
        <v>8</v>
      </c>
      <c r="C7">
        <v>0.42</v>
      </c>
      <c r="D7">
        <v>0.1</v>
      </c>
      <c r="E7">
        <v>131.1</v>
      </c>
      <c r="F7">
        <f>E7-AVERAGE(U6:U7)</f>
        <v>108.89999999999999</v>
      </c>
      <c r="G7">
        <f t="shared" si="0"/>
        <v>3.4854748980073502</v>
      </c>
      <c r="H7">
        <f t="shared" si="1"/>
        <v>209.128493880441</v>
      </c>
      <c r="I7">
        <f>AVERAGE(H6:H7)</f>
        <v>205.38595367342123</v>
      </c>
      <c r="J7">
        <f>STDEV(H6:H7)</f>
        <v>5.2927511184939728</v>
      </c>
      <c r="K7">
        <f t="shared" si="2"/>
        <v>1.0373437196450446</v>
      </c>
      <c r="L7">
        <f>AVERAGE(K6:K7)</f>
        <v>1.0187795321102242</v>
      </c>
      <c r="M7">
        <f>STDEV(K6:K7)</f>
        <v>2.6253725786180356E-2</v>
      </c>
      <c r="N7">
        <f t="shared" si="3"/>
        <v>261.41061735055121</v>
      </c>
      <c r="O7">
        <f>AVERAGE(N6:N7)</f>
        <v>256.73244209177653</v>
      </c>
      <c r="P7">
        <f>STDEV(N6:N7)</f>
        <v>6.6159388981174452</v>
      </c>
      <c r="R7">
        <v>10</v>
      </c>
      <c r="S7">
        <v>344.4</v>
      </c>
      <c r="T7" t="s">
        <v>23</v>
      </c>
      <c r="U7">
        <v>22</v>
      </c>
    </row>
    <row r="8" spans="1:21" x14ac:dyDescent="0.45">
      <c r="A8" t="s">
        <v>24</v>
      </c>
      <c r="B8">
        <v>8</v>
      </c>
      <c r="C8">
        <v>0.42</v>
      </c>
      <c r="D8">
        <v>0.1</v>
      </c>
      <c r="E8">
        <v>114.6</v>
      </c>
      <c r="F8">
        <f>E8-AVERAGE(U8:U9)</f>
        <v>92.85</v>
      </c>
      <c r="G8">
        <f t="shared" si="0"/>
        <v>2.9443238140193535</v>
      </c>
      <c r="H8">
        <f t="shared" si="1"/>
        <v>176.6594288411612</v>
      </c>
      <c r="K8">
        <f t="shared" si="2"/>
        <v>0.87628684941052182</v>
      </c>
      <c r="N8">
        <f t="shared" si="3"/>
        <v>220.82428605145148</v>
      </c>
      <c r="R8">
        <v>15</v>
      </c>
      <c r="S8">
        <v>414.1</v>
      </c>
      <c r="T8" t="s">
        <v>24</v>
      </c>
      <c r="U8">
        <v>23.3</v>
      </c>
    </row>
    <row r="9" spans="1:21" x14ac:dyDescent="0.45">
      <c r="A9" t="s">
        <v>25</v>
      </c>
      <c r="B9">
        <v>8</v>
      </c>
      <c r="C9">
        <v>0.42</v>
      </c>
      <c r="D9">
        <v>0.1</v>
      </c>
      <c r="E9">
        <v>115.9</v>
      </c>
      <c r="F9">
        <f>E9-AVERAGE(U8:U9)</f>
        <v>94.15</v>
      </c>
      <c r="G9">
        <f t="shared" si="0"/>
        <v>2.9881553659934594</v>
      </c>
      <c r="H9">
        <f t="shared" si="1"/>
        <v>179.28932195960758</v>
      </c>
      <c r="I9">
        <f>AVERAGE(H8:H9)</f>
        <v>177.97437540038439</v>
      </c>
      <c r="J9">
        <f>STDEV(H8:H9)</f>
        <v>1.8596152578492682</v>
      </c>
      <c r="K9">
        <f t="shared" si="2"/>
        <v>0.88933195416472011</v>
      </c>
      <c r="L9">
        <f>AVERAGE(K8:K9)</f>
        <v>0.88280940178762091</v>
      </c>
      <c r="M9">
        <f>STDEV(K8:K9)</f>
        <v>9.2242820329824799E-3</v>
      </c>
      <c r="N9">
        <f t="shared" si="3"/>
        <v>224.11165244950945</v>
      </c>
      <c r="O9">
        <f>AVERAGE(N8:N9)</f>
        <v>222.46796925048045</v>
      </c>
      <c r="P9">
        <f>STDEV(N8:N9)</f>
        <v>2.3245190723115856</v>
      </c>
      <c r="R9">
        <v>20</v>
      </c>
      <c r="S9">
        <v>638.20000000000005</v>
      </c>
      <c r="T9" t="s">
        <v>25</v>
      </c>
      <c r="U9">
        <v>20.2</v>
      </c>
    </row>
    <row r="10" spans="1:21" x14ac:dyDescent="0.45">
      <c r="R10">
        <v>25</v>
      </c>
      <c r="S10">
        <v>726.5</v>
      </c>
    </row>
    <row r="12" spans="1:21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24" spans="6:10" x14ac:dyDescent="0.45">
      <c r="F24" s="2"/>
      <c r="G24" s="2"/>
      <c r="H24" s="2"/>
      <c r="I24" s="2"/>
      <c r="J24" s="2"/>
    </row>
    <row r="25" spans="6:10" x14ac:dyDescent="0.45">
      <c r="F25" s="2"/>
      <c r="G25" s="2"/>
      <c r="H25" s="2"/>
      <c r="I25" s="2"/>
      <c r="J25" s="2"/>
    </row>
    <row r="26" spans="6:10" x14ac:dyDescent="0.45">
      <c r="F26" s="2"/>
      <c r="G26" s="2"/>
      <c r="H26" s="2"/>
      <c r="I26" s="2"/>
      <c r="J26" s="2"/>
    </row>
    <row r="27" spans="6:10" x14ac:dyDescent="0.45">
      <c r="F27" s="2"/>
      <c r="G27" s="2"/>
      <c r="H27" s="2"/>
      <c r="I27" s="2"/>
      <c r="J27" s="2"/>
    </row>
  </sheetData>
  <mergeCells count="1">
    <mergeCell ref="T1:U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H+</vt:lpstr>
      <vt:lpstr>C2H2</vt:lpstr>
      <vt:lpstr>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2022-11-26T00:57:33Z</dcterms:modified>
</cp:coreProperties>
</file>