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lamwong/Library/CloudStorage/Dropbox/PN dendrite targeting 2022/quantification/"/>
    </mc:Choice>
  </mc:AlternateContent>
  <xr:revisionPtr revIDLastSave="0" documentId="13_ncr:1_{60860D48-7CF8-6B4E-899C-B4CDFF244C7D}" xr6:coauthVersionLast="47" xr6:coauthVersionMax="47" xr10:uidLastSave="{00000000-0000-0000-0000-000000000000}"/>
  <bookViews>
    <workbookView xWindow="2600" yWindow="760" windowWidth="27640" windowHeight="16940" xr2:uid="{2C443F35-EC33-2D4A-81B0-EF1DDC2CD157}"/>
  </bookViews>
  <sheets>
    <sheet name="fig 7E1" sheetId="1" r:id="rId1"/>
    <sheet name="fig 7E2L" sheetId="2" r:id="rId2"/>
    <sheet name="fig 7E2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3" l="1"/>
  <c r="W14" i="3"/>
  <c r="V14" i="3"/>
  <c r="U14" i="3"/>
  <c r="N14" i="3"/>
  <c r="M14" i="3"/>
  <c r="L14" i="3"/>
  <c r="E14" i="3"/>
  <c r="D14" i="3"/>
  <c r="C14" i="3"/>
  <c r="W12" i="3"/>
  <c r="V12" i="3"/>
  <c r="U12" i="3"/>
  <c r="T12" i="3"/>
  <c r="N12" i="3"/>
  <c r="M12" i="3"/>
  <c r="L12" i="3"/>
  <c r="K12" i="3"/>
  <c r="E12" i="3"/>
  <c r="D12" i="3"/>
  <c r="C12" i="3"/>
  <c r="B12" i="3"/>
  <c r="W11" i="3"/>
  <c r="V11" i="3"/>
  <c r="U11" i="3"/>
  <c r="T11" i="3"/>
  <c r="N11" i="3"/>
  <c r="M11" i="3"/>
  <c r="L11" i="3"/>
  <c r="K11" i="3"/>
  <c r="E11" i="3"/>
  <c r="D11" i="3"/>
  <c r="C11" i="3"/>
  <c r="B11" i="3"/>
  <c r="V10" i="3"/>
  <c r="U10" i="3"/>
  <c r="T10" i="3"/>
  <c r="N10" i="3"/>
  <c r="M10" i="3"/>
  <c r="L10" i="3"/>
  <c r="K10" i="3"/>
  <c r="C10" i="3"/>
  <c r="B10" i="3"/>
  <c r="V14" i="2"/>
  <c r="U14" i="2"/>
  <c r="T14" i="2"/>
  <c r="N14" i="2"/>
  <c r="M14" i="2"/>
  <c r="L14" i="2"/>
  <c r="E14" i="2"/>
  <c r="D14" i="2"/>
  <c r="C14" i="2"/>
  <c r="V12" i="2"/>
  <c r="U12" i="2"/>
  <c r="T12" i="2"/>
  <c r="S12" i="2"/>
  <c r="N12" i="2"/>
  <c r="M12" i="2"/>
  <c r="L12" i="2"/>
  <c r="K12" i="2"/>
  <c r="E12" i="2"/>
  <c r="E13" i="2" s="1"/>
  <c r="D12" i="2"/>
  <c r="D13" i="2" s="1"/>
  <c r="C12" i="2"/>
  <c r="B12" i="2"/>
  <c r="V11" i="2"/>
  <c r="U11" i="2"/>
  <c r="T11" i="2"/>
  <c r="S11" i="2"/>
  <c r="N11" i="2"/>
  <c r="N13" i="2" s="1"/>
  <c r="M11" i="2"/>
  <c r="L11" i="2"/>
  <c r="K11" i="2"/>
  <c r="E11" i="2"/>
  <c r="D11" i="2"/>
  <c r="C11" i="2"/>
  <c r="B11" i="2"/>
  <c r="V10" i="2"/>
  <c r="U10" i="2"/>
  <c r="T10" i="2"/>
  <c r="S10" i="2"/>
  <c r="N10" i="2"/>
  <c r="M10" i="2"/>
  <c r="L10" i="2"/>
  <c r="K10" i="2"/>
  <c r="E10" i="2"/>
  <c r="D10" i="2"/>
  <c r="C10" i="2"/>
  <c r="B10" i="2"/>
  <c r="V8" i="1"/>
  <c r="V7" i="1"/>
  <c r="V11" i="1" s="1"/>
  <c r="U8" i="1"/>
  <c r="U7" i="1"/>
  <c r="U12" i="1" s="1"/>
  <c r="T8" i="1"/>
  <c r="T7" i="1"/>
  <c r="T12" i="1" s="1"/>
  <c r="S8" i="1"/>
  <c r="S7" i="1"/>
  <c r="S12" i="1" s="1"/>
  <c r="N8" i="1"/>
  <c r="N7" i="1"/>
  <c r="M8" i="1"/>
  <c r="M7" i="1"/>
  <c r="L8" i="1"/>
  <c r="L7" i="1"/>
  <c r="L11" i="1" s="1"/>
  <c r="K8" i="1"/>
  <c r="K7" i="1"/>
  <c r="E9" i="1"/>
  <c r="E8" i="1"/>
  <c r="E7" i="1"/>
  <c r="E6" i="1"/>
  <c r="E12" i="1" s="1"/>
  <c r="D9" i="1"/>
  <c r="D8" i="1"/>
  <c r="D7" i="1"/>
  <c r="D6" i="1"/>
  <c r="C9" i="1"/>
  <c r="C8" i="1"/>
  <c r="C7" i="1"/>
  <c r="C6" i="1"/>
  <c r="C11" i="1" s="1"/>
  <c r="B9" i="1"/>
  <c r="B8" i="1"/>
  <c r="B7" i="1"/>
  <c r="B6" i="1"/>
  <c r="U10" i="1" l="1"/>
  <c r="V13" i="2"/>
  <c r="T13" i="2"/>
  <c r="S13" i="2"/>
  <c r="L13" i="2"/>
  <c r="K13" i="2"/>
  <c r="C13" i="2"/>
  <c r="B13" i="2"/>
  <c r="E13" i="3"/>
  <c r="D13" i="3"/>
  <c r="C13" i="3"/>
  <c r="B13" i="3"/>
  <c r="T13" i="3"/>
  <c r="U13" i="3"/>
  <c r="M13" i="3"/>
  <c r="V13" i="3"/>
  <c r="N13" i="3"/>
  <c r="W13" i="3"/>
  <c r="L13" i="3"/>
  <c r="K13" i="3"/>
  <c r="M13" i="2"/>
  <c r="U13" i="2"/>
  <c r="N11" i="1"/>
  <c r="S11" i="1"/>
  <c r="S13" i="1" s="1"/>
  <c r="V10" i="1"/>
  <c r="M11" i="1"/>
  <c r="U14" i="1"/>
  <c r="V12" i="1"/>
  <c r="V13" i="1" s="1"/>
  <c r="N12" i="1"/>
  <c r="T11" i="1"/>
  <c r="T13" i="1" s="1"/>
  <c r="N14" i="1"/>
  <c r="K11" i="1"/>
  <c r="U11" i="1"/>
  <c r="U13" i="1" s="1"/>
  <c r="D14" i="1"/>
  <c r="D11" i="1"/>
  <c r="B11" i="1"/>
  <c r="L12" i="1"/>
  <c r="L13" i="1" s="1"/>
  <c r="S10" i="1"/>
  <c r="T14" i="1"/>
  <c r="V14" i="1"/>
  <c r="T10" i="1"/>
  <c r="D10" i="1"/>
  <c r="D12" i="1"/>
  <c r="D13" i="1" s="1"/>
  <c r="M12" i="1"/>
  <c r="E14" i="1"/>
  <c r="M10" i="1"/>
  <c r="C10" i="1"/>
  <c r="C12" i="1"/>
  <c r="C13" i="1" s="1"/>
  <c r="N10" i="1"/>
  <c r="E11" i="1"/>
  <c r="E13" i="1" s="1"/>
  <c r="L14" i="1"/>
  <c r="B10" i="1"/>
  <c r="C14" i="1"/>
  <c r="K10" i="1"/>
  <c r="K12" i="1"/>
  <c r="K13" i="1" s="1"/>
  <c r="M14" i="1"/>
  <c r="B12" i="1"/>
  <c r="E10" i="1"/>
  <c r="L10" i="1"/>
  <c r="M13" i="1" l="1"/>
  <c r="N13" i="1"/>
  <c r="B13" i="1"/>
</calcChain>
</file>

<file path=xl/sharedStrings.xml><?xml version="1.0" encoding="utf-8"?>
<sst xmlns="http://schemas.openxmlformats.org/spreadsheetml/2006/main" count="507" uniqueCount="50">
  <si>
    <t xml:space="preserve">fig 7E1 </t>
  </si>
  <si>
    <t>3h</t>
  </si>
  <si>
    <t>DL</t>
  </si>
  <si>
    <t>DM</t>
  </si>
  <si>
    <t>VM</t>
  </si>
  <si>
    <t>VL</t>
  </si>
  <si>
    <t>6h</t>
  </si>
  <si>
    <t>12h</t>
  </si>
  <si>
    <t>Abundance (&amp;) of stable branches</t>
  </si>
  <si>
    <t>average</t>
  </si>
  <si>
    <t>count</t>
  </si>
  <si>
    <t>sem</t>
  </si>
  <si>
    <t>sd</t>
  </si>
  <si>
    <t>t test</t>
  </si>
  <si>
    <t>*</t>
  </si>
  <si>
    <t>n.s.</t>
  </si>
  <si>
    <t>fig 7E2 left</t>
  </si>
  <si>
    <t>average speed (um/min): extension</t>
  </si>
  <si>
    <t>fig 7E2 right</t>
  </si>
  <si>
    <t>Anova: Single Factor</t>
  </si>
  <si>
    <t>SUMMARY</t>
  </si>
  <si>
    <t>Groups</t>
  </si>
  <si>
    <t>Count</t>
  </si>
  <si>
    <t>Sum</t>
  </si>
  <si>
    <t>Average</t>
  </si>
  <si>
    <t>Variance</t>
  </si>
  <si>
    <t>Column 1</t>
  </si>
  <si>
    <t>Column 2</t>
  </si>
  <si>
    <t>Column 3</t>
  </si>
  <si>
    <t>Column 4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</si>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</sst>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56854-6940-5C42-9492-3C069581B6DA}">
  <dimension ref="A1:X61"/>
  <sheetViews>
    <sheetView tabSelected="1" zoomScaleNormal="100" workbookViewId="0"/>
  </sheetViews>
  <sheetFormatPr baseColWidth="10" defaultRowHeight="16" x14ac:dyDescent="0.2"/>
  <sheetData>
    <row r="1" spans="1:22" x14ac:dyDescent="0.2">
      <c r="A1" s="6" t="s">
        <v>0</v>
      </c>
    </row>
    <row r="3" spans="1:22" x14ac:dyDescent="0.2">
      <c r="B3" t="s">
        <v>8</v>
      </c>
    </row>
    <row r="4" spans="1:22" x14ac:dyDescent="0.2">
      <c r="B4" t="s">
        <v>1</v>
      </c>
      <c r="K4" t="s">
        <v>6</v>
      </c>
      <c r="S4" t="s">
        <v>7</v>
      </c>
    </row>
    <row r="5" spans="1:22" x14ac:dyDescent="0.2">
      <c r="B5" t="s">
        <v>2</v>
      </c>
      <c r="C5" t="s">
        <v>3</v>
      </c>
      <c r="D5" t="s">
        <v>4</v>
      </c>
      <c r="E5" t="s">
        <v>5</v>
      </c>
      <c r="K5" t="s">
        <v>2</v>
      </c>
      <c r="L5" t="s">
        <v>3</v>
      </c>
      <c r="M5" t="s">
        <v>4</v>
      </c>
      <c r="N5" t="s">
        <v>5</v>
      </c>
      <c r="S5" t="s">
        <v>2</v>
      </c>
      <c r="T5" t="s">
        <v>3</v>
      </c>
      <c r="U5" t="s">
        <v>4</v>
      </c>
      <c r="V5" t="s">
        <v>5</v>
      </c>
    </row>
    <row r="6" spans="1:22" x14ac:dyDescent="0.2">
      <c r="B6">
        <f>8/18*100</f>
        <v>44.444444444444443</v>
      </c>
      <c r="C6">
        <f>4/17*100</f>
        <v>23.52941176470588</v>
      </c>
      <c r="D6">
        <f>1/16*100</f>
        <v>6.25</v>
      </c>
      <c r="E6">
        <f>6/18*100</f>
        <v>33.333333333333329</v>
      </c>
      <c r="K6">
        <v>50</v>
      </c>
      <c r="L6">
        <v>47.058823529411761</v>
      </c>
      <c r="M6">
        <v>52.941176470588239</v>
      </c>
      <c r="N6">
        <v>47.058823529411761</v>
      </c>
      <c r="S6">
        <v>72.222222222222214</v>
      </c>
      <c r="T6">
        <v>64.705882352941174</v>
      </c>
      <c r="U6">
        <v>81.25</v>
      </c>
      <c r="V6">
        <v>77.777777777777786</v>
      </c>
    </row>
    <row r="7" spans="1:22" x14ac:dyDescent="0.2">
      <c r="B7">
        <f>4/13*100</f>
        <v>30.76923076923077</v>
      </c>
      <c r="C7">
        <f>5/15*100</f>
        <v>33.333333333333329</v>
      </c>
      <c r="D7">
        <f>2/12*100</f>
        <v>16.666666666666664</v>
      </c>
      <c r="E7">
        <f>8/14*100</f>
        <v>57.142857142857139</v>
      </c>
      <c r="K7">
        <f>5/12*100</f>
        <v>41.666666666666671</v>
      </c>
      <c r="L7">
        <f>6/13*100</f>
        <v>46.153846153846153</v>
      </c>
      <c r="M7">
        <f>5/15*100</f>
        <v>33.333333333333329</v>
      </c>
      <c r="N7">
        <f>7/17*100</f>
        <v>41.17647058823529</v>
      </c>
      <c r="S7">
        <f>10/12*100</f>
        <v>83.333333333333343</v>
      </c>
      <c r="T7">
        <f>11/12*100</f>
        <v>91.666666666666657</v>
      </c>
      <c r="U7">
        <f>10/11*100</f>
        <v>90.909090909090907</v>
      </c>
      <c r="V7">
        <f>9/13*100</f>
        <v>69.230769230769226</v>
      </c>
    </row>
    <row r="8" spans="1:22" x14ac:dyDescent="0.2">
      <c r="B8">
        <f>5/14*100</f>
        <v>35.714285714285715</v>
      </c>
      <c r="C8">
        <f>6/15*100</f>
        <v>40</v>
      </c>
      <c r="D8">
        <f>2/15*100</f>
        <v>13.333333333333334</v>
      </c>
      <c r="E8">
        <f>7/15*100</f>
        <v>46.666666666666664</v>
      </c>
      <c r="K8">
        <f>5/12*100</f>
        <v>41.666666666666671</v>
      </c>
      <c r="L8">
        <f>7/12*100</f>
        <v>58.333333333333336</v>
      </c>
      <c r="M8">
        <f>4/12*100</f>
        <v>33.333333333333329</v>
      </c>
      <c r="N8">
        <f>7/12*100</f>
        <v>58.333333333333336</v>
      </c>
      <c r="S8">
        <f>11/13*100</f>
        <v>84.615384615384613</v>
      </c>
      <c r="T8">
        <f>10/14*100</f>
        <v>71.428571428571431</v>
      </c>
      <c r="U8">
        <f>9/13*100</f>
        <v>69.230769230769226</v>
      </c>
      <c r="V8">
        <f>12/13*100</f>
        <v>92.307692307692307</v>
      </c>
    </row>
    <row r="9" spans="1:22" x14ac:dyDescent="0.2">
      <c r="B9">
        <f>7/15*100</f>
        <v>46.666666666666664</v>
      </c>
      <c r="C9">
        <f>4/15*100</f>
        <v>26.666666666666668</v>
      </c>
      <c r="D9">
        <f>1/15*100</f>
        <v>6.666666666666667</v>
      </c>
      <c r="E9">
        <f>7/16*100</f>
        <v>43.75</v>
      </c>
    </row>
    <row r="10" spans="1:22" x14ac:dyDescent="0.2">
      <c r="A10" t="s">
        <v>9</v>
      </c>
      <c r="B10">
        <f>AVERAGE(B6:B9)</f>
        <v>39.398656898656895</v>
      </c>
      <c r="C10">
        <f t="shared" ref="C10:E10" si="0">AVERAGE(C6:C9)</f>
        <v>30.882352941176471</v>
      </c>
      <c r="D10">
        <f t="shared" si="0"/>
        <v>10.729166666666666</v>
      </c>
      <c r="E10">
        <f t="shared" si="0"/>
        <v>45.223214285714285</v>
      </c>
      <c r="J10" t="s">
        <v>9</v>
      </c>
      <c r="K10">
        <f>AVERAGE(K6:K9)</f>
        <v>44.44444444444445</v>
      </c>
      <c r="L10">
        <f t="shared" ref="L10" si="1">AVERAGE(L6:L9)</f>
        <v>50.515334338863745</v>
      </c>
      <c r="M10">
        <f t="shared" ref="M10" si="2">AVERAGE(M6:M9)</f>
        <v>39.869281045751634</v>
      </c>
      <c r="N10">
        <f t="shared" ref="N10" si="3">AVERAGE(N6:N9)</f>
        <v>48.856209150326798</v>
      </c>
      <c r="R10" t="s">
        <v>9</v>
      </c>
      <c r="S10">
        <f>AVERAGE(S6:S9)</f>
        <v>80.056980056980052</v>
      </c>
      <c r="T10">
        <f t="shared" ref="T10" si="4">AVERAGE(T6:T9)</f>
        <v>75.933706816059768</v>
      </c>
      <c r="U10">
        <f t="shared" ref="U10" si="5">AVERAGE(U6:U9)</f>
        <v>80.463286713286706</v>
      </c>
      <c r="V10">
        <f t="shared" ref="V10" si="6">AVERAGE(V6:V9)</f>
        <v>79.772079772079778</v>
      </c>
    </row>
    <row r="11" spans="1:22" x14ac:dyDescent="0.2">
      <c r="A11" t="s">
        <v>10</v>
      </c>
      <c r="B11">
        <f>COUNT(B6:B9)</f>
        <v>4</v>
      </c>
      <c r="C11">
        <f t="shared" ref="C11:E11" si="7">COUNT(C6:C9)</f>
        <v>4</v>
      </c>
      <c r="D11">
        <f t="shared" si="7"/>
        <v>4</v>
      </c>
      <c r="E11">
        <f t="shared" si="7"/>
        <v>4</v>
      </c>
      <c r="J11" t="s">
        <v>10</v>
      </c>
      <c r="K11">
        <f>COUNT(K6:K9)</f>
        <v>3</v>
      </c>
      <c r="L11">
        <f t="shared" ref="L11:N11" si="8">COUNT(L6:L9)</f>
        <v>3</v>
      </c>
      <c r="M11">
        <f t="shared" si="8"/>
        <v>3</v>
      </c>
      <c r="N11">
        <f t="shared" si="8"/>
        <v>3</v>
      </c>
      <c r="R11" t="s">
        <v>10</v>
      </c>
      <c r="S11">
        <f>COUNT(S6:S9)</f>
        <v>3</v>
      </c>
      <c r="T11">
        <f t="shared" ref="T11:V11" si="9">COUNT(T6:T9)</f>
        <v>3</v>
      </c>
      <c r="U11">
        <f t="shared" si="9"/>
        <v>3</v>
      </c>
      <c r="V11">
        <f t="shared" si="9"/>
        <v>3</v>
      </c>
    </row>
    <row r="12" spans="1:22" x14ac:dyDescent="0.2">
      <c r="A12" t="s">
        <v>12</v>
      </c>
      <c r="B12">
        <f>STDEV(B6:B9)</f>
        <v>7.4459278421733739</v>
      </c>
      <c r="C12">
        <f t="shared" ref="C12:E12" si="10">STDEV(C6:C9)</f>
        <v>7.3252200759143919</v>
      </c>
      <c r="D12">
        <f t="shared" si="10"/>
        <v>5.1186726976028858</v>
      </c>
      <c r="E12">
        <f t="shared" si="10"/>
        <v>9.792872748608854</v>
      </c>
      <c r="J12" t="s">
        <v>12</v>
      </c>
      <c r="K12">
        <f>STDEV(K6:K9)</f>
        <v>4.8112522432468783</v>
      </c>
      <c r="L12">
        <f t="shared" ref="L12:N12" si="11">STDEV(L6:L9)</f>
        <v>6.7856891485475881</v>
      </c>
      <c r="M12">
        <f t="shared" si="11"/>
        <v>11.320593513522086</v>
      </c>
      <c r="N12">
        <f t="shared" si="11"/>
        <v>8.7185108313425648</v>
      </c>
      <c r="R12" t="s">
        <v>12</v>
      </c>
      <c r="S12">
        <f>STDEV(S6:S9)</f>
        <v>6.8153126574961238</v>
      </c>
      <c r="T12">
        <f t="shared" ref="T12:V12" si="12">STDEV(T6:T9)</f>
        <v>14.033643730247128</v>
      </c>
      <c r="U12">
        <f t="shared" si="12"/>
        <v>10.860552289999648</v>
      </c>
      <c r="V12">
        <f t="shared" si="12"/>
        <v>11.667005828742624</v>
      </c>
    </row>
    <row r="13" spans="1:22" x14ac:dyDescent="0.2">
      <c r="A13" t="s">
        <v>11</v>
      </c>
      <c r="B13">
        <f>B12/SQRT(B11)</f>
        <v>3.7229639210866869</v>
      </c>
      <c r="C13">
        <f t="shared" ref="C13:E13" si="13">C12/SQRT(C11)</f>
        <v>3.662610037957196</v>
      </c>
      <c r="D13">
        <f t="shared" si="13"/>
        <v>2.5593363488014429</v>
      </c>
      <c r="E13">
        <f t="shared" si="13"/>
        <v>4.896436374304427</v>
      </c>
      <c r="J13" t="s">
        <v>11</v>
      </c>
      <c r="K13">
        <f>K12/SQRT(K11)</f>
        <v>2.7777777777777763</v>
      </c>
      <c r="L13">
        <f t="shared" ref="L13" si="14">L12/SQRT(L11)</f>
        <v>3.9177194565510725</v>
      </c>
      <c r="M13">
        <f t="shared" ref="M13" si="15">M12/SQRT(M11)</f>
        <v>6.5359477124183076</v>
      </c>
      <c r="N13">
        <f t="shared" ref="N13" si="16">N12/SQRT(N11)</f>
        <v>5.0336345754082981</v>
      </c>
      <c r="R13" t="s">
        <v>11</v>
      </c>
      <c r="S13">
        <f>S12/SQRT(S11)</f>
        <v>3.9348225974168511</v>
      </c>
      <c r="T13">
        <f t="shared" ref="T13" si="17">T12/SQRT(T11)</f>
        <v>8.1023279853694845</v>
      </c>
      <c r="U13">
        <f t="shared" ref="U13" si="18">U12/SQRT(U11)</f>
        <v>6.2703427881793035</v>
      </c>
      <c r="V13">
        <f t="shared" ref="V13" si="19">V12/SQRT(V11)</f>
        <v>6.7359489558614873</v>
      </c>
    </row>
    <row r="14" spans="1:22" x14ac:dyDescent="0.2">
      <c r="A14" t="s">
        <v>13</v>
      </c>
      <c r="C14">
        <f>TTEST(B6:B9,C6:C9,2,2)</f>
        <v>0.15408053392008639</v>
      </c>
      <c r="D14">
        <f>TTEST(B6:B9,D6:D9,2,2)</f>
        <v>7.1737012015153992E-4</v>
      </c>
      <c r="E14">
        <f>TTEST(B6:B9,E6:E9,2,2)</f>
        <v>0.3802384632977458</v>
      </c>
      <c r="J14" t="s">
        <v>13</v>
      </c>
      <c r="L14">
        <f>TTEST(K6:K9,L6:L9,2,2)</f>
        <v>0.27484074817717641</v>
      </c>
      <c r="M14">
        <f>TTEST(K6:K9,M6:M9,2,2)</f>
        <v>0.55450800613230888</v>
      </c>
      <c r="N14">
        <f>TTEST(K6:K9,N6:N9,2,2)</f>
        <v>0.48565201528399721</v>
      </c>
      <c r="R14" t="s">
        <v>13</v>
      </c>
      <c r="T14">
        <f>TTEST(S6:S9,T6:T9,2,2)</f>
        <v>0.67087866639200289</v>
      </c>
      <c r="U14">
        <f>TTEST(S6:S9,U6:U9,2,2)</f>
        <v>0.95886112822882441</v>
      </c>
      <c r="V14">
        <f>TTEST(S6:S9,V6:V9,2,2)</f>
        <v>0.97261691502784042</v>
      </c>
    </row>
    <row r="15" spans="1:22" x14ac:dyDescent="0.2">
      <c r="C15" t="s">
        <v>15</v>
      </c>
      <c r="D15" t="s">
        <v>14</v>
      </c>
      <c r="E15" t="s">
        <v>15</v>
      </c>
      <c r="L15" t="s">
        <v>15</v>
      </c>
      <c r="M15" t="s">
        <v>15</v>
      </c>
      <c r="N15" t="s">
        <v>15</v>
      </c>
      <c r="T15" t="s">
        <v>15</v>
      </c>
      <c r="U15" t="s">
        <v>15</v>
      </c>
      <c r="V15" t="s">
        <v>15</v>
      </c>
    </row>
    <row r="17" spans="2:24" x14ac:dyDescent="0.2">
      <c r="B17" t="s">
        <v>19</v>
      </c>
      <c r="J17" t="s">
        <v>19</v>
      </c>
      <c r="R17" t="s">
        <v>19</v>
      </c>
    </row>
    <row r="19" spans="2:24" ht="17" thickBot="1" x14ac:dyDescent="0.25">
      <c r="B19" t="s">
        <v>20</v>
      </c>
      <c r="J19" t="s">
        <v>20</v>
      </c>
      <c r="R19" t="s">
        <v>20</v>
      </c>
    </row>
    <row r="20" spans="2:24" x14ac:dyDescent="0.2">
      <c r="B20" s="5" t="s">
        <v>21</v>
      </c>
      <c r="C20" s="5" t="s">
        <v>22</v>
      </c>
      <c r="D20" s="5" t="s">
        <v>23</v>
      </c>
      <c r="E20" s="5" t="s">
        <v>24</v>
      </c>
      <c r="F20" s="5" t="s">
        <v>25</v>
      </c>
      <c r="J20" s="5" t="s">
        <v>21</v>
      </c>
      <c r="K20" s="5" t="s">
        <v>22</v>
      </c>
      <c r="L20" s="5" t="s">
        <v>23</v>
      </c>
      <c r="M20" s="5" t="s">
        <v>24</v>
      </c>
      <c r="N20" s="5" t="s">
        <v>25</v>
      </c>
      <c r="R20" s="5" t="s">
        <v>21</v>
      </c>
      <c r="S20" s="5" t="s">
        <v>22</v>
      </c>
      <c r="T20" s="5" t="s">
        <v>23</v>
      </c>
      <c r="U20" s="5" t="s">
        <v>24</v>
      </c>
      <c r="V20" s="5" t="s">
        <v>25</v>
      </c>
    </row>
    <row r="21" spans="2:24" x14ac:dyDescent="0.2">
      <c r="B21" t="s">
        <v>26</v>
      </c>
      <c r="C21">
        <v>4</v>
      </c>
      <c r="D21">
        <v>157.59462759462758</v>
      </c>
      <c r="E21">
        <v>39.398656898656895</v>
      </c>
      <c r="F21">
        <v>55.441841430852641</v>
      </c>
      <c r="J21" t="s">
        <v>26</v>
      </c>
      <c r="K21">
        <v>3</v>
      </c>
      <c r="L21">
        <v>133.33333333333334</v>
      </c>
      <c r="M21">
        <v>44.44444444444445</v>
      </c>
      <c r="N21">
        <v>23.14814814814812</v>
      </c>
      <c r="R21" t="s">
        <v>26</v>
      </c>
      <c r="S21">
        <v>3</v>
      </c>
      <c r="T21">
        <v>240.17094017094016</v>
      </c>
      <c r="U21">
        <v>80.056980056980052</v>
      </c>
      <c r="V21">
        <v>46.448486619426873</v>
      </c>
    </row>
    <row r="22" spans="2:24" x14ac:dyDescent="0.2">
      <c r="B22" t="s">
        <v>27</v>
      </c>
      <c r="C22">
        <v>4</v>
      </c>
      <c r="D22">
        <v>123.52941176470588</v>
      </c>
      <c r="E22">
        <v>30.882352941176471</v>
      </c>
      <c r="F22">
        <v>53.658849160579244</v>
      </c>
      <c r="J22" t="s">
        <v>27</v>
      </c>
      <c r="K22">
        <v>3</v>
      </c>
      <c r="L22">
        <v>151.54600301659124</v>
      </c>
      <c r="M22">
        <v>50.515334338863745</v>
      </c>
      <c r="N22">
        <v>46.045577220716496</v>
      </c>
      <c r="R22" t="s">
        <v>27</v>
      </c>
      <c r="S22">
        <v>3</v>
      </c>
      <c r="T22">
        <v>227.80112044817929</v>
      </c>
      <c r="U22">
        <v>75.933706816059768</v>
      </c>
      <c r="V22">
        <v>196.94315634750456</v>
      </c>
    </row>
    <row r="23" spans="2:24" x14ac:dyDescent="0.2">
      <c r="B23" t="s">
        <v>28</v>
      </c>
      <c r="C23">
        <v>4</v>
      </c>
      <c r="D23">
        <v>42.916666666666664</v>
      </c>
      <c r="E23">
        <v>10.729166666666666</v>
      </c>
      <c r="F23">
        <v>26.200810185185201</v>
      </c>
      <c r="J23" t="s">
        <v>28</v>
      </c>
      <c r="K23">
        <v>3</v>
      </c>
      <c r="L23">
        <v>119.6078431372549</v>
      </c>
      <c r="M23">
        <v>39.869281045751634</v>
      </c>
      <c r="N23">
        <v>128.15583749839834</v>
      </c>
      <c r="R23" t="s">
        <v>28</v>
      </c>
      <c r="S23">
        <v>3</v>
      </c>
      <c r="T23">
        <v>241.38986013986013</v>
      </c>
      <c r="U23">
        <v>80.463286713286706</v>
      </c>
      <c r="V23">
        <v>117.95159604381661</v>
      </c>
    </row>
    <row r="24" spans="2:24" ht="17" thickBot="1" x14ac:dyDescent="0.25">
      <c r="B24" s="4" t="s">
        <v>29</v>
      </c>
      <c r="C24" s="4">
        <v>4</v>
      </c>
      <c r="D24" s="4">
        <v>180.89285714285714</v>
      </c>
      <c r="E24" s="4">
        <v>45.223214285714285</v>
      </c>
      <c r="F24" s="4">
        <v>95.900356670445944</v>
      </c>
      <c r="J24" s="4" t="s">
        <v>29</v>
      </c>
      <c r="K24" s="4">
        <v>3</v>
      </c>
      <c r="L24" s="4">
        <v>146.56862745098039</v>
      </c>
      <c r="M24" s="4">
        <v>48.856209150326798</v>
      </c>
      <c r="N24" s="4">
        <v>76.012431116237622</v>
      </c>
      <c r="R24" s="4" t="s">
        <v>29</v>
      </c>
      <c r="S24" s="4">
        <v>3</v>
      </c>
      <c r="T24" s="4">
        <v>239.31623931623932</v>
      </c>
      <c r="U24" s="4">
        <v>79.772079772079778</v>
      </c>
      <c r="V24" s="4">
        <v>136.11902500791439</v>
      </c>
    </row>
    <row r="27" spans="2:24" ht="17" thickBot="1" x14ac:dyDescent="0.25">
      <c r="B27" t="s">
        <v>30</v>
      </c>
      <c r="J27" t="s">
        <v>30</v>
      </c>
      <c r="R27" t="s">
        <v>30</v>
      </c>
    </row>
    <row r="28" spans="2:24" x14ac:dyDescent="0.2">
      <c r="B28" s="5" t="s">
        <v>31</v>
      </c>
      <c r="C28" s="5" t="s">
        <v>32</v>
      </c>
      <c r="D28" s="5" t="s">
        <v>33</v>
      </c>
      <c r="E28" s="5" t="s">
        <v>34</v>
      </c>
      <c r="F28" s="5" t="s">
        <v>35</v>
      </c>
      <c r="G28" s="5" t="s">
        <v>36</v>
      </c>
      <c r="H28" s="5" t="s">
        <v>37</v>
      </c>
      <c r="J28" s="5" t="s">
        <v>31</v>
      </c>
      <c r="K28" s="5" t="s">
        <v>32</v>
      </c>
      <c r="L28" s="5" t="s">
        <v>33</v>
      </c>
      <c r="M28" s="5" t="s">
        <v>34</v>
      </c>
      <c r="N28" s="5" t="s">
        <v>35</v>
      </c>
      <c r="O28" s="5" t="s">
        <v>36</v>
      </c>
      <c r="P28" s="5" t="s">
        <v>37</v>
      </c>
      <c r="R28" s="5" t="s">
        <v>31</v>
      </c>
      <c r="S28" s="5" t="s">
        <v>32</v>
      </c>
      <c r="T28" s="5" t="s">
        <v>33</v>
      </c>
      <c r="U28" s="5" t="s">
        <v>34</v>
      </c>
      <c r="V28" s="5" t="s">
        <v>35</v>
      </c>
      <c r="W28" s="5" t="s">
        <v>36</v>
      </c>
      <c r="X28" s="5" t="s">
        <v>37</v>
      </c>
    </row>
    <row r="29" spans="2:24" x14ac:dyDescent="0.2">
      <c r="B29" t="s">
        <v>38</v>
      </c>
      <c r="C29">
        <v>2730.0431142769794</v>
      </c>
      <c r="D29">
        <v>3</v>
      </c>
      <c r="E29">
        <v>910.01437142565976</v>
      </c>
      <c r="F29">
        <v>15.744066790363419</v>
      </c>
      <c r="G29">
        <v>1.8430131919985058E-4</v>
      </c>
      <c r="H29">
        <v>3.4902948194976045</v>
      </c>
      <c r="J29" t="s">
        <v>38</v>
      </c>
      <c r="K29">
        <v>205.58063694209557</v>
      </c>
      <c r="L29">
        <v>3</v>
      </c>
      <c r="M29">
        <v>68.526878980698527</v>
      </c>
      <c r="N29">
        <v>1.0027272333232191</v>
      </c>
      <c r="O29">
        <v>0.44003082997436627</v>
      </c>
      <c r="P29">
        <v>4.0661805513511613</v>
      </c>
      <c r="R29" t="s">
        <v>38</v>
      </c>
      <c r="S29">
        <v>39.731702640769186</v>
      </c>
      <c r="T29">
        <v>3</v>
      </c>
      <c r="U29">
        <v>13.243900880256396</v>
      </c>
      <c r="V29">
        <v>0.1064917026933285</v>
      </c>
      <c r="W29">
        <v>0.95393736432558662</v>
      </c>
      <c r="X29">
        <v>4.0661805513511613</v>
      </c>
    </row>
    <row r="30" spans="2:24" x14ac:dyDescent="0.2">
      <c r="B30" t="s">
        <v>39</v>
      </c>
      <c r="C30">
        <v>693.60557234118846</v>
      </c>
      <c r="D30">
        <v>12</v>
      </c>
      <c r="E30">
        <v>57.800464361765705</v>
      </c>
      <c r="J30" t="s">
        <v>39</v>
      </c>
      <c r="K30">
        <v>546.72398796700134</v>
      </c>
      <c r="L30">
        <v>8</v>
      </c>
      <c r="M30">
        <v>68.340498495875167</v>
      </c>
      <c r="R30" t="s">
        <v>39</v>
      </c>
      <c r="S30">
        <v>994.9245280373267</v>
      </c>
      <c r="T30">
        <v>8</v>
      </c>
      <c r="U30">
        <v>124.36556600466584</v>
      </c>
    </row>
    <row r="32" spans="2:24" ht="17" thickBot="1" x14ac:dyDescent="0.25">
      <c r="B32" s="4" t="s">
        <v>40</v>
      </c>
      <c r="C32" s="4">
        <v>3423.6486866181676</v>
      </c>
      <c r="D32" s="4">
        <v>15</v>
      </c>
      <c r="E32" s="4"/>
      <c r="F32" s="4"/>
      <c r="G32" s="4"/>
      <c r="H32" s="4"/>
      <c r="J32" s="4" t="s">
        <v>40</v>
      </c>
      <c r="K32" s="4">
        <v>752.3046249090969</v>
      </c>
      <c r="L32" s="4">
        <v>11</v>
      </c>
      <c r="M32" s="4"/>
      <c r="N32" s="4"/>
      <c r="O32" s="4"/>
      <c r="P32" s="4"/>
      <c r="R32" s="4" t="s">
        <v>40</v>
      </c>
      <c r="S32" s="4">
        <v>1034.6562306780959</v>
      </c>
      <c r="T32" s="4">
        <v>11</v>
      </c>
      <c r="U32" s="4"/>
      <c r="V32" s="4"/>
      <c r="W32" s="4"/>
      <c r="X32" s="4"/>
    </row>
    <row r="37" spans="10:22" x14ac:dyDescent="0.2">
      <c r="J37" t="s">
        <v>19</v>
      </c>
      <c r="R37" t="s">
        <v>19</v>
      </c>
    </row>
    <row r="39" spans="10:22" ht="17" thickBot="1" x14ac:dyDescent="0.25">
      <c r="J39" t="s">
        <v>20</v>
      </c>
      <c r="R39" t="s">
        <v>20</v>
      </c>
    </row>
    <row r="40" spans="10:22" x14ac:dyDescent="0.2">
      <c r="J40" s="5" t="s">
        <v>21</v>
      </c>
      <c r="K40" s="5" t="s">
        <v>22</v>
      </c>
      <c r="L40" s="5" t="s">
        <v>23</v>
      </c>
      <c r="M40" s="5" t="s">
        <v>24</v>
      </c>
      <c r="N40" s="5" t="s">
        <v>25</v>
      </c>
      <c r="R40" s="5" t="s">
        <v>21</v>
      </c>
      <c r="S40" s="5" t="s">
        <v>22</v>
      </c>
      <c r="T40" s="5" t="s">
        <v>23</v>
      </c>
      <c r="U40" s="5" t="s">
        <v>24</v>
      </c>
      <c r="V40" s="5" t="s">
        <v>25</v>
      </c>
    </row>
    <row r="41" spans="10:22" x14ac:dyDescent="0.2">
      <c r="J41" t="s">
        <v>26</v>
      </c>
      <c r="K41">
        <v>4</v>
      </c>
      <c r="L41">
        <v>157.59462759462758</v>
      </c>
      <c r="M41">
        <v>39.398656898656895</v>
      </c>
      <c r="N41">
        <v>55.441841430852641</v>
      </c>
      <c r="R41" t="s">
        <v>26</v>
      </c>
      <c r="S41">
        <v>3</v>
      </c>
      <c r="T41">
        <v>133.33333333333334</v>
      </c>
      <c r="U41">
        <v>44.44444444444445</v>
      </c>
      <c r="V41">
        <v>23.14814814814812</v>
      </c>
    </row>
    <row r="42" spans="10:22" x14ac:dyDescent="0.2">
      <c r="J42" t="s">
        <v>27</v>
      </c>
      <c r="K42">
        <v>4</v>
      </c>
      <c r="L42">
        <v>123.52941176470588</v>
      </c>
      <c r="M42">
        <v>30.882352941176471</v>
      </c>
      <c r="N42">
        <v>53.658849160579244</v>
      </c>
      <c r="R42" t="s">
        <v>27</v>
      </c>
      <c r="S42">
        <v>3</v>
      </c>
      <c r="T42">
        <v>151.54600301659124</v>
      </c>
      <c r="U42">
        <v>50.515334338863745</v>
      </c>
      <c r="V42">
        <v>46.045577220716496</v>
      </c>
    </row>
    <row r="43" spans="10:22" x14ac:dyDescent="0.2">
      <c r="J43" t="s">
        <v>28</v>
      </c>
      <c r="K43">
        <v>4</v>
      </c>
      <c r="L43">
        <v>42.916666666666664</v>
      </c>
      <c r="M43">
        <v>10.729166666666666</v>
      </c>
      <c r="N43">
        <v>26.200810185185201</v>
      </c>
      <c r="R43" t="s">
        <v>28</v>
      </c>
      <c r="S43">
        <v>3</v>
      </c>
      <c r="T43">
        <v>119.6078431372549</v>
      </c>
      <c r="U43">
        <v>39.869281045751634</v>
      </c>
      <c r="V43">
        <v>128.15583749839834</v>
      </c>
    </row>
    <row r="44" spans="10:22" x14ac:dyDescent="0.2">
      <c r="J44" t="s">
        <v>29</v>
      </c>
      <c r="K44">
        <v>4</v>
      </c>
      <c r="L44">
        <v>180.89285714285714</v>
      </c>
      <c r="M44">
        <v>45.223214285714285</v>
      </c>
      <c r="N44">
        <v>95.900356670445944</v>
      </c>
      <c r="R44" t="s">
        <v>29</v>
      </c>
      <c r="S44">
        <v>3</v>
      </c>
      <c r="T44">
        <v>146.56862745098039</v>
      </c>
      <c r="U44">
        <v>48.856209150326798</v>
      </c>
      <c r="V44">
        <v>76.012431116237622</v>
      </c>
    </row>
    <row r="45" spans="10:22" x14ac:dyDescent="0.2">
      <c r="J45" t="s">
        <v>41</v>
      </c>
      <c r="K45">
        <v>0</v>
      </c>
      <c r="L45">
        <v>0</v>
      </c>
      <c r="M45" t="e">
        <v>#DIV/0!</v>
      </c>
      <c r="N45" t="e">
        <v>#DIV/0!</v>
      </c>
      <c r="R45" t="s">
        <v>41</v>
      </c>
      <c r="S45">
        <v>0</v>
      </c>
      <c r="T45">
        <v>0</v>
      </c>
      <c r="U45" t="e">
        <v>#DIV/0!</v>
      </c>
      <c r="V45" t="e">
        <v>#DIV/0!</v>
      </c>
    </row>
    <row r="46" spans="10:22" x14ac:dyDescent="0.2">
      <c r="J46" t="s">
        <v>42</v>
      </c>
      <c r="K46">
        <v>0</v>
      </c>
      <c r="L46">
        <v>0</v>
      </c>
      <c r="M46" t="e">
        <v>#DIV/0!</v>
      </c>
      <c r="N46" t="e">
        <v>#DIV/0!</v>
      </c>
      <c r="R46" t="s">
        <v>42</v>
      </c>
      <c r="S46">
        <v>0</v>
      </c>
      <c r="T46">
        <v>0</v>
      </c>
      <c r="U46" t="e">
        <v>#DIV/0!</v>
      </c>
      <c r="V46" t="e">
        <v>#DIV/0!</v>
      </c>
    </row>
    <row r="47" spans="10:22" x14ac:dyDescent="0.2">
      <c r="J47" t="s">
        <v>43</v>
      </c>
      <c r="K47">
        <v>0</v>
      </c>
      <c r="L47">
        <v>0</v>
      </c>
      <c r="M47" t="e">
        <v>#DIV/0!</v>
      </c>
      <c r="N47" t="e">
        <v>#DIV/0!</v>
      </c>
      <c r="R47" t="s">
        <v>43</v>
      </c>
      <c r="S47">
        <v>0</v>
      </c>
      <c r="T47">
        <v>0</v>
      </c>
      <c r="U47" t="e">
        <v>#DIV/0!</v>
      </c>
      <c r="V47" t="e">
        <v>#DIV/0!</v>
      </c>
    </row>
    <row r="48" spans="10:22" x14ac:dyDescent="0.2">
      <c r="J48" t="s">
        <v>44</v>
      </c>
      <c r="K48">
        <v>0</v>
      </c>
      <c r="L48">
        <v>0</v>
      </c>
      <c r="M48" t="e">
        <v>#DIV/0!</v>
      </c>
      <c r="N48" t="e">
        <v>#DIV/0!</v>
      </c>
      <c r="R48" t="s">
        <v>44</v>
      </c>
      <c r="S48">
        <v>0</v>
      </c>
      <c r="T48">
        <v>0</v>
      </c>
      <c r="U48" t="e">
        <v>#DIV/0!</v>
      </c>
      <c r="V48" t="e">
        <v>#DIV/0!</v>
      </c>
    </row>
    <row r="49" spans="10:24" x14ac:dyDescent="0.2">
      <c r="J49" t="s">
        <v>45</v>
      </c>
      <c r="K49">
        <v>0</v>
      </c>
      <c r="L49">
        <v>0</v>
      </c>
      <c r="M49" t="e">
        <v>#DIV/0!</v>
      </c>
      <c r="N49" t="e">
        <v>#DIV/0!</v>
      </c>
      <c r="R49" t="s">
        <v>45</v>
      </c>
      <c r="S49">
        <v>3</v>
      </c>
      <c r="T49">
        <v>240.17094017094016</v>
      </c>
      <c r="U49">
        <v>80.056980056980052</v>
      </c>
      <c r="V49">
        <v>46.448486619426873</v>
      </c>
    </row>
    <row r="50" spans="10:24" x14ac:dyDescent="0.2">
      <c r="J50" t="s">
        <v>46</v>
      </c>
      <c r="K50">
        <v>3</v>
      </c>
      <c r="L50">
        <v>133.33333333333334</v>
      </c>
      <c r="M50">
        <v>44.44444444444445</v>
      </c>
      <c r="N50">
        <v>23.14814814814812</v>
      </c>
      <c r="R50" t="s">
        <v>46</v>
      </c>
      <c r="S50">
        <v>3</v>
      </c>
      <c r="T50">
        <v>227.80112044817929</v>
      </c>
      <c r="U50">
        <v>75.933706816059768</v>
      </c>
      <c r="V50">
        <v>196.94315634750456</v>
      </c>
    </row>
    <row r="51" spans="10:24" x14ac:dyDescent="0.2">
      <c r="J51" t="s">
        <v>47</v>
      </c>
      <c r="K51">
        <v>3</v>
      </c>
      <c r="L51">
        <v>151.54600301659124</v>
      </c>
      <c r="M51">
        <v>50.515334338863745</v>
      </c>
      <c r="N51">
        <v>46.045577220716496</v>
      </c>
      <c r="R51" t="s">
        <v>47</v>
      </c>
      <c r="S51">
        <v>3</v>
      </c>
      <c r="T51">
        <v>241.38986013986013</v>
      </c>
      <c r="U51">
        <v>80.463286713286706</v>
      </c>
      <c r="V51">
        <v>117.95159604381661</v>
      </c>
    </row>
    <row r="52" spans="10:24" ht="17" thickBot="1" x14ac:dyDescent="0.25">
      <c r="J52" t="s">
        <v>48</v>
      </c>
      <c r="K52">
        <v>3</v>
      </c>
      <c r="L52">
        <v>119.6078431372549</v>
      </c>
      <c r="M52">
        <v>39.869281045751634</v>
      </c>
      <c r="N52">
        <v>128.15583749839834</v>
      </c>
      <c r="R52" s="4" t="s">
        <v>48</v>
      </c>
      <c r="S52" s="4">
        <v>3</v>
      </c>
      <c r="T52" s="4">
        <v>239.31623931623932</v>
      </c>
      <c r="U52" s="4">
        <v>79.772079772079778</v>
      </c>
      <c r="V52" s="4">
        <v>136.11902500791439</v>
      </c>
    </row>
    <row r="53" spans="10:24" ht="17" thickBot="1" x14ac:dyDescent="0.25">
      <c r="J53" s="4" t="s">
        <v>49</v>
      </c>
      <c r="K53" s="4">
        <v>3</v>
      </c>
      <c r="L53" s="4">
        <v>146.56862745098039</v>
      </c>
      <c r="M53" s="4">
        <v>48.856209150326798</v>
      </c>
      <c r="N53" s="4">
        <v>76.012431116237622</v>
      </c>
    </row>
    <row r="55" spans="10:24" ht="17" thickBot="1" x14ac:dyDescent="0.25">
      <c r="R55" t="s">
        <v>30</v>
      </c>
    </row>
    <row r="56" spans="10:24" ht="17" thickBot="1" x14ac:dyDescent="0.25">
      <c r="J56" t="s">
        <v>30</v>
      </c>
      <c r="R56" s="5" t="s">
        <v>31</v>
      </c>
      <c r="S56" s="5" t="s">
        <v>32</v>
      </c>
      <c r="T56" s="5" t="s">
        <v>33</v>
      </c>
      <c r="U56" s="5" t="s">
        <v>34</v>
      </c>
      <c r="V56" s="5" t="s">
        <v>35</v>
      </c>
      <c r="W56" s="5" t="s">
        <v>36</v>
      </c>
      <c r="X56" s="5" t="s">
        <v>37</v>
      </c>
    </row>
    <row r="57" spans="10:24" x14ac:dyDescent="0.2">
      <c r="J57" s="5" t="s">
        <v>31</v>
      </c>
      <c r="K57" s="5" t="s">
        <v>32</v>
      </c>
      <c r="L57" s="5" t="s">
        <v>33</v>
      </c>
      <c r="M57" s="5" t="s">
        <v>34</v>
      </c>
      <c r="N57" s="5" t="s">
        <v>35</v>
      </c>
      <c r="O57" s="5" t="s">
        <v>36</v>
      </c>
      <c r="P57" s="5" t="s">
        <v>37</v>
      </c>
      <c r="R57" t="s">
        <v>38</v>
      </c>
      <c r="S57">
        <v>6832.9596610100325</v>
      </c>
      <c r="T57">
        <v>11</v>
      </c>
      <c r="U57">
        <v>621.17815100091207</v>
      </c>
      <c r="V57">
        <v>4.8351733450441161</v>
      </c>
      <c r="W57">
        <v>5.7072444068215836E-3</v>
      </c>
      <c r="X57">
        <v>2.7173314409728953</v>
      </c>
    </row>
    <row r="58" spans="10:24" x14ac:dyDescent="0.2">
      <c r="J58" t="s">
        <v>38</v>
      </c>
      <c r="K58">
        <v>4350.2173114620828</v>
      </c>
      <c r="L58">
        <v>12</v>
      </c>
      <c r="M58">
        <v>362.51810928850688</v>
      </c>
      <c r="N58">
        <v>4.3841345182295406</v>
      </c>
      <c r="O58">
        <v>4.2959036447206616E-3</v>
      </c>
      <c r="P58">
        <v>2.4753129734757695</v>
      </c>
      <c r="R58" t="s">
        <v>39</v>
      </c>
      <c r="S58">
        <v>1541.648516004328</v>
      </c>
      <c r="T58">
        <v>12</v>
      </c>
      <c r="U58">
        <v>128.47070966702734</v>
      </c>
    </row>
    <row r="59" spans="10:24" x14ac:dyDescent="0.2">
      <c r="J59" t="s">
        <v>39</v>
      </c>
      <c r="K59">
        <v>1240.3295603081897</v>
      </c>
      <c r="L59">
        <v>15</v>
      </c>
      <c r="M59">
        <v>82.688637353879315</v>
      </c>
    </row>
    <row r="60" spans="10:24" ht="17" thickBot="1" x14ac:dyDescent="0.25">
      <c r="R60" s="4" t="s">
        <v>40</v>
      </c>
      <c r="S60" s="4">
        <v>8374.608177014361</v>
      </c>
      <c r="T60" s="4">
        <v>23</v>
      </c>
      <c r="U60" s="4"/>
      <c r="V60" s="4"/>
      <c r="W60" s="4"/>
      <c r="X60" s="4"/>
    </row>
    <row r="61" spans="10:24" ht="17" thickBot="1" x14ac:dyDescent="0.25">
      <c r="J61" s="4" t="s">
        <v>40</v>
      </c>
      <c r="K61" s="4">
        <v>5590.5468717702724</v>
      </c>
      <c r="L61" s="4">
        <v>27</v>
      </c>
      <c r="M61" s="4"/>
      <c r="N61" s="4"/>
      <c r="O61" s="4"/>
      <c r="P6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7FF9-2614-D342-9555-D8E2E59C5BB2}">
  <dimension ref="A1:X60"/>
  <sheetViews>
    <sheetView zoomScaleNormal="100" workbookViewId="0"/>
  </sheetViews>
  <sheetFormatPr baseColWidth="10" defaultRowHeight="16" x14ac:dyDescent="0.2"/>
  <sheetData>
    <row r="1" spans="1:22" x14ac:dyDescent="0.2">
      <c r="A1" s="6" t="s">
        <v>16</v>
      </c>
    </row>
    <row r="3" spans="1:22" x14ac:dyDescent="0.2">
      <c r="B3" t="s">
        <v>17</v>
      </c>
    </row>
    <row r="4" spans="1:22" x14ac:dyDescent="0.2">
      <c r="B4" t="s">
        <v>1</v>
      </c>
      <c r="K4" t="s">
        <v>6</v>
      </c>
      <c r="S4" t="s">
        <v>7</v>
      </c>
    </row>
    <row r="5" spans="1:22" x14ac:dyDescent="0.2">
      <c r="B5" t="s">
        <v>2</v>
      </c>
      <c r="C5" t="s">
        <v>3</v>
      </c>
      <c r="D5" t="s">
        <v>4</v>
      </c>
      <c r="E5" t="s">
        <v>5</v>
      </c>
      <c r="K5" t="s">
        <v>2</v>
      </c>
      <c r="L5" t="s">
        <v>3</v>
      </c>
      <c r="M5" t="s">
        <v>4</v>
      </c>
      <c r="N5" t="s">
        <v>5</v>
      </c>
      <c r="S5" t="s">
        <v>2</v>
      </c>
      <c r="T5" t="s">
        <v>3</v>
      </c>
      <c r="U5" t="s">
        <v>4</v>
      </c>
      <c r="V5" t="s">
        <v>5</v>
      </c>
    </row>
    <row r="6" spans="1:22" x14ac:dyDescent="0.2">
      <c r="B6" s="2">
        <v>1.59</v>
      </c>
      <c r="C6" s="2">
        <v>1.4</v>
      </c>
      <c r="D6" s="2">
        <v>1.9</v>
      </c>
      <c r="E6" s="2">
        <v>1.51</v>
      </c>
      <c r="K6" s="2">
        <v>1.71</v>
      </c>
      <c r="L6" s="2">
        <v>1.96</v>
      </c>
      <c r="M6" s="2">
        <v>1.61</v>
      </c>
      <c r="N6" s="2">
        <v>1.7</v>
      </c>
      <c r="S6">
        <v>0.98</v>
      </c>
      <c r="T6">
        <v>0.92</v>
      </c>
      <c r="U6">
        <v>0.66999999999999993</v>
      </c>
      <c r="V6">
        <v>0.85</v>
      </c>
    </row>
    <row r="7" spans="1:22" x14ac:dyDescent="0.2">
      <c r="B7" s="2">
        <v>1.1100000000000001</v>
      </c>
      <c r="C7" s="2">
        <v>1.62</v>
      </c>
      <c r="D7" s="3">
        <v>1.3</v>
      </c>
      <c r="E7" s="2">
        <v>1.3</v>
      </c>
      <c r="K7" s="2">
        <v>1.6199999999999997</v>
      </c>
      <c r="L7" s="2">
        <v>1.62</v>
      </c>
      <c r="M7" s="2">
        <v>1.7399999999999998</v>
      </c>
      <c r="N7" s="2">
        <v>1.74</v>
      </c>
      <c r="S7" s="1">
        <v>0.72</v>
      </c>
      <c r="T7">
        <v>0.1</v>
      </c>
      <c r="U7">
        <v>1.1600000000000001</v>
      </c>
      <c r="V7">
        <v>0.82000000000000028</v>
      </c>
    </row>
    <row r="8" spans="1:22" x14ac:dyDescent="0.2">
      <c r="B8" s="3">
        <v>1.35</v>
      </c>
      <c r="C8" s="2">
        <v>1.5800000000000003</v>
      </c>
      <c r="D8" s="2">
        <v>1.0599999999999996</v>
      </c>
      <c r="E8" s="2">
        <v>1.1999999999999993</v>
      </c>
      <c r="K8" s="2">
        <v>1.3599999999999999</v>
      </c>
      <c r="L8" s="2">
        <v>1.8399999999999999</v>
      </c>
      <c r="M8" s="2">
        <v>1.42</v>
      </c>
      <c r="N8" s="2">
        <v>2.0799999999999996</v>
      </c>
      <c r="S8">
        <v>1.2000000000000011</v>
      </c>
      <c r="T8">
        <v>0.69</v>
      </c>
      <c r="U8">
        <v>0.93</v>
      </c>
      <c r="V8">
        <v>0.91</v>
      </c>
    </row>
    <row r="9" spans="1:22" x14ac:dyDescent="0.2">
      <c r="B9" s="2">
        <v>1.43</v>
      </c>
      <c r="C9" s="2">
        <v>1.9000000000000004</v>
      </c>
      <c r="D9" s="2">
        <v>1.3700000000000003</v>
      </c>
      <c r="E9" s="2">
        <v>1.5199999999999996</v>
      </c>
    </row>
    <row r="10" spans="1:22" x14ac:dyDescent="0.2">
      <c r="A10" t="s">
        <v>9</v>
      </c>
      <c r="B10">
        <f>AVERAGE(B6:B9)</f>
        <v>1.37</v>
      </c>
      <c r="C10">
        <f>AVERAGE(C6:C9)</f>
        <v>1.6250000000000002</v>
      </c>
      <c r="D10">
        <f>AVERAGE(D6:D9)</f>
        <v>1.4075</v>
      </c>
      <c r="E10">
        <f>AVERAGE(E6:E9)</f>
        <v>1.3824999999999998</v>
      </c>
      <c r="J10" t="s">
        <v>9</v>
      </c>
      <c r="K10">
        <f>AVERAGE(K6:K9)</f>
        <v>1.5633333333333332</v>
      </c>
      <c r="L10">
        <f>AVERAGE(L6:L9)</f>
        <v>1.8066666666666666</v>
      </c>
      <c r="M10">
        <f>AVERAGE(M6:M9)</f>
        <v>1.5899999999999999</v>
      </c>
      <c r="N10">
        <f>AVERAGE(N6:N9)</f>
        <v>1.8399999999999999</v>
      </c>
      <c r="R10" t="s">
        <v>9</v>
      </c>
      <c r="S10">
        <f>AVERAGE(S6:S9)</f>
        <v>0.96666666666666712</v>
      </c>
      <c r="T10">
        <f>AVERAGE(T6:T9)</f>
        <v>0.56999999999999995</v>
      </c>
      <c r="U10">
        <f>AVERAGE(U6:U9)</f>
        <v>0.92</v>
      </c>
      <c r="V10">
        <f>AVERAGE(V6:V9)</f>
        <v>0.86000000000000021</v>
      </c>
    </row>
    <row r="11" spans="1:22" x14ac:dyDescent="0.2">
      <c r="A11" t="s">
        <v>10</v>
      </c>
      <c r="B11">
        <f>COUNT(B6:B9)</f>
        <v>4</v>
      </c>
      <c r="C11">
        <f>COUNT(C6:C9)</f>
        <v>4</v>
      </c>
      <c r="D11">
        <f>COUNT(D6:D9)</f>
        <v>4</v>
      </c>
      <c r="E11">
        <f>COUNT(E6:E9)</f>
        <v>4</v>
      </c>
      <c r="J11" t="s">
        <v>10</v>
      </c>
      <c r="K11">
        <f>COUNT(K6:K9)</f>
        <v>3</v>
      </c>
      <c r="L11">
        <f>COUNT(L6:L9)</f>
        <v>3</v>
      </c>
      <c r="M11">
        <f>COUNT(M6:M9)</f>
        <v>3</v>
      </c>
      <c r="N11">
        <f>COUNT(N6:N9)</f>
        <v>3</v>
      </c>
      <c r="R11" t="s">
        <v>10</v>
      </c>
      <c r="S11">
        <f>COUNT(S6:S9)</f>
        <v>3</v>
      </c>
      <c r="T11">
        <f>COUNT(T6:T9)</f>
        <v>3</v>
      </c>
      <c r="U11">
        <f>COUNT(U6:U9)</f>
        <v>3</v>
      </c>
      <c r="V11">
        <f>COUNT(V6:V9)</f>
        <v>3</v>
      </c>
    </row>
    <row r="12" spans="1:22" x14ac:dyDescent="0.2">
      <c r="A12" t="s">
        <v>12</v>
      </c>
      <c r="B12">
        <f>STDEV(B6:B9)</f>
        <v>0.20000000000000009</v>
      </c>
      <c r="C12">
        <f>STDEV(C6:C9)</f>
        <v>0.20680103158994753</v>
      </c>
      <c r="D12">
        <f>STDEV(D6:D9)</f>
        <v>0.35415392133929546</v>
      </c>
      <c r="E12">
        <f>STDEV(E6:E9)</f>
        <v>0.15840349322747496</v>
      </c>
      <c r="J12" t="s">
        <v>12</v>
      </c>
      <c r="K12">
        <f>STDEV(K6:K9)</f>
        <v>0.18175074506954114</v>
      </c>
      <c r="L12">
        <f>STDEV(L6:L9)</f>
        <v>0.17243356208503408</v>
      </c>
      <c r="M12">
        <f>STDEV(M6:M9)</f>
        <v>0.16093476939431076</v>
      </c>
      <c r="N12">
        <f>STDEV(N6:N9)</f>
        <v>0.20880613017821081</v>
      </c>
      <c r="R12" t="s">
        <v>12</v>
      </c>
      <c r="S12">
        <f>STDEV(S6:S9)</f>
        <v>0.24027761721253482</v>
      </c>
      <c r="T12">
        <f>STDEV(T6:T9)</f>
        <v>0.42296571965113205</v>
      </c>
      <c r="U12">
        <f>STDEV(U6:U9)</f>
        <v>0.24515301344262488</v>
      </c>
      <c r="V12">
        <f>STDEV(V6:V9)</f>
        <v>4.5825756949558295E-2</v>
      </c>
    </row>
    <row r="13" spans="1:22" x14ac:dyDescent="0.2">
      <c r="A13" t="s">
        <v>11</v>
      </c>
      <c r="B13">
        <f>B12/SQRT(B11)</f>
        <v>0.10000000000000005</v>
      </c>
      <c r="C13">
        <f>C12/SQRT(C11)</f>
        <v>0.10340051579497377</v>
      </c>
      <c r="D13">
        <f>D12/SQRT(D11)</f>
        <v>0.17707696066964773</v>
      </c>
      <c r="E13">
        <f>E12/SQRT(E11)</f>
        <v>7.9201746613737481E-2</v>
      </c>
      <c r="J13" t="s">
        <v>11</v>
      </c>
      <c r="K13">
        <f>K12/SQRT(K11)</f>
        <v>0.10493384159131464</v>
      </c>
      <c r="L13">
        <f>L12/SQRT(L11)</f>
        <v>9.9554563487120482E-2</v>
      </c>
      <c r="M13">
        <f>M12/SQRT(M11)</f>
        <v>9.2915732431775672E-2</v>
      </c>
      <c r="N13">
        <f>N12/SQRT(N11)</f>
        <v>0.12055427546683406</v>
      </c>
      <c r="R13" t="s">
        <v>11</v>
      </c>
      <c r="S13">
        <f>S12/SQRT(S11)</f>
        <v>0.13872434697789884</v>
      </c>
      <c r="T13">
        <f>T12/SQRT(T11)</f>
        <v>0.24419937209856488</v>
      </c>
      <c r="U13">
        <f>U12/SQRT(U11)</f>
        <v>0.14153915830374744</v>
      </c>
      <c r="V13">
        <f>V12/SQRT(V11)</f>
        <v>2.6457513110645849E-2</v>
      </c>
    </row>
    <row r="14" spans="1:22" x14ac:dyDescent="0.2">
      <c r="A14" t="s">
        <v>13</v>
      </c>
      <c r="C14">
        <f>TTEST(B6:B9,C6:C9,2,2)</f>
        <v>0.12664472071022193</v>
      </c>
      <c r="D14">
        <f>TTEST(B6:B9,D6:D9,2,2)</f>
        <v>0.85977440046957665</v>
      </c>
      <c r="E14">
        <f>TTEST(B6:B9,E6:E9,2,2)</f>
        <v>0.92513253738026169</v>
      </c>
      <c r="J14" t="s">
        <v>13</v>
      </c>
      <c r="L14">
        <f>TTEST(K6:K9,L6:L9,2,2)</f>
        <v>0.16780586721988924</v>
      </c>
      <c r="M14">
        <f>TTEST(K6:K9,M6:M9,2,2)</f>
        <v>0.85837055884236735</v>
      </c>
      <c r="N14">
        <f>TTEST(K6:K9,N6:N9,2,2)</f>
        <v>0.15848855599552122</v>
      </c>
      <c r="R14" t="s">
        <v>13</v>
      </c>
      <c r="T14">
        <f>TTEST(S6:S9,T6:T9,2,2)</f>
        <v>0.23070203894670582</v>
      </c>
      <c r="U14">
        <f>TTEST(S6:S9,U6:U9,2,2)</f>
        <v>0.82540911424629515</v>
      </c>
      <c r="V14">
        <f>TTEST(S6:S9,V6:V9,2,2)</f>
        <v>0.49210653574379543</v>
      </c>
    </row>
    <row r="15" spans="1:22" x14ac:dyDescent="0.2">
      <c r="C15" t="s">
        <v>15</v>
      </c>
      <c r="D15" t="s">
        <v>15</v>
      </c>
      <c r="E15" t="s">
        <v>15</v>
      </c>
      <c r="L15" t="s">
        <v>15</v>
      </c>
      <c r="M15" t="s">
        <v>15</v>
      </c>
      <c r="N15" t="s">
        <v>15</v>
      </c>
      <c r="T15" t="s">
        <v>15</v>
      </c>
      <c r="U15" t="s">
        <v>15</v>
      </c>
      <c r="V15" t="s">
        <v>15</v>
      </c>
    </row>
    <row r="17" spans="2:24" x14ac:dyDescent="0.2">
      <c r="B17" t="s">
        <v>19</v>
      </c>
      <c r="J17" t="s">
        <v>19</v>
      </c>
      <c r="R17" t="s">
        <v>19</v>
      </c>
    </row>
    <row r="19" spans="2:24" ht="17" thickBot="1" x14ac:dyDescent="0.25">
      <c r="B19" t="s">
        <v>20</v>
      </c>
      <c r="J19" t="s">
        <v>20</v>
      </c>
      <c r="R19" t="s">
        <v>20</v>
      </c>
    </row>
    <row r="20" spans="2:24" x14ac:dyDescent="0.2">
      <c r="B20" s="5" t="s">
        <v>21</v>
      </c>
      <c r="C20" s="5" t="s">
        <v>22</v>
      </c>
      <c r="D20" s="5" t="s">
        <v>23</v>
      </c>
      <c r="E20" s="5" t="s">
        <v>24</v>
      </c>
      <c r="F20" s="5" t="s">
        <v>25</v>
      </c>
      <c r="J20" s="5" t="s">
        <v>21</v>
      </c>
      <c r="K20" s="5" t="s">
        <v>22</v>
      </c>
      <c r="L20" s="5" t="s">
        <v>23</v>
      </c>
      <c r="M20" s="5" t="s">
        <v>24</v>
      </c>
      <c r="N20" s="5" t="s">
        <v>25</v>
      </c>
      <c r="R20" s="5" t="s">
        <v>21</v>
      </c>
      <c r="S20" s="5" t="s">
        <v>22</v>
      </c>
      <c r="T20" s="5" t="s">
        <v>23</v>
      </c>
      <c r="U20" s="5" t="s">
        <v>24</v>
      </c>
      <c r="V20" s="5" t="s">
        <v>25</v>
      </c>
    </row>
    <row r="21" spans="2:24" x14ac:dyDescent="0.2">
      <c r="B21" t="s">
        <v>26</v>
      </c>
      <c r="C21">
        <v>4</v>
      </c>
      <c r="D21">
        <v>5.48</v>
      </c>
      <c r="E21">
        <v>1.37</v>
      </c>
      <c r="F21">
        <v>4.0000000000000036E-2</v>
      </c>
      <c r="J21" t="s">
        <v>26</v>
      </c>
      <c r="K21">
        <v>3</v>
      </c>
      <c r="L21">
        <v>4.6899999999999995</v>
      </c>
      <c r="M21">
        <v>1.5633333333333332</v>
      </c>
      <c r="N21">
        <v>3.3033333333333331E-2</v>
      </c>
      <c r="R21" t="s">
        <v>26</v>
      </c>
      <c r="S21">
        <v>3</v>
      </c>
      <c r="T21">
        <v>2.9000000000000012</v>
      </c>
      <c r="U21">
        <v>0.96666666666666712</v>
      </c>
      <c r="V21">
        <v>5.7733333333333414E-2</v>
      </c>
    </row>
    <row r="22" spans="2:24" x14ac:dyDescent="0.2">
      <c r="B22" t="s">
        <v>27</v>
      </c>
      <c r="C22">
        <v>4</v>
      </c>
      <c r="D22">
        <v>6.5000000000000009</v>
      </c>
      <c r="E22">
        <v>1.6250000000000002</v>
      </c>
      <c r="F22">
        <v>4.2766666666666474E-2</v>
      </c>
      <c r="J22" t="s">
        <v>27</v>
      </c>
      <c r="K22">
        <v>3</v>
      </c>
      <c r="L22">
        <v>5.42</v>
      </c>
      <c r="M22">
        <v>1.8066666666666666</v>
      </c>
      <c r="N22">
        <v>2.9733333333333303E-2</v>
      </c>
      <c r="R22" t="s">
        <v>27</v>
      </c>
      <c r="S22">
        <v>3</v>
      </c>
      <c r="T22">
        <v>1.71</v>
      </c>
      <c r="U22">
        <v>0.56999999999999995</v>
      </c>
      <c r="V22">
        <v>0.17890000000000006</v>
      </c>
    </row>
    <row r="23" spans="2:24" x14ac:dyDescent="0.2">
      <c r="B23" t="s">
        <v>28</v>
      </c>
      <c r="C23">
        <v>4</v>
      </c>
      <c r="D23">
        <v>5.63</v>
      </c>
      <c r="E23">
        <v>1.4075</v>
      </c>
      <c r="F23">
        <v>0.1254249999999999</v>
      </c>
      <c r="J23" t="s">
        <v>28</v>
      </c>
      <c r="K23">
        <v>3</v>
      </c>
      <c r="L23">
        <v>4.7699999999999996</v>
      </c>
      <c r="M23">
        <v>1.5899999999999999</v>
      </c>
      <c r="N23">
        <v>2.5899999999999979E-2</v>
      </c>
      <c r="R23" t="s">
        <v>28</v>
      </c>
      <c r="S23">
        <v>3</v>
      </c>
      <c r="T23">
        <v>2.7600000000000002</v>
      </c>
      <c r="U23">
        <v>0.92</v>
      </c>
      <c r="V23">
        <v>6.009999999999982E-2</v>
      </c>
    </row>
    <row r="24" spans="2:24" ht="17" thickBot="1" x14ac:dyDescent="0.25">
      <c r="B24" s="4" t="s">
        <v>29</v>
      </c>
      <c r="C24" s="4">
        <v>4</v>
      </c>
      <c r="D24" s="4">
        <v>5.5299999999999994</v>
      </c>
      <c r="E24" s="4">
        <v>1.3824999999999998</v>
      </c>
      <c r="F24" s="4">
        <v>2.509166666666671E-2</v>
      </c>
      <c r="J24" s="4" t="s">
        <v>29</v>
      </c>
      <c r="K24" s="4">
        <v>3</v>
      </c>
      <c r="L24" s="4">
        <v>5.52</v>
      </c>
      <c r="M24" s="4">
        <v>1.8399999999999999</v>
      </c>
      <c r="N24" s="4">
        <v>4.3599999999999917E-2</v>
      </c>
      <c r="R24" s="4" t="s">
        <v>29</v>
      </c>
      <c r="S24" s="4">
        <v>3</v>
      </c>
      <c r="T24" s="4">
        <v>2.5800000000000005</v>
      </c>
      <c r="U24" s="4">
        <v>0.86000000000000021</v>
      </c>
      <c r="V24" s="4">
        <v>2.0999999999999903E-3</v>
      </c>
    </row>
    <row r="27" spans="2:24" ht="17" thickBot="1" x14ac:dyDescent="0.25">
      <c r="B27" t="s">
        <v>30</v>
      </c>
      <c r="J27" t="s">
        <v>30</v>
      </c>
      <c r="R27" t="s">
        <v>30</v>
      </c>
    </row>
    <row r="28" spans="2:24" x14ac:dyDescent="0.2">
      <c r="B28" s="5" t="s">
        <v>31</v>
      </c>
      <c r="C28" s="5" t="s">
        <v>32</v>
      </c>
      <c r="D28" s="5" t="s">
        <v>33</v>
      </c>
      <c r="E28" s="5" t="s">
        <v>34</v>
      </c>
      <c r="F28" s="5" t="s">
        <v>35</v>
      </c>
      <c r="G28" s="5" t="s">
        <v>36</v>
      </c>
      <c r="H28" s="5" t="s">
        <v>37</v>
      </c>
      <c r="J28" s="5" t="s">
        <v>31</v>
      </c>
      <c r="K28" s="5" t="s">
        <v>32</v>
      </c>
      <c r="L28" s="5" t="s">
        <v>33</v>
      </c>
      <c r="M28" s="5" t="s">
        <v>34</v>
      </c>
      <c r="N28" s="5" t="s">
        <v>35</v>
      </c>
      <c r="O28" s="5" t="s">
        <v>36</v>
      </c>
      <c r="P28" s="5" t="s">
        <v>37</v>
      </c>
      <c r="R28" s="5" t="s">
        <v>31</v>
      </c>
      <c r="S28" s="5" t="s">
        <v>32</v>
      </c>
      <c r="T28" s="5" t="s">
        <v>33</v>
      </c>
      <c r="U28" s="5" t="s">
        <v>34</v>
      </c>
      <c r="V28" s="5" t="s">
        <v>35</v>
      </c>
      <c r="W28" s="5" t="s">
        <v>36</v>
      </c>
      <c r="X28" s="5" t="s">
        <v>37</v>
      </c>
    </row>
    <row r="29" spans="2:24" x14ac:dyDescent="0.2">
      <c r="B29" t="s">
        <v>38</v>
      </c>
      <c r="C29">
        <v>0.1733250000000004</v>
      </c>
      <c r="D29">
        <v>3</v>
      </c>
      <c r="E29">
        <v>5.7775000000000132E-2</v>
      </c>
      <c r="F29">
        <v>0.99064085161106119</v>
      </c>
      <c r="G29">
        <v>0.43010074288321698</v>
      </c>
      <c r="H29">
        <v>3.4902948194976045</v>
      </c>
      <c r="J29" t="s">
        <v>38</v>
      </c>
      <c r="K29">
        <v>0.18526666666666669</v>
      </c>
      <c r="L29">
        <v>3</v>
      </c>
      <c r="M29">
        <v>6.1755555555555564E-2</v>
      </c>
      <c r="N29">
        <v>1.8676075268817225</v>
      </c>
      <c r="O29">
        <v>0.2134070920537085</v>
      </c>
      <c r="P29">
        <v>4.0661805513511613</v>
      </c>
      <c r="R29" t="s">
        <v>38</v>
      </c>
      <c r="S29">
        <v>0.28582500000000055</v>
      </c>
      <c r="T29">
        <v>3</v>
      </c>
      <c r="U29">
        <v>9.5275000000000179E-2</v>
      </c>
      <c r="V29">
        <v>1.2752928053541559</v>
      </c>
      <c r="W29">
        <v>0.34676058594759895</v>
      </c>
      <c r="X29">
        <v>4.0661805513511613</v>
      </c>
    </row>
    <row r="30" spans="2:24" x14ac:dyDescent="0.2">
      <c r="B30" t="s">
        <v>39</v>
      </c>
      <c r="C30">
        <v>0.69985000000000042</v>
      </c>
      <c r="D30">
        <v>12</v>
      </c>
      <c r="E30">
        <v>5.832083333333337E-2</v>
      </c>
      <c r="J30" t="s">
        <v>39</v>
      </c>
      <c r="K30">
        <v>0.26453333333333306</v>
      </c>
      <c r="L30">
        <v>8</v>
      </c>
      <c r="M30">
        <v>3.3066666666666633E-2</v>
      </c>
      <c r="R30" t="s">
        <v>39</v>
      </c>
      <c r="S30">
        <v>0.59766666666666735</v>
      </c>
      <c r="T30">
        <v>8</v>
      </c>
      <c r="U30">
        <v>7.4708333333333418E-2</v>
      </c>
    </row>
    <row r="32" spans="2:24" ht="17" thickBot="1" x14ac:dyDescent="0.25">
      <c r="B32" s="4" t="s">
        <v>40</v>
      </c>
      <c r="C32" s="4">
        <v>0.87317500000000081</v>
      </c>
      <c r="D32" s="4">
        <v>15</v>
      </c>
      <c r="E32" s="4"/>
      <c r="F32" s="4"/>
      <c r="G32" s="4"/>
      <c r="H32" s="4"/>
      <c r="J32" s="4" t="s">
        <v>40</v>
      </c>
      <c r="K32" s="4">
        <v>0.44979999999999976</v>
      </c>
      <c r="L32" s="4">
        <v>11</v>
      </c>
      <c r="M32" s="4"/>
      <c r="N32" s="4"/>
      <c r="O32" s="4"/>
      <c r="P32" s="4"/>
      <c r="R32" s="4" t="s">
        <v>40</v>
      </c>
      <c r="S32" s="4">
        <v>0.8834916666666679</v>
      </c>
      <c r="T32" s="4">
        <v>11</v>
      </c>
      <c r="U32" s="4"/>
      <c r="V32" s="4"/>
      <c r="W32" s="4"/>
      <c r="X32" s="4"/>
    </row>
    <row r="36" spans="10:22" x14ac:dyDescent="0.2">
      <c r="J36" t="s">
        <v>19</v>
      </c>
      <c r="R36" t="s">
        <v>19</v>
      </c>
    </row>
    <row r="38" spans="10:22" ht="17" thickBot="1" x14ac:dyDescent="0.25">
      <c r="J38" t="s">
        <v>20</v>
      </c>
      <c r="R38" t="s">
        <v>20</v>
      </c>
    </row>
    <row r="39" spans="10:22" x14ac:dyDescent="0.2">
      <c r="J39" s="5" t="s">
        <v>21</v>
      </c>
      <c r="K39" s="5" t="s">
        <v>22</v>
      </c>
      <c r="L39" s="5" t="s">
        <v>23</v>
      </c>
      <c r="M39" s="5" t="s">
        <v>24</v>
      </c>
      <c r="N39" s="5" t="s">
        <v>25</v>
      </c>
      <c r="R39" s="5" t="s">
        <v>21</v>
      </c>
      <c r="S39" s="5" t="s">
        <v>22</v>
      </c>
      <c r="T39" s="5" t="s">
        <v>23</v>
      </c>
      <c r="U39" s="5" t="s">
        <v>24</v>
      </c>
      <c r="V39" s="5" t="s">
        <v>25</v>
      </c>
    </row>
    <row r="40" spans="10:22" x14ac:dyDescent="0.2">
      <c r="J40" t="s">
        <v>26</v>
      </c>
      <c r="K40">
        <v>4</v>
      </c>
      <c r="L40">
        <v>5.48</v>
      </c>
      <c r="M40">
        <v>1.37</v>
      </c>
      <c r="N40">
        <v>4.0000000000000036E-2</v>
      </c>
      <c r="R40" t="s">
        <v>26</v>
      </c>
      <c r="S40">
        <v>3</v>
      </c>
      <c r="T40">
        <v>4.6899999999999995</v>
      </c>
      <c r="U40">
        <v>1.5633333333333332</v>
      </c>
      <c r="V40">
        <v>3.3033333333333331E-2</v>
      </c>
    </row>
    <row r="41" spans="10:22" x14ac:dyDescent="0.2">
      <c r="J41" t="s">
        <v>27</v>
      </c>
      <c r="K41">
        <v>4</v>
      </c>
      <c r="L41">
        <v>6.5000000000000009</v>
      </c>
      <c r="M41">
        <v>1.6250000000000002</v>
      </c>
      <c r="N41">
        <v>4.2766666666666474E-2</v>
      </c>
      <c r="R41" t="s">
        <v>27</v>
      </c>
      <c r="S41">
        <v>3</v>
      </c>
      <c r="T41">
        <v>5.42</v>
      </c>
      <c r="U41">
        <v>1.8066666666666666</v>
      </c>
      <c r="V41">
        <v>2.9733333333333303E-2</v>
      </c>
    </row>
    <row r="42" spans="10:22" x14ac:dyDescent="0.2">
      <c r="J42" t="s">
        <v>28</v>
      </c>
      <c r="K42">
        <v>4</v>
      </c>
      <c r="L42">
        <v>5.63</v>
      </c>
      <c r="M42">
        <v>1.4075</v>
      </c>
      <c r="N42">
        <v>0.1254249999999999</v>
      </c>
      <c r="R42" t="s">
        <v>28</v>
      </c>
      <c r="S42">
        <v>3</v>
      </c>
      <c r="T42">
        <v>4.7699999999999996</v>
      </c>
      <c r="U42">
        <v>1.5899999999999999</v>
      </c>
      <c r="V42">
        <v>2.5899999999999979E-2</v>
      </c>
    </row>
    <row r="43" spans="10:22" x14ac:dyDescent="0.2">
      <c r="J43" t="s">
        <v>29</v>
      </c>
      <c r="K43">
        <v>4</v>
      </c>
      <c r="L43">
        <v>5.5299999999999994</v>
      </c>
      <c r="M43">
        <v>1.3824999999999998</v>
      </c>
      <c r="N43">
        <v>2.509166666666671E-2</v>
      </c>
      <c r="R43" t="s">
        <v>29</v>
      </c>
      <c r="S43">
        <v>3</v>
      </c>
      <c r="T43">
        <v>5.52</v>
      </c>
      <c r="U43">
        <v>1.8399999999999999</v>
      </c>
      <c r="V43">
        <v>4.3599999999999917E-2</v>
      </c>
    </row>
    <row r="44" spans="10:22" x14ac:dyDescent="0.2">
      <c r="J44" t="s">
        <v>41</v>
      </c>
      <c r="K44">
        <v>0</v>
      </c>
      <c r="L44">
        <v>0</v>
      </c>
      <c r="M44" t="e">
        <v>#DIV/0!</v>
      </c>
      <c r="N44" t="e">
        <v>#DIV/0!</v>
      </c>
      <c r="R44" t="s">
        <v>41</v>
      </c>
      <c r="S44">
        <v>0</v>
      </c>
      <c r="T44">
        <v>0</v>
      </c>
      <c r="U44" t="e">
        <v>#DIV/0!</v>
      </c>
      <c r="V44" t="e">
        <v>#DIV/0!</v>
      </c>
    </row>
    <row r="45" spans="10:22" x14ac:dyDescent="0.2">
      <c r="J45" t="s">
        <v>42</v>
      </c>
      <c r="K45">
        <v>0</v>
      </c>
      <c r="L45">
        <v>0</v>
      </c>
      <c r="M45" t="e">
        <v>#DIV/0!</v>
      </c>
      <c r="N45" t="e">
        <v>#DIV/0!</v>
      </c>
      <c r="R45" t="s">
        <v>42</v>
      </c>
      <c r="S45">
        <v>0</v>
      </c>
      <c r="T45">
        <v>0</v>
      </c>
      <c r="U45" t="e">
        <v>#DIV/0!</v>
      </c>
      <c r="V45" t="e">
        <v>#DIV/0!</v>
      </c>
    </row>
    <row r="46" spans="10:22" x14ac:dyDescent="0.2">
      <c r="J46" t="s">
        <v>43</v>
      </c>
      <c r="K46">
        <v>0</v>
      </c>
      <c r="L46">
        <v>0</v>
      </c>
      <c r="M46" t="e">
        <v>#DIV/0!</v>
      </c>
      <c r="N46" t="e">
        <v>#DIV/0!</v>
      </c>
      <c r="R46" t="s">
        <v>43</v>
      </c>
      <c r="S46">
        <v>0</v>
      </c>
      <c r="T46">
        <v>0</v>
      </c>
      <c r="U46" t="e">
        <v>#DIV/0!</v>
      </c>
      <c r="V46" t="e">
        <v>#DIV/0!</v>
      </c>
    </row>
    <row r="47" spans="10:22" x14ac:dyDescent="0.2">
      <c r="J47" t="s">
        <v>44</v>
      </c>
      <c r="K47">
        <v>0</v>
      </c>
      <c r="L47">
        <v>0</v>
      </c>
      <c r="M47" t="e">
        <v>#DIV/0!</v>
      </c>
      <c r="N47" t="e">
        <v>#DIV/0!</v>
      </c>
      <c r="R47" t="s">
        <v>44</v>
      </c>
      <c r="S47">
        <v>0</v>
      </c>
      <c r="T47">
        <v>0</v>
      </c>
      <c r="U47" t="e">
        <v>#DIV/0!</v>
      </c>
      <c r="V47" t="e">
        <v>#DIV/0!</v>
      </c>
    </row>
    <row r="48" spans="10:22" x14ac:dyDescent="0.2">
      <c r="J48" t="s">
        <v>45</v>
      </c>
      <c r="K48">
        <v>0</v>
      </c>
      <c r="L48">
        <v>0</v>
      </c>
      <c r="M48" t="e">
        <v>#DIV/0!</v>
      </c>
      <c r="N48" t="e">
        <v>#DIV/0!</v>
      </c>
      <c r="R48" t="s">
        <v>45</v>
      </c>
      <c r="S48">
        <v>3</v>
      </c>
      <c r="T48">
        <v>2.9000000000000012</v>
      </c>
      <c r="U48">
        <v>0.96666666666666712</v>
      </c>
      <c r="V48">
        <v>5.7733333333333414E-2</v>
      </c>
    </row>
    <row r="49" spans="10:24" x14ac:dyDescent="0.2">
      <c r="J49" t="s">
        <v>46</v>
      </c>
      <c r="K49">
        <v>3</v>
      </c>
      <c r="L49">
        <v>4.6899999999999995</v>
      </c>
      <c r="M49">
        <v>1.5633333333333332</v>
      </c>
      <c r="N49">
        <v>3.3033333333333331E-2</v>
      </c>
      <c r="R49" t="s">
        <v>46</v>
      </c>
      <c r="S49">
        <v>3</v>
      </c>
      <c r="T49">
        <v>1.71</v>
      </c>
      <c r="U49">
        <v>0.56999999999999995</v>
      </c>
      <c r="V49">
        <v>0.17890000000000006</v>
      </c>
    </row>
    <row r="50" spans="10:24" x14ac:dyDescent="0.2">
      <c r="J50" t="s">
        <v>47</v>
      </c>
      <c r="K50">
        <v>3</v>
      </c>
      <c r="L50">
        <v>5.42</v>
      </c>
      <c r="M50">
        <v>1.8066666666666666</v>
      </c>
      <c r="N50">
        <v>2.9733333333333303E-2</v>
      </c>
      <c r="R50" t="s">
        <v>47</v>
      </c>
      <c r="S50">
        <v>3</v>
      </c>
      <c r="T50">
        <v>2.7600000000000002</v>
      </c>
      <c r="U50">
        <v>0.92</v>
      </c>
      <c r="V50">
        <v>6.009999999999982E-2</v>
      </c>
    </row>
    <row r="51" spans="10:24" ht="17" thickBot="1" x14ac:dyDescent="0.25">
      <c r="J51" t="s">
        <v>48</v>
      </c>
      <c r="K51">
        <v>3</v>
      </c>
      <c r="L51">
        <v>4.7699999999999996</v>
      </c>
      <c r="M51">
        <v>1.5899999999999999</v>
      </c>
      <c r="N51">
        <v>2.5899999999999979E-2</v>
      </c>
      <c r="R51" s="4" t="s">
        <v>48</v>
      </c>
      <c r="S51" s="4">
        <v>3</v>
      </c>
      <c r="T51" s="4">
        <v>2.5800000000000005</v>
      </c>
      <c r="U51" s="4">
        <v>0.86000000000000021</v>
      </c>
      <c r="V51" s="4">
        <v>2.0999999999999903E-3</v>
      </c>
    </row>
    <row r="52" spans="10:24" ht="17" thickBot="1" x14ac:dyDescent="0.25">
      <c r="J52" s="4" t="s">
        <v>49</v>
      </c>
      <c r="K52" s="4">
        <v>3</v>
      </c>
      <c r="L52" s="4">
        <v>5.52</v>
      </c>
      <c r="M52" s="4">
        <v>1.8399999999999999</v>
      </c>
      <c r="N52" s="4">
        <v>4.3599999999999917E-2</v>
      </c>
    </row>
    <row r="54" spans="10:24" ht="17" thickBot="1" x14ac:dyDescent="0.25">
      <c r="R54" t="s">
        <v>30</v>
      </c>
    </row>
    <row r="55" spans="10:24" ht="17" thickBot="1" x14ac:dyDescent="0.25">
      <c r="J55" t="s">
        <v>30</v>
      </c>
      <c r="R55" s="5" t="s">
        <v>31</v>
      </c>
      <c r="S55" s="5" t="s">
        <v>32</v>
      </c>
      <c r="T55" s="5" t="s">
        <v>33</v>
      </c>
      <c r="U55" s="5" t="s">
        <v>34</v>
      </c>
      <c r="V55" s="5" t="s">
        <v>35</v>
      </c>
      <c r="W55" s="5" t="s">
        <v>36</v>
      </c>
      <c r="X55" s="5" t="s">
        <v>37</v>
      </c>
    </row>
    <row r="56" spans="10:24" x14ac:dyDescent="0.2">
      <c r="J56" s="5" t="s">
        <v>31</v>
      </c>
      <c r="K56" s="5" t="s">
        <v>32</v>
      </c>
      <c r="L56" s="5" t="s">
        <v>33</v>
      </c>
      <c r="M56" s="5" t="s">
        <v>34</v>
      </c>
      <c r="N56" s="5" t="s">
        <v>35</v>
      </c>
      <c r="O56" s="5" t="s">
        <v>36</v>
      </c>
      <c r="P56" s="5" t="s">
        <v>37</v>
      </c>
      <c r="R56" t="s">
        <v>38</v>
      </c>
      <c r="S56">
        <v>5.0211958333333326</v>
      </c>
      <c r="T56">
        <v>11</v>
      </c>
      <c r="U56">
        <v>0.45647234848484841</v>
      </c>
      <c r="V56">
        <v>6.3531294152379711</v>
      </c>
      <c r="W56">
        <v>1.7154784081513444E-3</v>
      </c>
      <c r="X56">
        <v>2.7173314409728953</v>
      </c>
    </row>
    <row r="57" spans="10:24" x14ac:dyDescent="0.2">
      <c r="J57" t="s">
        <v>38</v>
      </c>
      <c r="K57">
        <v>0.80011666666666703</v>
      </c>
      <c r="L57">
        <v>12</v>
      </c>
      <c r="M57">
        <v>6.6676388888888924E-2</v>
      </c>
      <c r="N57">
        <v>1.0370832829269141</v>
      </c>
      <c r="O57">
        <v>0.46581767135940649</v>
      </c>
      <c r="P57">
        <v>2.4753129734757695</v>
      </c>
      <c r="R57" t="s">
        <v>39</v>
      </c>
      <c r="S57">
        <v>0.8622000000000003</v>
      </c>
      <c r="T57">
        <v>12</v>
      </c>
      <c r="U57">
        <v>7.1850000000000025E-2</v>
      </c>
    </row>
    <row r="58" spans="10:24" x14ac:dyDescent="0.2">
      <c r="J58" t="s">
        <v>39</v>
      </c>
      <c r="K58">
        <v>0.96438333333333337</v>
      </c>
      <c r="L58">
        <v>15</v>
      </c>
      <c r="M58">
        <v>6.4292222222222223E-2</v>
      </c>
    </row>
    <row r="59" spans="10:24" ht="17" thickBot="1" x14ac:dyDescent="0.25">
      <c r="R59" s="4" t="s">
        <v>40</v>
      </c>
      <c r="S59" s="4">
        <v>5.8833958333333332</v>
      </c>
      <c r="T59" s="4">
        <v>23</v>
      </c>
      <c r="U59" s="4"/>
      <c r="V59" s="4"/>
      <c r="W59" s="4"/>
      <c r="X59" s="4"/>
    </row>
    <row r="60" spans="10:24" ht="17" thickBot="1" x14ac:dyDescent="0.25">
      <c r="J60" s="4" t="s">
        <v>40</v>
      </c>
      <c r="K60" s="4">
        <v>1.7645000000000004</v>
      </c>
      <c r="L60" s="4">
        <v>27</v>
      </c>
      <c r="M60" s="4"/>
      <c r="N60" s="4"/>
      <c r="O60" s="4"/>
      <c r="P6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6D09-078A-7C44-A89B-F7F922E51D45}">
  <dimension ref="A1:Y61"/>
  <sheetViews>
    <sheetView zoomScaleNormal="100" workbookViewId="0"/>
  </sheetViews>
  <sheetFormatPr baseColWidth="10" defaultRowHeight="16" x14ac:dyDescent="0.2"/>
  <sheetData>
    <row r="1" spans="1:23" x14ac:dyDescent="0.2">
      <c r="A1" s="6" t="s">
        <v>18</v>
      </c>
    </row>
    <row r="3" spans="1:23" x14ac:dyDescent="0.2">
      <c r="B3" t="s">
        <v>17</v>
      </c>
    </row>
    <row r="4" spans="1:23" x14ac:dyDescent="0.2">
      <c r="B4" t="s">
        <v>1</v>
      </c>
      <c r="K4" t="s">
        <v>6</v>
      </c>
      <c r="T4" t="s">
        <v>7</v>
      </c>
    </row>
    <row r="5" spans="1:23" x14ac:dyDescent="0.2">
      <c r="B5" t="s">
        <v>2</v>
      </c>
      <c r="C5" t="s">
        <v>3</v>
      </c>
      <c r="D5" t="s">
        <v>4</v>
      </c>
      <c r="E5" t="s">
        <v>5</v>
      </c>
      <c r="K5" t="s">
        <v>2</v>
      </c>
      <c r="L5" t="s">
        <v>3</v>
      </c>
      <c r="M5" t="s">
        <v>4</v>
      </c>
      <c r="N5" t="s">
        <v>5</v>
      </c>
      <c r="T5" t="s">
        <v>2</v>
      </c>
      <c r="U5" t="s">
        <v>3</v>
      </c>
      <c r="V5" t="s">
        <v>4</v>
      </c>
      <c r="W5" t="s">
        <v>5</v>
      </c>
    </row>
    <row r="6" spans="1:23" x14ac:dyDescent="0.2">
      <c r="B6" s="2">
        <v>1.68</v>
      </c>
      <c r="C6" s="2">
        <v>1.32</v>
      </c>
      <c r="D6" s="2">
        <v>1.6</v>
      </c>
      <c r="E6" s="2">
        <v>1.28</v>
      </c>
      <c r="K6" s="2">
        <v>1.66</v>
      </c>
      <c r="L6" s="3">
        <v>2.08</v>
      </c>
      <c r="M6" s="2">
        <v>1.72</v>
      </c>
      <c r="N6" s="2">
        <v>1.8</v>
      </c>
      <c r="T6" s="2">
        <v>0.98</v>
      </c>
      <c r="U6" s="2">
        <v>0.88</v>
      </c>
      <c r="V6" s="2">
        <v>0.89</v>
      </c>
      <c r="W6" s="2">
        <v>0.96</v>
      </c>
    </row>
    <row r="7" spans="1:23" x14ac:dyDescent="0.2">
      <c r="B7" s="2">
        <v>1.49</v>
      </c>
      <c r="C7" s="2">
        <v>1.56</v>
      </c>
      <c r="D7" s="2">
        <v>1.52</v>
      </c>
      <c r="E7" s="2">
        <v>1.5</v>
      </c>
      <c r="K7" s="2">
        <v>1.72</v>
      </c>
      <c r="L7" s="2">
        <v>1.5</v>
      </c>
      <c r="M7" s="2">
        <v>1.4</v>
      </c>
      <c r="N7" s="2">
        <v>1.41</v>
      </c>
      <c r="T7" s="2">
        <v>1.08</v>
      </c>
      <c r="U7" s="2">
        <v>0.94</v>
      </c>
      <c r="V7" s="2">
        <v>0.7</v>
      </c>
      <c r="W7" s="2">
        <v>0.72</v>
      </c>
    </row>
    <row r="8" spans="1:23" x14ac:dyDescent="0.2">
      <c r="B8" s="2">
        <v>1.52</v>
      </c>
      <c r="C8" s="2">
        <v>1.8</v>
      </c>
      <c r="D8" s="2">
        <v>1.8</v>
      </c>
      <c r="E8" s="2">
        <v>1.1599999999999999</v>
      </c>
      <c r="K8" s="2">
        <v>1.98</v>
      </c>
      <c r="L8" s="2">
        <v>1.22</v>
      </c>
      <c r="M8" s="2">
        <v>2.12</v>
      </c>
      <c r="N8" s="2">
        <v>1.34</v>
      </c>
      <c r="T8" s="2">
        <v>0.86</v>
      </c>
      <c r="U8" s="2">
        <v>1.22</v>
      </c>
      <c r="V8" s="2">
        <v>0.98</v>
      </c>
      <c r="W8" s="2">
        <v>1.06</v>
      </c>
    </row>
    <row r="9" spans="1:23" x14ac:dyDescent="0.2">
      <c r="B9" s="2">
        <v>1.28</v>
      </c>
      <c r="C9" s="2">
        <v>1.5</v>
      </c>
      <c r="D9" s="2">
        <v>1.1599999999999999</v>
      </c>
      <c r="E9" s="2">
        <v>1.78</v>
      </c>
    </row>
    <row r="10" spans="1:23" x14ac:dyDescent="0.2">
      <c r="A10" t="s">
        <v>9</v>
      </c>
      <c r="B10">
        <f>AVERAGE(B6:B9)</f>
        <v>1.4924999999999999</v>
      </c>
      <c r="C10">
        <f>AVERAGE(C6:C9)</f>
        <v>1.5449999999999999</v>
      </c>
      <c r="D10">
        <v>1.52</v>
      </c>
      <c r="E10">
        <v>1.43</v>
      </c>
      <c r="J10" t="s">
        <v>9</v>
      </c>
      <c r="K10">
        <f>AVERAGE(K6:K9)</f>
        <v>1.7866666666666664</v>
      </c>
      <c r="L10">
        <f>AVERAGE(L6:L9)</f>
        <v>1.5999999999999999</v>
      </c>
      <c r="M10">
        <f>AVERAGE(M6:M9)</f>
        <v>1.7466666666666668</v>
      </c>
      <c r="N10">
        <f>AVERAGE(N6:N9)</f>
        <v>1.5166666666666666</v>
      </c>
      <c r="S10" t="s">
        <v>9</v>
      </c>
      <c r="T10">
        <f>AVERAGE(T6:T9)</f>
        <v>0.97333333333333327</v>
      </c>
      <c r="U10">
        <f>AVERAGE(U6:U9)</f>
        <v>1.0133333333333334</v>
      </c>
      <c r="V10">
        <f>AVERAGE(V6:V9)</f>
        <v>0.85666666666666658</v>
      </c>
      <c r="W10" s="2">
        <f>AVERAGE(W6:W9)</f>
        <v>0.91333333333333344</v>
      </c>
    </row>
    <row r="11" spans="1:23" x14ac:dyDescent="0.2">
      <c r="A11" t="s">
        <v>10</v>
      </c>
      <c r="B11">
        <f>COUNT(B6:B9)</f>
        <v>4</v>
      </c>
      <c r="C11">
        <f>COUNT(C6:C9)</f>
        <v>4</v>
      </c>
      <c r="D11">
        <f>COUNT(D6:D9)</f>
        <v>4</v>
      </c>
      <c r="E11">
        <f>COUNT(E6:E9)</f>
        <v>4</v>
      </c>
      <c r="J11" t="s">
        <v>10</v>
      </c>
      <c r="K11">
        <f>COUNT(K6:K9)</f>
        <v>3</v>
      </c>
      <c r="L11">
        <f>COUNT(L6:L9)</f>
        <v>3</v>
      </c>
      <c r="M11">
        <f>COUNT(M6:M9)</f>
        <v>3</v>
      </c>
      <c r="N11">
        <f>COUNT(N6:N9)</f>
        <v>3</v>
      </c>
      <c r="S11" t="s">
        <v>10</v>
      </c>
      <c r="T11">
        <f>COUNT(T6:T9)</f>
        <v>3</v>
      </c>
      <c r="U11">
        <f>COUNT(U6:U9)</f>
        <v>3</v>
      </c>
      <c r="V11">
        <f>COUNT(V6:V9)</f>
        <v>3</v>
      </c>
      <c r="W11">
        <f>COUNT(W6:W9)</f>
        <v>3</v>
      </c>
    </row>
    <row r="12" spans="1:23" x14ac:dyDescent="0.2">
      <c r="A12" t="s">
        <v>12</v>
      </c>
      <c r="B12">
        <f>STDEV(B6:B9)</f>
        <v>0.16439282222773594</v>
      </c>
      <c r="C12">
        <f>STDEV(C6:C9)</f>
        <v>0.19824227601599057</v>
      </c>
      <c r="D12">
        <f>STDEV(D6:D9)</f>
        <v>0.26733250207684528</v>
      </c>
      <c r="E12">
        <f>STDEV(E6:E9)</f>
        <v>0.27251911247959448</v>
      </c>
      <c r="J12" t="s">
        <v>12</v>
      </c>
      <c r="K12">
        <f>STDEV(K6:K9)</f>
        <v>0.17009801096230767</v>
      </c>
      <c r="L12">
        <f>STDEV(L6:L9)</f>
        <v>0.43863424398922635</v>
      </c>
      <c r="M12">
        <f>STDEV(M6:M9)</f>
        <v>0.36073998022583137</v>
      </c>
      <c r="N12">
        <f>STDEV(N6:N9)</f>
        <v>0.2478574859336185</v>
      </c>
      <c r="S12" t="s">
        <v>12</v>
      </c>
      <c r="T12">
        <f>STDEV(T6:T9)</f>
        <v>0.11015141094572209</v>
      </c>
      <c r="U12">
        <f>STDEV(U6:U9)</f>
        <v>0.18147543451754913</v>
      </c>
      <c r="V12">
        <f>STDEV(V6:V9)</f>
        <v>0.14294521094927701</v>
      </c>
      <c r="W12">
        <f>STDEV(W6:W9)</f>
        <v>0.17473789896108199</v>
      </c>
    </row>
    <row r="13" spans="1:23" x14ac:dyDescent="0.2">
      <c r="A13" t="s">
        <v>11</v>
      </c>
      <c r="B13">
        <f>B12/SQRT(B11)</f>
        <v>8.2196411113867968E-2</v>
      </c>
      <c r="C13">
        <f>C12/SQRT(C11)</f>
        <v>9.9121138007995283E-2</v>
      </c>
      <c r="D13">
        <f>D12/SQRT(D11)</f>
        <v>0.13366625103842264</v>
      </c>
      <c r="E13">
        <f>E12/SQRT(E11)</f>
        <v>0.13625955623979724</v>
      </c>
      <c r="J13" t="s">
        <v>11</v>
      </c>
      <c r="K13">
        <f>K12/SQRT(K11)</f>
        <v>9.8206132417708258E-2</v>
      </c>
      <c r="L13">
        <f>L12/SQRT(L11)</f>
        <v>0.25324559884296782</v>
      </c>
      <c r="M13">
        <f>M12/SQRT(M11)</f>
        <v>0.20827332469084403</v>
      </c>
      <c r="N13">
        <f>N12/SQRT(N11)</f>
        <v>0.14310058622443853</v>
      </c>
      <c r="S13" t="s">
        <v>11</v>
      </c>
      <c r="T13">
        <f>T12/SQRT(T11)</f>
        <v>6.3595946761129743E-2</v>
      </c>
      <c r="U13">
        <f>U12/SQRT(U11)</f>
        <v>0.1047748909700113</v>
      </c>
      <c r="V13">
        <f>V12/SQRT(V11)</f>
        <v>8.2529456020932923E-2</v>
      </c>
      <c r="W13">
        <f>W12/SQRT(W11)</f>
        <v>0.10088497300281032</v>
      </c>
    </row>
    <row r="14" spans="1:23" x14ac:dyDescent="0.2">
      <c r="A14" t="s">
        <v>13</v>
      </c>
      <c r="C14">
        <f>TTEST(B6:B9,C6:C9,2,2)</f>
        <v>0.6976357507146479</v>
      </c>
      <c r="D14">
        <f>TTEST(B6:B9,D6:D9,2,2)</f>
        <v>0.86664628726632009</v>
      </c>
      <c r="E14">
        <f>TTEST(B6:B9,E6:E9,2,2)</f>
        <v>0.70807340547602016</v>
      </c>
      <c r="J14" t="s">
        <v>13</v>
      </c>
      <c r="L14">
        <f>TTEST(K6:K9,L6:L9,2,2)</f>
        <v>0.52970854682045687</v>
      </c>
      <c r="M14">
        <f>TTEST(K6:K9,M6:M9,2,2)</f>
        <v>0.87052825679478196</v>
      </c>
      <c r="N14">
        <f>TTEST(K6:K9,N6:N9,2,2)</f>
        <v>0.19476467963844366</v>
      </c>
      <c r="S14" t="s">
        <v>13</v>
      </c>
      <c r="U14">
        <f>TTEST(T6:T9,U6:U9,2,2)</f>
        <v>0.76051586722101072</v>
      </c>
      <c r="V14">
        <f>TTEST(T6:T9,V6:V9,2,2)</f>
        <v>0.32551300437389241</v>
      </c>
      <c r="W14">
        <f>TTEST(T6:T9,W6:W9,2,2)</f>
        <v>0.64132392363607438</v>
      </c>
    </row>
    <row r="15" spans="1:23" x14ac:dyDescent="0.2">
      <c r="C15" t="s">
        <v>15</v>
      </c>
      <c r="D15" t="s">
        <v>15</v>
      </c>
      <c r="E15" t="s">
        <v>15</v>
      </c>
      <c r="L15" t="s">
        <v>15</v>
      </c>
      <c r="M15" t="s">
        <v>15</v>
      </c>
      <c r="N15" t="s">
        <v>15</v>
      </c>
      <c r="U15" t="s">
        <v>15</v>
      </c>
      <c r="V15" t="s">
        <v>15</v>
      </c>
      <c r="W15" t="s">
        <v>15</v>
      </c>
    </row>
    <row r="17" spans="2:25" x14ac:dyDescent="0.2">
      <c r="B17" t="s">
        <v>19</v>
      </c>
      <c r="J17" t="s">
        <v>19</v>
      </c>
      <c r="S17" t="s">
        <v>19</v>
      </c>
    </row>
    <row r="19" spans="2:25" ht="17" thickBot="1" x14ac:dyDescent="0.25">
      <c r="B19" t="s">
        <v>20</v>
      </c>
      <c r="J19" t="s">
        <v>20</v>
      </c>
      <c r="S19" t="s">
        <v>20</v>
      </c>
    </row>
    <row r="20" spans="2:25" x14ac:dyDescent="0.2">
      <c r="B20" s="5" t="s">
        <v>21</v>
      </c>
      <c r="C20" s="5" t="s">
        <v>22</v>
      </c>
      <c r="D20" s="5" t="s">
        <v>23</v>
      </c>
      <c r="E20" s="5" t="s">
        <v>24</v>
      </c>
      <c r="F20" s="5" t="s">
        <v>25</v>
      </c>
      <c r="J20" s="5" t="s">
        <v>21</v>
      </c>
      <c r="K20" s="5" t="s">
        <v>22</v>
      </c>
      <c r="L20" s="5" t="s">
        <v>23</v>
      </c>
      <c r="M20" s="5" t="s">
        <v>24</v>
      </c>
      <c r="N20" s="5" t="s">
        <v>25</v>
      </c>
      <c r="S20" s="5" t="s">
        <v>21</v>
      </c>
      <c r="T20" s="5" t="s">
        <v>22</v>
      </c>
      <c r="U20" s="5" t="s">
        <v>23</v>
      </c>
      <c r="V20" s="5" t="s">
        <v>24</v>
      </c>
      <c r="W20" s="5" t="s">
        <v>25</v>
      </c>
    </row>
    <row r="21" spans="2:25" x14ac:dyDescent="0.2">
      <c r="B21" t="s">
        <v>26</v>
      </c>
      <c r="C21">
        <v>4</v>
      </c>
      <c r="D21">
        <v>5.97</v>
      </c>
      <c r="E21">
        <v>1.4924999999999999</v>
      </c>
      <c r="F21">
        <v>2.702499999999999E-2</v>
      </c>
      <c r="J21" t="s">
        <v>26</v>
      </c>
      <c r="K21">
        <v>3</v>
      </c>
      <c r="L21">
        <v>5.3599999999999994</v>
      </c>
      <c r="M21">
        <v>1.7866666666666664</v>
      </c>
      <c r="N21">
        <v>2.8933333333333342E-2</v>
      </c>
      <c r="S21" t="s">
        <v>26</v>
      </c>
      <c r="T21">
        <v>3</v>
      </c>
      <c r="U21">
        <v>2.92</v>
      </c>
      <c r="V21">
        <v>0.97333333333333327</v>
      </c>
      <c r="W21">
        <v>1.2133333333333343E-2</v>
      </c>
    </row>
    <row r="22" spans="2:25" x14ac:dyDescent="0.2">
      <c r="B22" t="s">
        <v>27</v>
      </c>
      <c r="C22">
        <v>4</v>
      </c>
      <c r="D22">
        <v>6.18</v>
      </c>
      <c r="E22">
        <v>1.5449999999999999</v>
      </c>
      <c r="F22">
        <v>3.9300000000000189E-2</v>
      </c>
      <c r="J22" t="s">
        <v>27</v>
      </c>
      <c r="K22">
        <v>3</v>
      </c>
      <c r="L22">
        <v>4.8</v>
      </c>
      <c r="M22">
        <v>1.5999999999999999</v>
      </c>
      <c r="N22">
        <v>0.19240000000000013</v>
      </c>
      <c r="S22" t="s">
        <v>27</v>
      </c>
      <c r="T22">
        <v>3</v>
      </c>
      <c r="U22">
        <v>3.04</v>
      </c>
      <c r="V22">
        <v>1.0133333333333334</v>
      </c>
      <c r="W22">
        <v>3.2933333333333259E-2</v>
      </c>
    </row>
    <row r="23" spans="2:25" x14ac:dyDescent="0.2">
      <c r="B23" t="s">
        <v>28</v>
      </c>
      <c r="C23">
        <v>4</v>
      </c>
      <c r="D23">
        <v>6.08</v>
      </c>
      <c r="E23">
        <v>1.52</v>
      </c>
      <c r="F23">
        <v>7.1466666666666498E-2</v>
      </c>
      <c r="J23" t="s">
        <v>28</v>
      </c>
      <c r="K23">
        <v>3</v>
      </c>
      <c r="L23">
        <v>5.24</v>
      </c>
      <c r="M23">
        <v>1.7466666666666668</v>
      </c>
      <c r="N23">
        <v>0.13013333333333321</v>
      </c>
      <c r="S23" t="s">
        <v>28</v>
      </c>
      <c r="T23">
        <v>3</v>
      </c>
      <c r="U23">
        <v>2.57</v>
      </c>
      <c r="V23">
        <v>0.85666666666666658</v>
      </c>
      <c r="W23">
        <v>2.0433333333333303E-2</v>
      </c>
    </row>
    <row r="24" spans="2:25" ht="17" thickBot="1" x14ac:dyDescent="0.25">
      <c r="B24" s="4" t="s">
        <v>29</v>
      </c>
      <c r="C24" s="4">
        <v>4</v>
      </c>
      <c r="D24" s="4">
        <v>5.7200000000000006</v>
      </c>
      <c r="E24" s="4">
        <v>1.4300000000000002</v>
      </c>
      <c r="F24" s="4">
        <v>7.4266666666665884E-2</v>
      </c>
      <c r="J24" s="4" t="s">
        <v>29</v>
      </c>
      <c r="K24" s="4">
        <v>3</v>
      </c>
      <c r="L24" s="4">
        <v>4.55</v>
      </c>
      <c r="M24" s="4">
        <v>1.5166666666666666</v>
      </c>
      <c r="N24" s="4">
        <v>6.1433333333333895E-2</v>
      </c>
      <c r="S24" s="4" t="s">
        <v>29</v>
      </c>
      <c r="T24" s="4">
        <v>3</v>
      </c>
      <c r="U24" s="4">
        <v>2.74</v>
      </c>
      <c r="V24" s="4">
        <v>0.91333333333333344</v>
      </c>
      <c r="W24" s="4">
        <v>3.0533333333333301E-2</v>
      </c>
    </row>
    <row r="27" spans="2:25" ht="17" thickBot="1" x14ac:dyDescent="0.25">
      <c r="B27" t="s">
        <v>30</v>
      </c>
      <c r="J27" t="s">
        <v>30</v>
      </c>
      <c r="S27" t="s">
        <v>30</v>
      </c>
    </row>
    <row r="28" spans="2:25" x14ac:dyDescent="0.2">
      <c r="B28" s="5" t="s">
        <v>31</v>
      </c>
      <c r="C28" s="5" t="s">
        <v>32</v>
      </c>
      <c r="D28" s="5" t="s">
        <v>33</v>
      </c>
      <c r="E28" s="5" t="s">
        <v>34</v>
      </c>
      <c r="F28" s="5" t="s">
        <v>35</v>
      </c>
      <c r="G28" s="5" t="s">
        <v>36</v>
      </c>
      <c r="H28" s="5" t="s">
        <v>37</v>
      </c>
      <c r="J28" s="5" t="s">
        <v>31</v>
      </c>
      <c r="K28" s="5" t="s">
        <v>32</v>
      </c>
      <c r="L28" s="5" t="s">
        <v>33</v>
      </c>
      <c r="M28" s="5" t="s">
        <v>34</v>
      </c>
      <c r="N28" s="5" t="s">
        <v>35</v>
      </c>
      <c r="O28" s="5" t="s">
        <v>36</v>
      </c>
      <c r="P28" s="5" t="s">
        <v>37</v>
      </c>
      <c r="S28" s="5" t="s">
        <v>31</v>
      </c>
      <c r="T28" s="5" t="s">
        <v>32</v>
      </c>
      <c r="U28" s="5" t="s">
        <v>33</v>
      </c>
      <c r="V28" s="5" t="s">
        <v>34</v>
      </c>
      <c r="W28" s="5" t="s">
        <v>35</v>
      </c>
      <c r="X28" s="5" t="s">
        <v>36</v>
      </c>
      <c r="Y28" s="5" t="s">
        <v>37</v>
      </c>
    </row>
    <row r="29" spans="2:25" x14ac:dyDescent="0.2">
      <c r="B29" t="s">
        <v>38</v>
      </c>
      <c r="C29">
        <v>2.9368750000000055E-2</v>
      </c>
      <c r="D29">
        <v>3</v>
      </c>
      <c r="E29">
        <v>9.7895833333333515E-3</v>
      </c>
      <c r="F29">
        <v>0.18465830942743772</v>
      </c>
      <c r="G29">
        <v>0.90478072123183417</v>
      </c>
      <c r="H29">
        <v>3.4902948194976045</v>
      </c>
      <c r="J29" t="s">
        <v>38</v>
      </c>
      <c r="K29">
        <v>0.14302499999999996</v>
      </c>
      <c r="L29">
        <v>3</v>
      </c>
      <c r="M29">
        <v>4.7674999999999988E-2</v>
      </c>
      <c r="N29">
        <v>0.46185517074352117</v>
      </c>
      <c r="O29">
        <v>0.7166462927574988</v>
      </c>
      <c r="P29">
        <v>4.0661805513511613</v>
      </c>
      <c r="S29" t="s">
        <v>38</v>
      </c>
      <c r="T29">
        <v>4.2425000000000046E-2</v>
      </c>
      <c r="U29">
        <v>3</v>
      </c>
      <c r="V29">
        <v>1.4141666666666683E-2</v>
      </c>
      <c r="W29">
        <v>0.58903158625477325</v>
      </c>
      <c r="X29">
        <v>0.6391866618739519</v>
      </c>
      <c r="Y29">
        <v>4.0661805513511613</v>
      </c>
    </row>
    <row r="30" spans="2:25" x14ac:dyDescent="0.2">
      <c r="B30" t="s">
        <v>39</v>
      </c>
      <c r="C30">
        <v>0.63617500000000016</v>
      </c>
      <c r="D30">
        <v>12</v>
      </c>
      <c r="E30">
        <v>5.3014583333333344E-2</v>
      </c>
      <c r="J30" t="s">
        <v>39</v>
      </c>
      <c r="K30">
        <v>0.82580000000000031</v>
      </c>
      <c r="L30">
        <v>8</v>
      </c>
      <c r="M30">
        <v>0.10322500000000004</v>
      </c>
      <c r="S30" t="s">
        <v>39</v>
      </c>
      <c r="T30">
        <v>0.19206666666666669</v>
      </c>
      <c r="U30">
        <v>8</v>
      </c>
      <c r="V30">
        <v>2.4008333333333336E-2</v>
      </c>
    </row>
    <row r="32" spans="2:25" ht="17" thickBot="1" x14ac:dyDescent="0.25">
      <c r="B32" s="4" t="s">
        <v>40</v>
      </c>
      <c r="C32" s="4">
        <v>0.66554375000000021</v>
      </c>
      <c r="D32" s="4">
        <v>15</v>
      </c>
      <c r="E32" s="4"/>
      <c r="F32" s="4"/>
      <c r="G32" s="4"/>
      <c r="H32" s="4"/>
      <c r="J32" s="4" t="s">
        <v>40</v>
      </c>
      <c r="K32" s="4">
        <v>0.96882500000000027</v>
      </c>
      <c r="L32" s="4">
        <v>11</v>
      </c>
      <c r="M32" s="4"/>
      <c r="N32" s="4"/>
      <c r="O32" s="4"/>
      <c r="P32" s="4"/>
      <c r="S32" s="4" t="s">
        <v>40</v>
      </c>
      <c r="T32" s="4">
        <v>0.23449166666666674</v>
      </c>
      <c r="U32" s="4">
        <v>11</v>
      </c>
      <c r="V32" s="4"/>
      <c r="W32" s="4"/>
      <c r="X32" s="4"/>
      <c r="Y32" s="4"/>
    </row>
    <row r="33" spans="2:23" ht="17" thickBot="1" x14ac:dyDescent="0.25">
      <c r="B33" s="4" t="s">
        <v>40</v>
      </c>
      <c r="C33" s="4">
        <v>0.66398106364534903</v>
      </c>
      <c r="D33" s="4">
        <v>15</v>
      </c>
      <c r="E33" s="4"/>
      <c r="F33" s="4"/>
      <c r="G33" s="4"/>
      <c r="H33" s="4"/>
      <c r="J33" s="4" t="s">
        <v>40</v>
      </c>
      <c r="K33" s="4">
        <v>0.97064155986564249</v>
      </c>
      <c r="L33" s="4">
        <v>11</v>
      </c>
      <c r="M33" s="4"/>
      <c r="N33" s="4"/>
      <c r="O33" s="4"/>
      <c r="P33" s="4"/>
    </row>
    <row r="37" spans="2:23" x14ac:dyDescent="0.2">
      <c r="J37" t="s">
        <v>19</v>
      </c>
      <c r="S37" t="s">
        <v>19</v>
      </c>
    </row>
    <row r="39" spans="2:23" ht="17" thickBot="1" x14ac:dyDescent="0.25">
      <c r="J39" t="s">
        <v>20</v>
      </c>
      <c r="S39" t="s">
        <v>20</v>
      </c>
    </row>
    <row r="40" spans="2:23" x14ac:dyDescent="0.2">
      <c r="J40" s="5" t="s">
        <v>21</v>
      </c>
      <c r="K40" s="5" t="s">
        <v>22</v>
      </c>
      <c r="L40" s="5" t="s">
        <v>23</v>
      </c>
      <c r="M40" s="5" t="s">
        <v>24</v>
      </c>
      <c r="N40" s="5" t="s">
        <v>25</v>
      </c>
      <c r="S40" s="5" t="s">
        <v>21</v>
      </c>
      <c r="T40" s="5" t="s">
        <v>22</v>
      </c>
      <c r="U40" s="5" t="s">
        <v>23</v>
      </c>
      <c r="V40" s="5" t="s">
        <v>24</v>
      </c>
      <c r="W40" s="5" t="s">
        <v>25</v>
      </c>
    </row>
    <row r="41" spans="2:23" x14ac:dyDescent="0.2">
      <c r="J41" t="s">
        <v>26</v>
      </c>
      <c r="K41">
        <v>4</v>
      </c>
      <c r="L41">
        <v>5.97</v>
      </c>
      <c r="M41">
        <v>1.4924999999999999</v>
      </c>
      <c r="N41">
        <v>2.702499999999999E-2</v>
      </c>
      <c r="S41" t="s">
        <v>26</v>
      </c>
      <c r="T41">
        <v>3</v>
      </c>
      <c r="U41">
        <v>5.3599999999999994</v>
      </c>
      <c r="V41">
        <v>1.7866666666666664</v>
      </c>
      <c r="W41">
        <v>2.8933333333333342E-2</v>
      </c>
    </row>
    <row r="42" spans="2:23" x14ac:dyDescent="0.2">
      <c r="J42" t="s">
        <v>27</v>
      </c>
      <c r="K42">
        <v>4</v>
      </c>
      <c r="L42">
        <v>6.18</v>
      </c>
      <c r="M42">
        <v>1.5449999999999999</v>
      </c>
      <c r="N42">
        <v>3.9300000000000189E-2</v>
      </c>
      <c r="S42" t="s">
        <v>27</v>
      </c>
      <c r="T42">
        <v>3</v>
      </c>
      <c r="U42">
        <v>4.8</v>
      </c>
      <c r="V42">
        <v>1.5999999999999999</v>
      </c>
      <c r="W42">
        <v>0.19240000000000013</v>
      </c>
    </row>
    <row r="43" spans="2:23" x14ac:dyDescent="0.2">
      <c r="J43" t="s">
        <v>28</v>
      </c>
      <c r="K43">
        <v>4</v>
      </c>
      <c r="L43">
        <v>6.08</v>
      </c>
      <c r="M43">
        <v>1.52</v>
      </c>
      <c r="N43">
        <v>7.1466666666666498E-2</v>
      </c>
      <c r="S43" t="s">
        <v>28</v>
      </c>
      <c r="T43">
        <v>3</v>
      </c>
      <c r="U43">
        <v>5.24</v>
      </c>
      <c r="V43">
        <v>1.7466666666666668</v>
      </c>
      <c r="W43">
        <v>0.13013333333333321</v>
      </c>
    </row>
    <row r="44" spans="2:23" x14ac:dyDescent="0.2">
      <c r="J44" t="s">
        <v>29</v>
      </c>
      <c r="K44">
        <v>4</v>
      </c>
      <c r="L44">
        <v>5.7200000000000006</v>
      </c>
      <c r="M44">
        <v>1.4300000000000002</v>
      </c>
      <c r="N44">
        <v>7.4266666666665884E-2</v>
      </c>
      <c r="S44" t="s">
        <v>29</v>
      </c>
      <c r="T44">
        <v>3</v>
      </c>
      <c r="U44">
        <v>4.55</v>
      </c>
      <c r="V44">
        <v>1.5166666666666666</v>
      </c>
      <c r="W44">
        <v>6.1433333333333895E-2</v>
      </c>
    </row>
    <row r="45" spans="2:23" x14ac:dyDescent="0.2">
      <c r="J45" t="s">
        <v>41</v>
      </c>
      <c r="K45">
        <v>0</v>
      </c>
      <c r="L45">
        <v>0</v>
      </c>
      <c r="M45" t="e">
        <v>#DIV/0!</v>
      </c>
      <c r="N45" t="e">
        <v>#DIV/0!</v>
      </c>
      <c r="S45" t="s">
        <v>41</v>
      </c>
      <c r="T45">
        <v>0</v>
      </c>
      <c r="U45">
        <v>0</v>
      </c>
      <c r="V45" t="e">
        <v>#DIV/0!</v>
      </c>
      <c r="W45" t="e">
        <v>#DIV/0!</v>
      </c>
    </row>
    <row r="46" spans="2:23" x14ac:dyDescent="0.2">
      <c r="J46" t="s">
        <v>42</v>
      </c>
      <c r="K46">
        <v>0</v>
      </c>
      <c r="L46">
        <v>0</v>
      </c>
      <c r="M46" t="e">
        <v>#DIV/0!</v>
      </c>
      <c r="N46" t="e">
        <v>#DIV/0!</v>
      </c>
      <c r="S46" t="s">
        <v>42</v>
      </c>
      <c r="T46">
        <v>0</v>
      </c>
      <c r="U46">
        <v>0</v>
      </c>
      <c r="V46" t="e">
        <v>#DIV/0!</v>
      </c>
      <c r="W46" t="e">
        <v>#DIV/0!</v>
      </c>
    </row>
    <row r="47" spans="2:23" x14ac:dyDescent="0.2">
      <c r="J47" t="s">
        <v>43</v>
      </c>
      <c r="K47">
        <v>0</v>
      </c>
      <c r="L47">
        <v>0</v>
      </c>
      <c r="M47" t="e">
        <v>#DIV/0!</v>
      </c>
      <c r="N47" t="e">
        <v>#DIV/0!</v>
      </c>
      <c r="S47" t="s">
        <v>43</v>
      </c>
      <c r="T47">
        <v>0</v>
      </c>
      <c r="U47">
        <v>0</v>
      </c>
      <c r="V47" t="e">
        <v>#DIV/0!</v>
      </c>
      <c r="W47" t="e">
        <v>#DIV/0!</v>
      </c>
    </row>
    <row r="48" spans="2:23" x14ac:dyDescent="0.2">
      <c r="J48" t="s">
        <v>44</v>
      </c>
      <c r="K48">
        <v>0</v>
      </c>
      <c r="L48">
        <v>0</v>
      </c>
      <c r="M48" t="e">
        <v>#DIV/0!</v>
      </c>
      <c r="N48" t="e">
        <v>#DIV/0!</v>
      </c>
      <c r="S48" t="s">
        <v>44</v>
      </c>
      <c r="T48">
        <v>0</v>
      </c>
      <c r="U48">
        <v>0</v>
      </c>
      <c r="V48" t="e">
        <v>#DIV/0!</v>
      </c>
      <c r="W48" t="e">
        <v>#DIV/0!</v>
      </c>
    </row>
    <row r="49" spans="10:25" x14ac:dyDescent="0.2">
      <c r="J49" t="s">
        <v>45</v>
      </c>
      <c r="K49">
        <v>0</v>
      </c>
      <c r="L49">
        <v>0</v>
      </c>
      <c r="M49" t="e">
        <v>#DIV/0!</v>
      </c>
      <c r="N49" t="e">
        <v>#DIV/0!</v>
      </c>
      <c r="S49" t="s">
        <v>45</v>
      </c>
      <c r="T49">
        <v>0</v>
      </c>
      <c r="U49">
        <v>0</v>
      </c>
      <c r="V49" t="e">
        <v>#DIV/0!</v>
      </c>
      <c r="W49" t="e">
        <v>#DIV/0!</v>
      </c>
    </row>
    <row r="50" spans="10:25" x14ac:dyDescent="0.2">
      <c r="J50" t="s">
        <v>46</v>
      </c>
      <c r="K50">
        <v>3</v>
      </c>
      <c r="L50">
        <v>5.3599999999999994</v>
      </c>
      <c r="M50">
        <v>1.7866666666666664</v>
      </c>
      <c r="N50">
        <v>2.8933333333333342E-2</v>
      </c>
      <c r="S50" t="s">
        <v>46</v>
      </c>
      <c r="T50">
        <v>3</v>
      </c>
      <c r="U50">
        <v>2.92</v>
      </c>
      <c r="V50">
        <v>0.97333333333333327</v>
      </c>
      <c r="W50">
        <v>1.2133333333333343E-2</v>
      </c>
    </row>
    <row r="51" spans="10:25" x14ac:dyDescent="0.2">
      <c r="J51" t="s">
        <v>47</v>
      </c>
      <c r="K51">
        <v>3</v>
      </c>
      <c r="L51">
        <v>4.8</v>
      </c>
      <c r="M51">
        <v>1.5999999999999999</v>
      </c>
      <c r="N51">
        <v>0.19240000000000013</v>
      </c>
      <c r="S51" t="s">
        <v>47</v>
      </c>
      <c r="T51">
        <v>3</v>
      </c>
      <c r="U51">
        <v>3.04</v>
      </c>
      <c r="V51">
        <v>1.0133333333333334</v>
      </c>
      <c r="W51">
        <v>3.2933333333333259E-2</v>
      </c>
    </row>
    <row r="52" spans="10:25" x14ac:dyDescent="0.2">
      <c r="J52" t="s">
        <v>48</v>
      </c>
      <c r="K52">
        <v>3</v>
      </c>
      <c r="L52">
        <v>5.24</v>
      </c>
      <c r="M52">
        <v>1.7466666666666668</v>
      </c>
      <c r="N52">
        <v>0.13013333333333321</v>
      </c>
      <c r="S52" t="s">
        <v>48</v>
      </c>
      <c r="T52">
        <v>3</v>
      </c>
      <c r="U52">
        <v>2.57</v>
      </c>
      <c r="V52">
        <v>0.85666666666666658</v>
      </c>
      <c r="W52">
        <v>2.0433333333333303E-2</v>
      </c>
    </row>
    <row r="53" spans="10:25" ht="17" thickBot="1" x14ac:dyDescent="0.25">
      <c r="J53" s="4" t="s">
        <v>49</v>
      </c>
      <c r="K53" s="4">
        <v>3</v>
      </c>
      <c r="L53" s="4">
        <v>4.55</v>
      </c>
      <c r="M53" s="4">
        <v>1.5166666666666666</v>
      </c>
      <c r="N53" s="4">
        <v>6.1433333333333895E-2</v>
      </c>
      <c r="S53" s="4" t="s">
        <v>49</v>
      </c>
      <c r="T53" s="4">
        <v>3</v>
      </c>
      <c r="U53" s="4">
        <v>2.74</v>
      </c>
      <c r="V53" s="4">
        <v>0.91333333333333344</v>
      </c>
      <c r="W53" s="4">
        <v>3.0533333333333301E-2</v>
      </c>
    </row>
    <row r="56" spans="10:25" ht="17" thickBot="1" x14ac:dyDescent="0.25">
      <c r="J56" t="s">
        <v>30</v>
      </c>
      <c r="S56" t="s">
        <v>30</v>
      </c>
    </row>
    <row r="57" spans="10:25" x14ac:dyDescent="0.2">
      <c r="J57" s="5" t="s">
        <v>31</v>
      </c>
      <c r="K57" s="5" t="s">
        <v>32</v>
      </c>
      <c r="L57" s="5" t="s">
        <v>33</v>
      </c>
      <c r="M57" s="5" t="s">
        <v>34</v>
      </c>
      <c r="N57" s="5" t="s">
        <v>35</v>
      </c>
      <c r="O57" s="5" t="s">
        <v>36</v>
      </c>
      <c r="P57" s="5" t="s">
        <v>37</v>
      </c>
      <c r="S57" s="5" t="s">
        <v>31</v>
      </c>
      <c r="T57" s="5" t="s">
        <v>32</v>
      </c>
      <c r="U57" s="5" t="s">
        <v>33</v>
      </c>
      <c r="V57" s="5" t="s">
        <v>34</v>
      </c>
      <c r="W57" s="5" t="s">
        <v>35</v>
      </c>
      <c r="X57" s="5" t="s">
        <v>36</v>
      </c>
      <c r="Y57" s="5" t="s">
        <v>37</v>
      </c>
    </row>
    <row r="58" spans="10:25" x14ac:dyDescent="0.2">
      <c r="J58" t="s">
        <v>38</v>
      </c>
      <c r="K58">
        <v>0.3604964285714285</v>
      </c>
      <c r="L58">
        <v>12</v>
      </c>
      <c r="M58">
        <v>3.0041369047619042E-2</v>
      </c>
      <c r="N58">
        <v>0.30822725129655804</v>
      </c>
      <c r="O58">
        <v>0.97689235516545936</v>
      </c>
      <c r="P58">
        <v>2.4753129734757695</v>
      </c>
      <c r="S58" t="s">
        <v>38</v>
      </c>
      <c r="T58">
        <v>3.3247166666666668</v>
      </c>
      <c r="U58">
        <v>12</v>
      </c>
      <c r="V58">
        <v>0.27705972222222225</v>
      </c>
      <c r="W58">
        <v>2.9941612632084529</v>
      </c>
      <c r="X58">
        <v>3.9673826957179241E-2</v>
      </c>
      <c r="Y58">
        <v>2.7875693256804883</v>
      </c>
    </row>
    <row r="59" spans="10:25" x14ac:dyDescent="0.2">
      <c r="J59" t="s">
        <v>39</v>
      </c>
      <c r="K59">
        <v>1.4619750000000005</v>
      </c>
      <c r="L59">
        <v>15</v>
      </c>
      <c r="M59">
        <v>9.7465000000000038E-2</v>
      </c>
      <c r="S59" t="s">
        <v>39</v>
      </c>
      <c r="T59">
        <v>1.0178666666666669</v>
      </c>
      <c r="U59">
        <v>11</v>
      </c>
      <c r="V59">
        <v>9.2533333333333356E-2</v>
      </c>
    </row>
    <row r="61" spans="10:25" ht="17" thickBot="1" x14ac:dyDescent="0.25">
      <c r="J61" s="4" t="s">
        <v>40</v>
      </c>
      <c r="K61" s="4">
        <v>1.822471428571429</v>
      </c>
      <c r="L61" s="4">
        <v>27</v>
      </c>
      <c r="M61" s="4"/>
      <c r="N61" s="4"/>
      <c r="O61" s="4"/>
      <c r="P61" s="4"/>
      <c r="S61" s="4" t="s">
        <v>40</v>
      </c>
      <c r="T61" s="4">
        <v>4.3425833333333337</v>
      </c>
      <c r="U61" s="4">
        <v>23</v>
      </c>
      <c r="V61" s="4"/>
      <c r="W61" s="4"/>
      <c r="X61" s="4"/>
      <c r="Y6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7E1</vt:lpstr>
      <vt:lpstr>fig 7E2L</vt:lpstr>
      <vt:lpstr>fig 7E2R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 Lam Wong</dc:creator>
  <cp:lastModifiedBy>Kin Lam Wong</cp:lastModifiedBy>
  <dcterms:created xsi:type="dcterms:W3CDTF">2022-12-09T01:51:25Z</dcterms:created>
  <dcterms:modified xsi:type="dcterms:W3CDTF">2022-12-28T21:42:11Z</dcterms:modified>
</cp:coreProperties>
</file>