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OneDrive - The University of Texas at Austin\Desktop\papers\CBD paper Aaron\figure files post-PNAS\eLife post-review\Source data files\"/>
    </mc:Choice>
  </mc:AlternateContent>
  <xr:revisionPtr revIDLastSave="14" documentId="13_ncr:1_{C63F526E-294D-4D5E-A8E8-954D253554B1}" xr6:coauthVersionLast="36" xr6:coauthVersionMax="46" xr10:uidLastSave="{F30F5CDE-86BE-4908-A0EA-8AE6F13A4D71}"/>
  <bookViews>
    <workbookView xWindow="-120" yWindow="-120" windowWidth="20736" windowHeight="11160" firstSheet="6" activeTab="6" xr2:uid="{F479A9CF-F85C-4652-AE92-F387D9D3937E}"/>
  </bookViews>
  <sheets>
    <sheet name="WT rTRPV2" sheetId="1" r:id="rId1"/>
    <sheet name="rTRPV2+L538C" sheetId="2" r:id="rId2"/>
    <sheet name="rTRPV2+L541M" sheetId="3" r:id="rId3"/>
    <sheet name="rTRPV2+V553T" sheetId="4" r:id="rId4"/>
    <sheet name="V2 + L538C + L541M" sheetId="10" r:id="rId5"/>
    <sheet name="WT rTRPV1" sheetId="5" r:id="rId6"/>
    <sheet name="rTRPV1+M572V" sheetId="6" r:id="rId7"/>
    <sheet name="rTRPV1+C578L" sheetId="7" r:id="rId8"/>
    <sheet name="rTRPV1+M581L" sheetId="8" r:id="rId9"/>
    <sheet name="rTRPV1+T593V" sheetId="9" r:id="rId10"/>
    <sheet name="V1 + C578L+M581L" sheetId="12" r:id="rId11"/>
    <sheet name="V1 + M527V+C578L+M581L" sheetId="11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1" l="1"/>
  <c r="M18" i="11"/>
  <c r="M19" i="11"/>
  <c r="M16" i="11"/>
  <c r="M15" i="12"/>
  <c r="M16" i="12"/>
  <c r="M17" i="12"/>
  <c r="M14" i="12"/>
  <c r="H16" i="8"/>
  <c r="H17" i="8"/>
  <c r="H18" i="8"/>
  <c r="H19" i="8"/>
  <c r="H15" i="8"/>
  <c r="H16" i="7"/>
  <c r="H17" i="7"/>
  <c r="H18" i="7"/>
  <c r="H19" i="7"/>
  <c r="H15" i="7"/>
  <c r="H16" i="6"/>
  <c r="H17" i="6"/>
  <c r="H18" i="6"/>
  <c r="H19" i="6"/>
  <c r="H15" i="6"/>
  <c r="H16" i="5"/>
  <c r="H17" i="5"/>
  <c r="H18" i="5"/>
  <c r="H19" i="5"/>
  <c r="H15" i="5"/>
  <c r="N16" i="10"/>
  <c r="N17" i="10"/>
  <c r="N15" i="10"/>
  <c r="I15" i="3"/>
  <c r="I16" i="3"/>
  <c r="I17" i="3"/>
  <c r="I14" i="3"/>
  <c r="G15" i="2"/>
  <c r="G16" i="2"/>
  <c r="G17" i="2"/>
  <c r="G14" i="2"/>
  <c r="H15" i="1"/>
  <c r="H16" i="1"/>
  <c r="H17" i="1"/>
  <c r="H18" i="1"/>
  <c r="H14" i="1"/>
  <c r="M21" i="11"/>
  <c r="H21" i="6"/>
  <c r="K20" i="10"/>
  <c r="K21" i="10"/>
  <c r="L21" i="10"/>
  <c r="L20" i="10"/>
  <c r="O5" i="10"/>
  <c r="P5" i="10"/>
  <c r="O6" i="10"/>
  <c r="P6" i="10"/>
  <c r="O7" i="10"/>
  <c r="P7" i="10"/>
  <c r="O8" i="10"/>
  <c r="P8" i="10"/>
  <c r="O9" i="10"/>
  <c r="P9" i="10"/>
  <c r="O10" i="10"/>
  <c r="P10" i="10"/>
  <c r="O11" i="10"/>
  <c r="P11" i="10"/>
  <c r="P4" i="10"/>
  <c r="O4" i="10"/>
  <c r="J5" i="10"/>
  <c r="K5" i="10"/>
  <c r="L5" i="10"/>
  <c r="J6" i="10"/>
  <c r="K6" i="10"/>
  <c r="L6" i="10"/>
  <c r="J7" i="10"/>
  <c r="K7" i="10"/>
  <c r="L7" i="10"/>
  <c r="J8" i="10"/>
  <c r="K8" i="10"/>
  <c r="L8" i="10"/>
  <c r="J9" i="10"/>
  <c r="K9" i="10"/>
  <c r="L9" i="10"/>
  <c r="J10" i="10"/>
  <c r="K10" i="10"/>
  <c r="L10" i="10"/>
  <c r="J11" i="10"/>
  <c r="K11" i="10"/>
  <c r="L11" i="10"/>
  <c r="K4" i="10"/>
  <c r="L4" i="10"/>
  <c r="J4" i="10"/>
  <c r="J21" i="11"/>
  <c r="J22" i="11"/>
  <c r="K22" i="11"/>
  <c r="K21" i="11"/>
  <c r="O6" i="11"/>
  <c r="P6" i="11"/>
  <c r="O7" i="11"/>
  <c r="P7" i="11"/>
  <c r="O8" i="11"/>
  <c r="P8" i="11"/>
  <c r="O9" i="11"/>
  <c r="P9" i="11"/>
  <c r="O10" i="11"/>
  <c r="P10" i="11"/>
  <c r="O11" i="11"/>
  <c r="P11" i="11"/>
  <c r="O12" i="11"/>
  <c r="P12" i="11"/>
  <c r="O5" i="11"/>
  <c r="P5" i="11"/>
  <c r="J6" i="11"/>
  <c r="K6" i="11"/>
  <c r="L6" i="11"/>
  <c r="M6" i="11"/>
  <c r="J7" i="11"/>
  <c r="K7" i="11"/>
  <c r="L7" i="11"/>
  <c r="M7" i="11"/>
  <c r="J8" i="11"/>
  <c r="K8" i="11"/>
  <c r="L8" i="11"/>
  <c r="M8" i="11"/>
  <c r="J9" i="11"/>
  <c r="K9" i="11"/>
  <c r="L9" i="11"/>
  <c r="M9" i="11"/>
  <c r="J10" i="11"/>
  <c r="K10" i="11"/>
  <c r="L10" i="11"/>
  <c r="M10" i="11"/>
  <c r="J11" i="11"/>
  <c r="K11" i="11"/>
  <c r="L11" i="11"/>
  <c r="M11" i="11"/>
  <c r="J12" i="11"/>
  <c r="K12" i="11"/>
  <c r="L12" i="11"/>
  <c r="M12" i="11"/>
  <c r="K5" i="11"/>
  <c r="L5" i="11"/>
  <c r="M5" i="11"/>
  <c r="J5" i="11"/>
  <c r="J19" i="12"/>
  <c r="J20" i="12"/>
  <c r="K20" i="12"/>
  <c r="K19" i="12"/>
  <c r="K5" i="12"/>
  <c r="L5" i="12"/>
  <c r="P5" i="12" s="1"/>
  <c r="M5" i="12"/>
  <c r="N5" i="12"/>
  <c r="K6" i="12"/>
  <c r="L6" i="12"/>
  <c r="P6" i="12" s="1"/>
  <c r="M6" i="12"/>
  <c r="N6" i="12"/>
  <c r="K7" i="12"/>
  <c r="L7" i="12"/>
  <c r="P7" i="12" s="1"/>
  <c r="M7" i="12"/>
  <c r="N7" i="12"/>
  <c r="K8" i="12"/>
  <c r="L8" i="12"/>
  <c r="P8" i="12" s="1"/>
  <c r="M8" i="12"/>
  <c r="N8" i="12"/>
  <c r="K9" i="12"/>
  <c r="L9" i="12"/>
  <c r="P9" i="12" s="1"/>
  <c r="M9" i="12"/>
  <c r="N9" i="12"/>
  <c r="K10" i="12"/>
  <c r="L10" i="12"/>
  <c r="P10" i="12" s="1"/>
  <c r="M10" i="12"/>
  <c r="N10" i="12"/>
  <c r="L4" i="12"/>
  <c r="M4" i="12"/>
  <c r="N4" i="12"/>
  <c r="K4" i="12"/>
  <c r="P4" i="12" s="1"/>
  <c r="Q6" i="12"/>
  <c r="Q7" i="12"/>
  <c r="Q8" i="12"/>
  <c r="Q9" i="12"/>
  <c r="Q10" i="12"/>
  <c r="Q4" i="12"/>
  <c r="E19" i="3"/>
  <c r="E20" i="3"/>
  <c r="F20" i="3"/>
  <c r="F19" i="3"/>
  <c r="O5" i="3"/>
  <c r="P5" i="3"/>
  <c r="O6" i="3"/>
  <c r="P6" i="3"/>
  <c r="O7" i="3"/>
  <c r="P7" i="3"/>
  <c r="O8" i="3"/>
  <c r="P8" i="3"/>
  <c r="O9" i="3"/>
  <c r="P9" i="3"/>
  <c r="O10" i="3"/>
  <c r="P10" i="3"/>
  <c r="P4" i="3"/>
  <c r="O4" i="3"/>
  <c r="J5" i="3"/>
  <c r="K5" i="3"/>
  <c r="L5" i="3"/>
  <c r="M5" i="3"/>
  <c r="J6" i="3"/>
  <c r="K6" i="3"/>
  <c r="L6" i="3"/>
  <c r="M6" i="3"/>
  <c r="J7" i="3"/>
  <c r="K7" i="3"/>
  <c r="L7" i="3"/>
  <c r="M7" i="3"/>
  <c r="J8" i="3"/>
  <c r="K8" i="3"/>
  <c r="L8" i="3"/>
  <c r="M8" i="3"/>
  <c r="J9" i="3"/>
  <c r="K9" i="3"/>
  <c r="L9" i="3"/>
  <c r="M9" i="3"/>
  <c r="J10" i="3"/>
  <c r="K10" i="3"/>
  <c r="L10" i="3"/>
  <c r="M10" i="3"/>
  <c r="K4" i="3"/>
  <c r="L4" i="3"/>
  <c r="M4" i="3"/>
  <c r="J4" i="3"/>
  <c r="E22" i="4"/>
  <c r="E21" i="4"/>
  <c r="D21" i="4"/>
  <c r="P5" i="4"/>
  <c r="Q5" i="4"/>
  <c r="P6" i="4"/>
  <c r="Q6" i="4"/>
  <c r="P7" i="4"/>
  <c r="Q7" i="4"/>
  <c r="P8" i="4"/>
  <c r="Q8" i="4"/>
  <c r="P9" i="4"/>
  <c r="Q9" i="4"/>
  <c r="P10" i="4"/>
  <c r="Q10" i="4"/>
  <c r="Q4" i="4"/>
  <c r="P4" i="4"/>
  <c r="L5" i="4"/>
  <c r="M5" i="4"/>
  <c r="L6" i="4"/>
  <c r="M6" i="4"/>
  <c r="L7" i="4"/>
  <c r="M7" i="4"/>
  <c r="L8" i="4"/>
  <c r="M8" i="4"/>
  <c r="L9" i="4"/>
  <c r="M9" i="4"/>
  <c r="L10" i="4"/>
  <c r="M10" i="4"/>
  <c r="M4" i="4"/>
  <c r="D21" i="6"/>
  <c r="D22" i="6"/>
  <c r="E22" i="6"/>
  <c r="E21" i="6"/>
  <c r="Q5" i="12" l="1"/>
  <c r="E20" i="9"/>
  <c r="E21" i="9"/>
  <c r="F21" i="9"/>
  <c r="F20" i="9"/>
  <c r="P5" i="9"/>
  <c r="Q5" i="9"/>
  <c r="P6" i="9"/>
  <c r="Q6" i="9"/>
  <c r="P7" i="9"/>
  <c r="Q7" i="9"/>
  <c r="P8" i="9"/>
  <c r="Q8" i="9"/>
  <c r="P9" i="9"/>
  <c r="Q9" i="9"/>
  <c r="P10" i="9"/>
  <c r="Q10" i="9"/>
  <c r="P11" i="9"/>
  <c r="Q11" i="9"/>
  <c r="Q4" i="9"/>
  <c r="P4" i="9"/>
  <c r="J5" i="9"/>
  <c r="K5" i="9"/>
  <c r="L5" i="9"/>
  <c r="M5" i="9"/>
  <c r="J6" i="9"/>
  <c r="K6" i="9"/>
  <c r="L6" i="9"/>
  <c r="M6" i="9"/>
  <c r="J7" i="9"/>
  <c r="K7" i="9"/>
  <c r="L7" i="9"/>
  <c r="M7" i="9"/>
  <c r="J8" i="9"/>
  <c r="K8" i="9"/>
  <c r="L8" i="9"/>
  <c r="M8" i="9"/>
  <c r="J9" i="9"/>
  <c r="K9" i="9"/>
  <c r="L9" i="9"/>
  <c r="M9" i="9"/>
  <c r="J10" i="9"/>
  <c r="K10" i="9"/>
  <c r="L10" i="9"/>
  <c r="M10" i="9"/>
  <c r="J11" i="9"/>
  <c r="K11" i="9"/>
  <c r="L11" i="9"/>
  <c r="M11" i="9"/>
  <c r="K4" i="9"/>
  <c r="L4" i="9"/>
  <c r="M4" i="9"/>
  <c r="J4" i="9"/>
  <c r="E21" i="8"/>
  <c r="E22" i="8"/>
  <c r="F22" i="8"/>
  <c r="F21" i="8"/>
  <c r="Q5" i="8"/>
  <c r="R5" i="8"/>
  <c r="Q6" i="8"/>
  <c r="R6" i="8"/>
  <c r="Q7" i="8"/>
  <c r="R7" i="8"/>
  <c r="Q8" i="8"/>
  <c r="R8" i="8"/>
  <c r="Q9" i="8"/>
  <c r="R9" i="8"/>
  <c r="Q10" i="8"/>
  <c r="R10" i="8"/>
  <c r="R4" i="8"/>
  <c r="Q4" i="8"/>
  <c r="J5" i="8"/>
  <c r="K5" i="8"/>
  <c r="L5" i="8"/>
  <c r="M5" i="8"/>
  <c r="N5" i="8"/>
  <c r="J6" i="8"/>
  <c r="K6" i="8"/>
  <c r="L6" i="8"/>
  <c r="M6" i="8"/>
  <c r="N6" i="8"/>
  <c r="J7" i="8"/>
  <c r="K7" i="8"/>
  <c r="L7" i="8"/>
  <c r="M7" i="8"/>
  <c r="N7" i="8"/>
  <c r="J8" i="8"/>
  <c r="K8" i="8"/>
  <c r="L8" i="8"/>
  <c r="M8" i="8"/>
  <c r="N8" i="8"/>
  <c r="J9" i="8"/>
  <c r="K9" i="8"/>
  <c r="L9" i="8"/>
  <c r="M9" i="8"/>
  <c r="N9" i="8"/>
  <c r="J10" i="8"/>
  <c r="K10" i="8"/>
  <c r="L10" i="8"/>
  <c r="M10" i="8"/>
  <c r="N10" i="8"/>
  <c r="J11" i="8"/>
  <c r="Q11" i="8" s="1"/>
  <c r="K11" i="8"/>
  <c r="L11" i="8"/>
  <c r="M11" i="8"/>
  <c r="N11" i="8"/>
  <c r="K4" i="8"/>
  <c r="L4" i="8"/>
  <c r="M4" i="8"/>
  <c r="N4" i="8"/>
  <c r="J4" i="8"/>
  <c r="E21" i="7"/>
  <c r="E22" i="7"/>
  <c r="F22" i="7"/>
  <c r="F21" i="7"/>
  <c r="Q5" i="7"/>
  <c r="R5" i="7"/>
  <c r="Q6" i="7"/>
  <c r="R6" i="7"/>
  <c r="Q7" i="7"/>
  <c r="R7" i="7"/>
  <c r="Q8" i="7"/>
  <c r="R8" i="7"/>
  <c r="Q9" i="7"/>
  <c r="R9" i="7"/>
  <c r="Q10" i="7"/>
  <c r="R10" i="7"/>
  <c r="R4" i="7"/>
  <c r="Q4" i="7"/>
  <c r="O8" i="7"/>
  <c r="O9" i="7"/>
  <c r="O10" i="7"/>
  <c r="O11" i="7"/>
  <c r="O7" i="7"/>
  <c r="L4" i="7"/>
  <c r="M4" i="7"/>
  <c r="N4" i="7"/>
  <c r="O4" i="7"/>
  <c r="L5" i="7"/>
  <c r="M5" i="7"/>
  <c r="N5" i="7"/>
  <c r="O5" i="7"/>
  <c r="L6" i="7"/>
  <c r="M6" i="7"/>
  <c r="N6" i="7"/>
  <c r="O6" i="7"/>
  <c r="L7" i="7"/>
  <c r="M7" i="7"/>
  <c r="N7" i="7"/>
  <c r="L8" i="7"/>
  <c r="M8" i="7"/>
  <c r="N8" i="7"/>
  <c r="L9" i="7"/>
  <c r="M9" i="7"/>
  <c r="N9" i="7"/>
  <c r="L10" i="7"/>
  <c r="M10" i="7"/>
  <c r="N10" i="7"/>
  <c r="L11" i="7"/>
  <c r="M11" i="7"/>
  <c r="N11" i="7"/>
  <c r="K5" i="7"/>
  <c r="K6" i="7"/>
  <c r="K7" i="7"/>
  <c r="K8" i="7"/>
  <c r="K9" i="7"/>
  <c r="K10" i="7"/>
  <c r="K11" i="7"/>
  <c r="K4" i="7"/>
  <c r="H5" i="2"/>
  <c r="I5" i="2"/>
  <c r="J5" i="2"/>
  <c r="K5" i="2"/>
  <c r="N5" i="2" s="1"/>
  <c r="H6" i="2"/>
  <c r="I6" i="2"/>
  <c r="J6" i="2"/>
  <c r="K6" i="2"/>
  <c r="M6" i="2" s="1"/>
  <c r="H7" i="2"/>
  <c r="I7" i="2"/>
  <c r="J7" i="2"/>
  <c r="K7" i="2"/>
  <c r="N7" i="2" s="1"/>
  <c r="H8" i="2"/>
  <c r="I8" i="2"/>
  <c r="J8" i="2"/>
  <c r="K8" i="2"/>
  <c r="M8" i="2" s="1"/>
  <c r="H9" i="2"/>
  <c r="I9" i="2"/>
  <c r="J9" i="2"/>
  <c r="K9" i="2"/>
  <c r="N9" i="2" s="1"/>
  <c r="H10" i="2"/>
  <c r="I10" i="2"/>
  <c r="J10" i="2"/>
  <c r="K10" i="2"/>
  <c r="M10" i="2" s="1"/>
  <c r="I4" i="2"/>
  <c r="N4" i="2" s="1"/>
  <c r="J4" i="2"/>
  <c r="K4" i="2"/>
  <c r="H4" i="2"/>
  <c r="P5" i="6"/>
  <c r="Q5" i="6"/>
  <c r="P6" i="6"/>
  <c r="Q6" i="6"/>
  <c r="P7" i="6"/>
  <c r="Q7" i="6"/>
  <c r="P8" i="6"/>
  <c r="Q8" i="6"/>
  <c r="P9" i="6"/>
  <c r="Q9" i="6"/>
  <c r="P10" i="6"/>
  <c r="Q10" i="6"/>
  <c r="P11" i="6"/>
  <c r="Q11" i="6"/>
  <c r="Q4" i="6"/>
  <c r="P4" i="6"/>
  <c r="J5" i="6"/>
  <c r="K5" i="6"/>
  <c r="L5" i="6"/>
  <c r="M5" i="6"/>
  <c r="N5" i="6"/>
  <c r="J6" i="6"/>
  <c r="K6" i="6"/>
  <c r="L6" i="6"/>
  <c r="M6" i="6"/>
  <c r="N6" i="6"/>
  <c r="J7" i="6"/>
  <c r="K7" i="6"/>
  <c r="L7" i="6"/>
  <c r="M7" i="6"/>
  <c r="N7" i="6"/>
  <c r="J8" i="6"/>
  <c r="K8" i="6"/>
  <c r="L8" i="6"/>
  <c r="M8" i="6"/>
  <c r="N8" i="6"/>
  <c r="J9" i="6"/>
  <c r="K9" i="6"/>
  <c r="L9" i="6"/>
  <c r="M9" i="6"/>
  <c r="N9" i="6"/>
  <c r="J10" i="6"/>
  <c r="K10" i="6"/>
  <c r="L10" i="6"/>
  <c r="M10" i="6"/>
  <c r="N10" i="6"/>
  <c r="J11" i="6"/>
  <c r="K11" i="6"/>
  <c r="L11" i="6"/>
  <c r="M11" i="6"/>
  <c r="N11" i="6"/>
  <c r="K4" i="6"/>
  <c r="L4" i="6"/>
  <c r="M4" i="6"/>
  <c r="N4" i="6"/>
  <c r="J4" i="6"/>
  <c r="E21" i="5"/>
  <c r="E22" i="5"/>
  <c r="F22" i="5"/>
  <c r="F21" i="5"/>
  <c r="J5" i="5"/>
  <c r="K5" i="5"/>
  <c r="L5" i="5"/>
  <c r="M5" i="5"/>
  <c r="N5" i="5"/>
  <c r="J6" i="5"/>
  <c r="K6" i="5"/>
  <c r="L6" i="5"/>
  <c r="M6" i="5"/>
  <c r="N6" i="5"/>
  <c r="J7" i="5"/>
  <c r="K7" i="5"/>
  <c r="L7" i="5"/>
  <c r="M7" i="5"/>
  <c r="N7" i="5"/>
  <c r="J8" i="5"/>
  <c r="K8" i="5"/>
  <c r="L8" i="5"/>
  <c r="M8" i="5"/>
  <c r="N8" i="5"/>
  <c r="J9" i="5"/>
  <c r="K9" i="5"/>
  <c r="L9" i="5"/>
  <c r="M9" i="5"/>
  <c r="N9" i="5"/>
  <c r="J10" i="5"/>
  <c r="K10" i="5"/>
  <c r="L10" i="5"/>
  <c r="M10" i="5"/>
  <c r="N10" i="5"/>
  <c r="J11" i="5"/>
  <c r="K11" i="5"/>
  <c r="L11" i="5"/>
  <c r="M11" i="5"/>
  <c r="N11" i="5"/>
  <c r="K4" i="5"/>
  <c r="L4" i="5"/>
  <c r="M4" i="5"/>
  <c r="N4" i="5"/>
  <c r="J4" i="5"/>
  <c r="D22" i="4"/>
  <c r="J5" i="4"/>
  <c r="K5" i="4"/>
  <c r="J6" i="4"/>
  <c r="K6" i="4"/>
  <c r="J7" i="4"/>
  <c r="K7" i="4"/>
  <c r="J8" i="4"/>
  <c r="K8" i="4"/>
  <c r="J9" i="4"/>
  <c r="K9" i="4"/>
  <c r="J10" i="4"/>
  <c r="K10" i="4"/>
  <c r="K4" i="4"/>
  <c r="L4" i="4"/>
  <c r="J4" i="4"/>
  <c r="D20" i="2"/>
  <c r="D21" i="2"/>
  <c r="E21" i="2"/>
  <c r="E20" i="2"/>
  <c r="M5" i="2"/>
  <c r="M7" i="2"/>
  <c r="M9" i="2"/>
  <c r="F20" i="1"/>
  <c r="F21" i="1"/>
  <c r="E21" i="1"/>
  <c r="E20" i="1"/>
  <c r="J4" i="1"/>
  <c r="K4" i="1"/>
  <c r="Q4" i="1" s="1"/>
  <c r="L4" i="1"/>
  <c r="M4" i="1"/>
  <c r="P4" i="1" s="1"/>
  <c r="N4" i="1"/>
  <c r="J5" i="1"/>
  <c r="P5" i="1" s="1"/>
  <c r="K5" i="1"/>
  <c r="L5" i="1"/>
  <c r="M5" i="1"/>
  <c r="N5" i="1"/>
  <c r="Q5" i="1"/>
  <c r="J6" i="1"/>
  <c r="K6" i="1"/>
  <c r="L6" i="1"/>
  <c r="P6" i="1" s="1"/>
  <c r="M6" i="1"/>
  <c r="Q6" i="1" s="1"/>
  <c r="N6" i="1"/>
  <c r="J7" i="1"/>
  <c r="P7" i="1" s="1"/>
  <c r="K7" i="1"/>
  <c r="L7" i="1"/>
  <c r="M7" i="1"/>
  <c r="N7" i="1"/>
  <c r="J8" i="1"/>
  <c r="Q8" i="1" s="1"/>
  <c r="K8" i="1"/>
  <c r="L8" i="1"/>
  <c r="M8" i="1"/>
  <c r="N8" i="1"/>
  <c r="P8" i="1"/>
  <c r="J9" i="1"/>
  <c r="K9" i="1"/>
  <c r="L9" i="1"/>
  <c r="P9" i="1" s="1"/>
  <c r="M9" i="1"/>
  <c r="N9" i="1"/>
  <c r="Q9" i="1"/>
  <c r="J10" i="1"/>
  <c r="K10" i="1"/>
  <c r="L10" i="1"/>
  <c r="P10" i="1" s="1"/>
  <c r="M10" i="1"/>
  <c r="Q10" i="1" s="1"/>
  <c r="N10" i="1"/>
  <c r="R11" i="8" l="1"/>
  <c r="R11" i="7"/>
  <c r="Q11" i="7"/>
  <c r="Q4" i="5"/>
  <c r="Q8" i="5"/>
  <c r="P4" i="5"/>
  <c r="P10" i="5"/>
  <c r="P6" i="5"/>
  <c r="Q10" i="5"/>
  <c r="Q6" i="5"/>
  <c r="P5" i="5"/>
  <c r="P9" i="5"/>
  <c r="P11" i="5"/>
  <c r="P7" i="5"/>
  <c r="Q9" i="5"/>
  <c r="Q7" i="5"/>
  <c r="Q5" i="5"/>
  <c r="P8" i="5"/>
  <c r="Q11" i="5"/>
  <c r="N10" i="2"/>
  <c r="N8" i="2"/>
  <c r="N6" i="2"/>
  <c r="M4" i="2"/>
  <c r="Q7" i="1"/>
</calcChain>
</file>

<file path=xl/sharedStrings.xml><?xml version="1.0" encoding="utf-8"?>
<sst xmlns="http://schemas.openxmlformats.org/spreadsheetml/2006/main" count="247" uniqueCount="50">
  <si>
    <t>whole-cell</t>
  </si>
  <si>
    <t>gap-free; -80mV</t>
  </si>
  <si>
    <t>ctrl</t>
  </si>
  <si>
    <t>50uM</t>
  </si>
  <si>
    <t>100uM</t>
  </si>
  <si>
    <t>250uM</t>
  </si>
  <si>
    <t>500uM</t>
  </si>
  <si>
    <t>2mM</t>
  </si>
  <si>
    <t>4mM</t>
  </si>
  <si>
    <t>6mM</t>
  </si>
  <si>
    <t>raw</t>
  </si>
  <si>
    <t>leak-subtracted &amp; norm</t>
  </si>
  <si>
    <t>mean</t>
  </si>
  <si>
    <t>sem</t>
  </si>
  <si>
    <t>WT rTRPV2</t>
  </si>
  <si>
    <t>Hill coeff</t>
  </si>
  <si>
    <t>EC50</t>
  </si>
  <si>
    <t>control</t>
  </si>
  <si>
    <t>1mM</t>
  </si>
  <si>
    <t>8mM</t>
  </si>
  <si>
    <t>rTRPV2+L538C</t>
  </si>
  <si>
    <t>substracted&amp;norm</t>
  </si>
  <si>
    <t>10uM</t>
  </si>
  <si>
    <t>HillCoeff</t>
  </si>
  <si>
    <t>WT rTRPV1</t>
  </si>
  <si>
    <t>Caps</t>
  </si>
  <si>
    <t>rTRPV1 + M572V</t>
  </si>
  <si>
    <t>12mM</t>
  </si>
  <si>
    <t>SEM</t>
  </si>
  <si>
    <t>10uM Caps</t>
  </si>
  <si>
    <t>rTRPV1 + L538C</t>
  </si>
  <si>
    <t>Hillcoeff</t>
  </si>
  <si>
    <t>rTRPV1 + M581L</t>
  </si>
  <si>
    <t>HillCoef</t>
  </si>
  <si>
    <t>rTRPV1 + T593V</t>
  </si>
  <si>
    <t>Hillcoef</t>
  </si>
  <si>
    <t>rTRPV2+L541M</t>
  </si>
  <si>
    <t>rTRPV2+V553T</t>
  </si>
  <si>
    <t>rTRPV1 + C578L+M581L</t>
  </si>
  <si>
    <t>0.2mM</t>
  </si>
  <si>
    <t>0.5mM</t>
  </si>
  <si>
    <t>50uM caps</t>
  </si>
  <si>
    <t>10mM</t>
  </si>
  <si>
    <t>Hill coef</t>
  </si>
  <si>
    <t>15mM</t>
  </si>
  <si>
    <t>rTRPV2+L538C+L541M</t>
  </si>
  <si>
    <t>0.1mM</t>
  </si>
  <si>
    <t>Hill ceof</t>
  </si>
  <si>
    <t>[2-APB]</t>
  </si>
  <si>
    <t xml:space="preserve">10uM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</si>
</sst>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1"/>
      <name val="Arial Unicode MS"/>
      <family val="2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5544-8472-4117-ABFA-7E22CB37F14A}">
  <dimension ref="A1:Q21"/>
  <sheetViews>
    <sheetView workbookViewId="0">
      <selection activeCell="B4" sqref="B4"/>
    </sheetView>
  </sheetViews>
  <sheetFormatPr defaultRowHeight="14.4"/>
  <cols>
    <col min="3" max="3" width="10.5546875" bestFit="1" customWidth="1"/>
  </cols>
  <sheetData>
    <row r="1" spans="1:17">
      <c r="A1" t="s">
        <v>0</v>
      </c>
      <c r="C1" s="1" t="s">
        <v>14</v>
      </c>
    </row>
    <row r="2" spans="1:17">
      <c r="A2" t="s">
        <v>1</v>
      </c>
      <c r="D2" t="s">
        <v>10</v>
      </c>
      <c r="J2" t="s">
        <v>11</v>
      </c>
    </row>
    <row r="3" spans="1:17">
      <c r="C3" t="s">
        <v>2</v>
      </c>
      <c r="D3">
        <v>-13.802300000000001</v>
      </c>
      <c r="E3">
        <v>-28.115200000000002</v>
      </c>
      <c r="F3">
        <v>-3.6956600000000002</v>
      </c>
      <c r="G3">
        <v>-100.477</v>
      </c>
      <c r="H3">
        <v>-10.4809</v>
      </c>
      <c r="P3" t="s">
        <v>12</v>
      </c>
      <c r="Q3" t="s">
        <v>13</v>
      </c>
    </row>
    <row r="4" spans="1:17">
      <c r="B4" t="s">
        <v>48</v>
      </c>
      <c r="C4" t="s">
        <v>3</v>
      </c>
      <c r="D4">
        <v>-17.554400000000001</v>
      </c>
      <c r="E4">
        <v>-48.441699999999997</v>
      </c>
      <c r="F4">
        <v>-4.4085700000000001</v>
      </c>
      <c r="G4">
        <v>-108.369</v>
      </c>
      <c r="H4">
        <v>-12.5627</v>
      </c>
      <c r="J4">
        <f t="shared" ref="J4:N10" si="0">(D4-D$3)/(D$10-D$3)</f>
        <v>2.2469713854742562E-3</v>
      </c>
      <c r="K4">
        <f t="shared" si="0"/>
        <v>2.1886987961957437E-3</v>
      </c>
      <c r="L4">
        <f t="shared" si="0"/>
        <v>9.9996713017108974E-5</v>
      </c>
      <c r="M4">
        <f t="shared" si="0"/>
        <v>6.4863853713435045E-4</v>
      </c>
      <c r="N4">
        <f t="shared" si="0"/>
        <v>3.8892441605758274E-3</v>
      </c>
      <c r="P4">
        <f t="shared" ref="P4:P10" si="1">AVERAGE(J4:N4)</f>
        <v>1.8147099184794573E-3</v>
      </c>
      <c r="Q4">
        <f t="shared" ref="Q4:Q10" si="2">STDEV(J4:N4)/SQRT(5)</f>
        <v>6.682205407465933E-4</v>
      </c>
    </row>
    <row r="5" spans="1:17">
      <c r="C5" t="s">
        <v>4</v>
      </c>
      <c r="D5">
        <v>-14.02</v>
      </c>
      <c r="E5">
        <v>-41.933799999999998</v>
      </c>
      <c r="F5">
        <v>-4.05809</v>
      </c>
      <c r="G5">
        <v>-119.199</v>
      </c>
      <c r="H5">
        <v>-9.5898000000000003</v>
      </c>
      <c r="J5">
        <f t="shared" si="0"/>
        <v>1.303711709756518E-4</v>
      </c>
      <c r="K5">
        <f t="shared" si="0"/>
        <v>1.4879469256935775E-3</v>
      </c>
      <c r="L5">
        <f t="shared" si="0"/>
        <v>5.0836443167848378E-5</v>
      </c>
      <c r="M5">
        <f t="shared" si="0"/>
        <v>1.5387494541598216E-3</v>
      </c>
      <c r="N5">
        <f t="shared" si="0"/>
        <v>-1.6647638925396868E-3</v>
      </c>
      <c r="P5">
        <f t="shared" si="1"/>
        <v>3.0862802029144249E-4</v>
      </c>
      <c r="Q5">
        <f t="shared" si="2"/>
        <v>5.8721799469585619E-4</v>
      </c>
    </row>
    <row r="6" spans="1:17">
      <c r="C6" t="s">
        <v>5</v>
      </c>
      <c r="D6">
        <v>-16.991700000000002</v>
      </c>
      <c r="E6">
        <v>-40.345700000000001</v>
      </c>
      <c r="F6">
        <v>-15.4755</v>
      </c>
      <c r="G6">
        <v>-177.78800000000001</v>
      </c>
      <c r="H6">
        <v>-7.8299799999999999</v>
      </c>
      <c r="J6">
        <f t="shared" si="0"/>
        <v>1.9099945462092147E-3</v>
      </c>
      <c r="K6">
        <f t="shared" si="0"/>
        <v>1.3169449057571173E-3</v>
      </c>
      <c r="L6">
        <f t="shared" si="0"/>
        <v>1.6523057326555401E-3</v>
      </c>
      <c r="M6">
        <f t="shared" si="0"/>
        <v>6.35414266908183E-3</v>
      </c>
      <c r="N6">
        <f t="shared" si="0"/>
        <v>-4.9524810885549411E-3</v>
      </c>
      <c r="P6">
        <f t="shared" si="1"/>
        <v>1.2561813530297522E-3</v>
      </c>
      <c r="Q6">
        <f t="shared" si="2"/>
        <v>1.8045051581882126E-3</v>
      </c>
    </row>
    <row r="7" spans="1:17">
      <c r="C7" t="s">
        <v>6</v>
      </c>
      <c r="D7">
        <v>-38.543199999999999</v>
      </c>
      <c r="E7">
        <v>-134.715</v>
      </c>
      <c r="F7">
        <v>-103.63800000000001</v>
      </c>
      <c r="G7">
        <v>-461.98200000000003</v>
      </c>
      <c r="H7">
        <v>-14.2715</v>
      </c>
      <c r="J7">
        <f t="shared" si="0"/>
        <v>1.4816261387191177E-2</v>
      </c>
      <c r="K7">
        <f t="shared" si="0"/>
        <v>1.1478358494315652E-2</v>
      </c>
      <c r="L7">
        <f t="shared" si="0"/>
        <v>1.401846725566808E-2</v>
      </c>
      <c r="M7">
        <f t="shared" si="0"/>
        <v>2.9711869534560755E-2</v>
      </c>
      <c r="N7">
        <f t="shared" si="0"/>
        <v>7.081645170082973E-3</v>
      </c>
      <c r="P7">
        <f t="shared" si="1"/>
        <v>1.5421320368363727E-2</v>
      </c>
      <c r="Q7">
        <f t="shared" si="2"/>
        <v>3.8187106426843063E-3</v>
      </c>
    </row>
    <row r="8" spans="1:17">
      <c r="C8" t="s">
        <v>7</v>
      </c>
      <c r="D8">
        <v>-975.48099999999999</v>
      </c>
      <c r="E8">
        <v>-4286.6499999999996</v>
      </c>
      <c r="F8">
        <v>-2989.58</v>
      </c>
      <c r="G8">
        <v>-9420.52</v>
      </c>
      <c r="H8">
        <v>-172.89500000000001</v>
      </c>
      <c r="J8">
        <f t="shared" si="0"/>
        <v>0.57590803041498939</v>
      </c>
      <c r="K8">
        <f t="shared" si="0"/>
        <v>0.45854672424262333</v>
      </c>
      <c r="L8">
        <f t="shared" si="0"/>
        <v>0.41881670820897426</v>
      </c>
      <c r="M8">
        <f t="shared" si="0"/>
        <v>0.76600849690183048</v>
      </c>
      <c r="N8">
        <f t="shared" si="0"/>
        <v>0.30342400327609698</v>
      </c>
      <c r="P8">
        <f t="shared" si="1"/>
        <v>0.50454079260890283</v>
      </c>
      <c r="Q8">
        <f t="shared" si="2"/>
        <v>7.8540014942355574E-2</v>
      </c>
    </row>
    <row r="9" spans="1:17">
      <c r="C9" t="s">
        <v>8</v>
      </c>
      <c r="D9">
        <v>-1977.47</v>
      </c>
      <c r="E9">
        <v>-9301.67</v>
      </c>
      <c r="F9">
        <v>-7583.7</v>
      </c>
      <c r="G9">
        <v>-12325.1</v>
      </c>
      <c r="H9">
        <v>-636.17499999999995</v>
      </c>
      <c r="J9">
        <f t="shared" si="0"/>
        <v>1.1759561665414158</v>
      </c>
      <c r="K9">
        <f t="shared" si="0"/>
        <v>0.99854958931519266</v>
      </c>
      <c r="L9">
        <f t="shared" si="0"/>
        <v>1.0632134752709606</v>
      </c>
      <c r="M9">
        <f t="shared" si="0"/>
        <v>1.0047341079243459</v>
      </c>
      <c r="N9">
        <f t="shared" si="0"/>
        <v>1.1689293518742185</v>
      </c>
      <c r="P9">
        <f t="shared" si="1"/>
        <v>1.0822765381852268</v>
      </c>
      <c r="Q9">
        <f t="shared" si="2"/>
        <v>3.8516888318434389E-2</v>
      </c>
    </row>
    <row r="10" spans="1:17">
      <c r="C10" t="s">
        <v>9</v>
      </c>
      <c r="D10">
        <v>-1683.65</v>
      </c>
      <c r="E10">
        <v>-9315.1399999999903</v>
      </c>
      <c r="F10">
        <v>-7133.03</v>
      </c>
      <c r="G10">
        <v>-12267.5</v>
      </c>
      <c r="H10">
        <v>-545.75199999999995</v>
      </c>
      <c r="J10">
        <f t="shared" si="0"/>
        <v>1</v>
      </c>
      <c r="K10">
        <f t="shared" si="0"/>
        <v>1</v>
      </c>
      <c r="L10">
        <f t="shared" si="0"/>
        <v>1</v>
      </c>
      <c r="M10">
        <f t="shared" si="0"/>
        <v>1</v>
      </c>
      <c r="N10">
        <f t="shared" si="0"/>
        <v>1</v>
      </c>
      <c r="P10">
        <f t="shared" si="1"/>
        <v>1</v>
      </c>
      <c r="Q10">
        <f t="shared" si="2"/>
        <v>0</v>
      </c>
    </row>
    <row r="13" spans="1:17">
      <c r="E13" t="s">
        <v>15</v>
      </c>
      <c r="F13" t="s">
        <v>16</v>
      </c>
    </row>
    <row r="14" spans="1:17">
      <c r="E14">
        <v>3.3</v>
      </c>
      <c r="F14">
        <v>1.7025E-3</v>
      </c>
      <c r="H14">
        <f>F14/'WT rTRPV1'!F$21</f>
        <v>5.7873124434865968</v>
      </c>
    </row>
    <row r="15" spans="1:17">
      <c r="E15">
        <v>4</v>
      </c>
      <c r="F15">
        <v>2.2377E-3</v>
      </c>
      <c r="H15">
        <f>F15/'WT rTRPV1'!F$21</f>
        <v>7.606619121756216</v>
      </c>
    </row>
    <row r="16" spans="1:17">
      <c r="E16">
        <v>3.3</v>
      </c>
      <c r="F16">
        <v>1.3849999999999999E-3</v>
      </c>
      <c r="H16">
        <f>F16/'WT rTRPV1'!F$21</f>
        <v>4.7080339114413725</v>
      </c>
    </row>
    <row r="17" spans="4:8">
      <c r="E17">
        <v>3.5</v>
      </c>
      <c r="F17">
        <v>2.0314E-3</v>
      </c>
      <c r="H17">
        <f>F17/'WT rTRPV1'!F$21</f>
        <v>6.9053430236115556</v>
      </c>
    </row>
    <row r="18" spans="4:8">
      <c r="E18">
        <v>3.2</v>
      </c>
      <c r="F18">
        <v>2.0384000000000001E-3</v>
      </c>
      <c r="H18">
        <f>F18/'WT rTRPV1'!F$21</f>
        <v>6.9291381408534978</v>
      </c>
    </row>
    <row r="20" spans="4:8">
      <c r="D20" t="s">
        <v>12</v>
      </c>
      <c r="E20">
        <f>AVERAGE(E14:E18)</f>
        <v>3.46</v>
      </c>
      <c r="F20">
        <f>AVERAGE(F14:F18)</f>
        <v>1.879E-3</v>
      </c>
    </row>
    <row r="21" spans="4:8">
      <c r="D21" t="s">
        <v>13</v>
      </c>
      <c r="E21">
        <f>STDEV(E14:E18)/SQRT(5)</f>
        <v>0.14352700094407325</v>
      </c>
      <c r="F21">
        <f>STDEV(F14:F18)/SQRT(5)</f>
        <v>1.5041410505667348E-4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FCD7-E383-4FDB-8D05-7E0FBCB09843}">
  <dimension ref="A1:Q21"/>
  <sheetViews>
    <sheetView workbookViewId="0">
      <selection activeCell="C5" sqref="C5"/>
    </sheetView>
  </sheetViews>
  <sheetFormatPr defaultRowHeight="14.4"/>
  <cols>
    <col min="6" max="6" width="12" bestFit="1" customWidth="1"/>
  </cols>
  <sheetData>
    <row r="1" spans="1:17">
      <c r="A1" t="s">
        <v>0</v>
      </c>
      <c r="C1" s="1" t="s">
        <v>34</v>
      </c>
    </row>
    <row r="2" spans="1:17">
      <c r="A2" t="s">
        <v>1</v>
      </c>
      <c r="D2" t="s">
        <v>10</v>
      </c>
      <c r="K2" t="s">
        <v>11</v>
      </c>
    </row>
    <row r="3" spans="1:17">
      <c r="C3" t="s">
        <v>17</v>
      </c>
      <c r="D3">
        <v>-22.1829</v>
      </c>
      <c r="E3">
        <v>-7.3562799999999999</v>
      </c>
      <c r="F3">
        <v>-16.787099999999999</v>
      </c>
      <c r="G3">
        <v>-23.5837</v>
      </c>
      <c r="P3" t="s">
        <v>12</v>
      </c>
      <c r="Q3" t="s">
        <v>13</v>
      </c>
    </row>
    <row r="4" spans="1:17">
      <c r="C4" s="2" t="s">
        <v>49</v>
      </c>
      <c r="D4">
        <v>-33.177599999999998</v>
      </c>
      <c r="E4">
        <v>-13.011699999999999</v>
      </c>
      <c r="F4">
        <v>-24.215699999999998</v>
      </c>
      <c r="G4">
        <v>-25.939900000000002</v>
      </c>
      <c r="J4">
        <f>(D4-D$3)/(D$10-D$3)</f>
        <v>1.1156913602369796E-3</v>
      </c>
      <c r="K4">
        <f t="shared" ref="K4:M4" si="0">(E4-E$3)/(E$10-E$3)</f>
        <v>2.6936122835220514E-2</v>
      </c>
      <c r="L4">
        <f t="shared" si="0"/>
        <v>3.6052538691106377E-3</v>
      </c>
      <c r="M4">
        <f t="shared" si="0"/>
        <v>5.5172752275255534E-4</v>
      </c>
      <c r="P4">
        <f>AVERAGE(J4:M4)</f>
        <v>8.0521988968301726E-3</v>
      </c>
      <c r="Q4">
        <f>STDEV(J4:M4)/SQRT(4)</f>
        <v>6.3294951814832964E-3</v>
      </c>
    </row>
    <row r="5" spans="1:17">
      <c r="B5" t="s">
        <v>48</v>
      </c>
      <c r="C5" s="2" t="s">
        <v>3</v>
      </c>
      <c r="D5">
        <v>-75.845699999999894</v>
      </c>
      <c r="E5">
        <v>-11.3878</v>
      </c>
      <c r="F5">
        <v>-90.448899999999895</v>
      </c>
      <c r="G5">
        <v>-127.01300000000001</v>
      </c>
      <c r="J5">
        <f t="shared" ref="J5:J11" si="1">(D5-D$3)/(D$10-D$3)</f>
        <v>5.4454530206485743E-3</v>
      </c>
      <c r="K5">
        <f t="shared" ref="K5:K11" si="2">(E5-E$3)/(E$10-E$3)</f>
        <v>1.9201671658806638E-2</v>
      </c>
      <c r="L5">
        <f t="shared" ref="L5:L11" si="3">(F5-F$3)/(F$10-F$3)</f>
        <v>3.5749601466716963E-2</v>
      </c>
      <c r="M5">
        <f t="shared" ref="M5:M11" si="4">(G5-G$3)/(G$10-G$3)</f>
        <v>2.4218993068937635E-2</v>
      </c>
      <c r="P5">
        <f t="shared" ref="P5:P11" si="5">AVERAGE(J5:M5)</f>
        <v>2.1153929803777453E-2</v>
      </c>
      <c r="Q5">
        <f t="shared" ref="Q5:Q11" si="6">STDEV(J5:M5)/SQRT(4)</f>
        <v>6.278241518812371E-3</v>
      </c>
    </row>
    <row r="6" spans="1:17">
      <c r="C6" s="2" t="s">
        <v>4</v>
      </c>
      <c r="D6">
        <v>-1432.49</v>
      </c>
      <c r="E6">
        <v>-122.898</v>
      </c>
      <c r="F6">
        <v>-1340.34</v>
      </c>
      <c r="G6">
        <v>-2352.48</v>
      </c>
      <c r="J6">
        <f t="shared" si="1"/>
        <v>0.1431114488572558</v>
      </c>
      <c r="K6">
        <f t="shared" si="2"/>
        <v>0.55031208336651483</v>
      </c>
      <c r="L6">
        <f t="shared" si="3"/>
        <v>0.64234771204501595</v>
      </c>
      <c r="M6">
        <f t="shared" si="4"/>
        <v>0.54533409148060064</v>
      </c>
      <c r="P6">
        <f t="shared" si="5"/>
        <v>0.4702763339373468</v>
      </c>
      <c r="Q6">
        <f t="shared" si="6"/>
        <v>0.11131217713688984</v>
      </c>
    </row>
    <row r="7" spans="1:17">
      <c r="C7" s="2" t="s">
        <v>6</v>
      </c>
      <c r="D7">
        <v>-8755.84</v>
      </c>
      <c r="E7">
        <v>-207.66</v>
      </c>
      <c r="F7">
        <v>-2052.87</v>
      </c>
      <c r="G7">
        <v>-4174.3599999999997</v>
      </c>
      <c r="J7">
        <f t="shared" si="1"/>
        <v>0.88625117281438848</v>
      </c>
      <c r="K7">
        <f t="shared" si="2"/>
        <v>0.95402385786937427</v>
      </c>
      <c r="L7">
        <f t="shared" si="3"/>
        <v>0.98815332001386647</v>
      </c>
      <c r="M7">
        <f t="shared" si="4"/>
        <v>0.97194530409091595</v>
      </c>
      <c r="P7">
        <f t="shared" si="5"/>
        <v>0.95009341369713629</v>
      </c>
      <c r="Q7">
        <f t="shared" si="6"/>
        <v>2.2392970799899672E-2</v>
      </c>
    </row>
    <row r="8" spans="1:17">
      <c r="C8" s="2" t="s">
        <v>18</v>
      </c>
      <c r="D8">
        <v>-10129.799999999999</v>
      </c>
      <c r="E8">
        <v>-229.542</v>
      </c>
      <c r="F8">
        <v>-2131.33</v>
      </c>
      <c r="G8">
        <v>-4386.33</v>
      </c>
      <c r="J8">
        <f t="shared" si="1"/>
        <v>1.0256742858880694</v>
      </c>
      <c r="K8">
        <f t="shared" si="2"/>
        <v>1.0582453374200169</v>
      </c>
      <c r="L8">
        <f t="shared" si="3"/>
        <v>1.0262315875973169</v>
      </c>
      <c r="M8">
        <f t="shared" si="4"/>
        <v>1.0215801750687019</v>
      </c>
      <c r="P8">
        <f t="shared" si="5"/>
        <v>1.0329328464935263</v>
      </c>
      <c r="Q8">
        <f t="shared" si="6"/>
        <v>8.5009750334927772E-3</v>
      </c>
    </row>
    <row r="9" spans="1:17">
      <c r="C9" s="2" t="s">
        <v>7</v>
      </c>
      <c r="D9">
        <v>-9775.45999999999</v>
      </c>
      <c r="E9">
        <v>-214.11799999999999</v>
      </c>
      <c r="F9">
        <v>-2083.66</v>
      </c>
      <c r="G9">
        <v>-4340.12</v>
      </c>
      <c r="J9">
        <f t="shared" si="1"/>
        <v>0.98971749974689394</v>
      </c>
      <c r="K9">
        <f t="shared" si="2"/>
        <v>0.98478257804751379</v>
      </c>
      <c r="L9">
        <f t="shared" si="3"/>
        <v>1.0030963465100995</v>
      </c>
      <c r="M9">
        <f t="shared" si="4"/>
        <v>1.0107596467492064</v>
      </c>
      <c r="P9">
        <f t="shared" si="5"/>
        <v>0.9970890177634284</v>
      </c>
      <c r="Q9">
        <f t="shared" si="6"/>
        <v>5.977470422950013E-3</v>
      </c>
    </row>
    <row r="10" spans="1:17">
      <c r="C10" s="2" t="s">
        <v>9</v>
      </c>
      <c r="D10">
        <v>-9876.7900000000009</v>
      </c>
      <c r="E10">
        <v>-217.31299999999999</v>
      </c>
      <c r="F10">
        <v>-2077.2800000000002</v>
      </c>
      <c r="G10">
        <v>-4294.17</v>
      </c>
      <c r="J10">
        <f t="shared" si="1"/>
        <v>1</v>
      </c>
      <c r="K10">
        <f t="shared" si="2"/>
        <v>1</v>
      </c>
      <c r="L10">
        <f t="shared" si="3"/>
        <v>1</v>
      </c>
      <c r="M10">
        <f t="shared" si="4"/>
        <v>1</v>
      </c>
      <c r="P10">
        <f t="shared" si="5"/>
        <v>1</v>
      </c>
      <c r="Q10">
        <f t="shared" si="6"/>
        <v>0</v>
      </c>
    </row>
    <row r="11" spans="1:17" s="3" customFormat="1">
      <c r="C11" s="3" t="s">
        <v>29</v>
      </c>
      <c r="D11" s="3">
        <v>-9945.33</v>
      </c>
      <c r="E11" s="3">
        <v>-275.18200000000002</v>
      </c>
      <c r="F11" s="3">
        <v>-2602.12</v>
      </c>
      <c r="G11" s="3">
        <v>-5525.19</v>
      </c>
      <c r="J11" s="3">
        <f t="shared" si="1"/>
        <v>1.0069551225436475</v>
      </c>
      <c r="K11" s="3">
        <f t="shared" si="2"/>
        <v>1.2756234713516195</v>
      </c>
      <c r="L11" s="3">
        <f t="shared" si="3"/>
        <v>1.2547157527211084</v>
      </c>
      <c r="M11" s="3">
        <f t="shared" si="4"/>
        <v>1.2882555025290086</v>
      </c>
      <c r="P11" s="3">
        <f t="shared" si="5"/>
        <v>1.206387462286346</v>
      </c>
      <c r="Q11" s="3">
        <f t="shared" si="6"/>
        <v>6.6836169571606652E-2</v>
      </c>
    </row>
    <row r="13" spans="1:17">
      <c r="K13" s="3">
        <v>1.0069551225436475</v>
      </c>
    </row>
    <row r="14" spans="1:17">
      <c r="E14" t="s">
        <v>35</v>
      </c>
      <c r="F14" t="s">
        <v>16</v>
      </c>
      <c r="K14" s="3">
        <v>1.2756234713516195</v>
      </c>
    </row>
    <row r="15" spans="1:17">
      <c r="E15">
        <v>2.4693000000000001</v>
      </c>
      <c r="F15">
        <v>2.142E-4</v>
      </c>
      <c r="K15" s="3">
        <v>1.2547157527211084</v>
      </c>
    </row>
    <row r="16" spans="1:17">
      <c r="E16">
        <v>5.9429999999999996</v>
      </c>
      <c r="F16" s="2">
        <v>9.6636000000000001E-5</v>
      </c>
      <c r="K16" s="3">
        <v>1.2882555025290086</v>
      </c>
    </row>
    <row r="17" spans="5:7">
      <c r="E17">
        <v>5.7263999999999999</v>
      </c>
      <c r="F17" s="2">
        <v>9.056E-5</v>
      </c>
    </row>
    <row r="18" spans="5:7">
      <c r="E18">
        <v>5.5903999999999998</v>
      </c>
      <c r="F18" s="2">
        <v>9.6853000000000003E-5</v>
      </c>
    </row>
    <row r="20" spans="5:7">
      <c r="E20">
        <f>AVERAGE(E15:E18)</f>
        <v>4.9322749999999997</v>
      </c>
      <c r="F20">
        <f>AVERAGE(F15:F18)</f>
        <v>1.2456224999999999E-4</v>
      </c>
      <c r="G20" t="s">
        <v>12</v>
      </c>
    </row>
    <row r="21" spans="5:7">
      <c r="E21">
        <f>STDEV(E15:E18)/SQRT(4)</f>
        <v>0.82419525940459004</v>
      </c>
      <c r="F21">
        <f>STDEV(F15:F18)/SQRT(4)</f>
        <v>2.9914819633906649E-5</v>
      </c>
      <c r="G21" t="s"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6951-068B-4526-B976-F174DCF9E8D4}">
  <dimension ref="A1:Q20"/>
  <sheetViews>
    <sheetView workbookViewId="0">
      <selection activeCell="B4" sqref="B4"/>
    </sheetView>
  </sheetViews>
  <sheetFormatPr defaultRowHeight="14.4"/>
  <cols>
    <col min="1" max="1" width="15.44140625" bestFit="1" customWidth="1"/>
    <col min="2" max="2" width="10.109375" bestFit="1" customWidth="1"/>
    <col min="3" max="3" width="21.109375" bestFit="1" customWidth="1"/>
  </cols>
  <sheetData>
    <row r="1" spans="1:17">
      <c r="A1" t="s">
        <v>0</v>
      </c>
      <c r="C1" s="1" t="s">
        <v>38</v>
      </c>
    </row>
    <row r="2" spans="1:17">
      <c r="A2" t="s">
        <v>1</v>
      </c>
      <c r="D2" t="s">
        <v>10</v>
      </c>
      <c r="K2" t="s">
        <v>11</v>
      </c>
    </row>
    <row r="3" spans="1:17">
      <c r="C3" t="s">
        <v>2</v>
      </c>
      <c r="D3">
        <v>-3.0087500000000001E-3</v>
      </c>
      <c r="E3">
        <v>-4.6227000000000004E-3</v>
      </c>
      <c r="F3">
        <v>-4.7491100000000001E-4</v>
      </c>
      <c r="G3">
        <v>-4.3229699999999998E-3</v>
      </c>
      <c r="P3" t="s">
        <v>13</v>
      </c>
      <c r="Q3" t="s">
        <v>12</v>
      </c>
    </row>
    <row r="4" spans="1:17">
      <c r="B4" t="s">
        <v>48</v>
      </c>
      <c r="C4" t="s">
        <v>40</v>
      </c>
      <c r="D4">
        <v>-0.43818600000000002</v>
      </c>
      <c r="E4">
        <v>-6.8366399999999897E-2</v>
      </c>
      <c r="F4">
        <v>-2.1986200000000001E-2</v>
      </c>
      <c r="G4">
        <v>-0.45432800000000001</v>
      </c>
      <c r="K4">
        <f>(D4-D$3)/(D$7-D$3)</f>
        <v>4.6404793422160535E-2</v>
      </c>
      <c r="L4">
        <f t="shared" ref="L4:N4" si="0">(E4-E$3)/(E$7-E$3)</f>
        <v>0.16511760255075544</v>
      </c>
      <c r="M4">
        <f t="shared" si="0"/>
        <v>0.10038162377113551</v>
      </c>
      <c r="N4">
        <f t="shared" si="0"/>
        <v>0.22020673922665129</v>
      </c>
      <c r="P4">
        <f>STDEV(K4:N4)/SQRT(4)</f>
        <v>3.785855359463311E-2</v>
      </c>
      <c r="Q4">
        <f>AVERAGE(K4:N4)</f>
        <v>0.1330276897426757</v>
      </c>
    </row>
    <row r="5" spans="1:17">
      <c r="C5" t="s">
        <v>18</v>
      </c>
      <c r="D5">
        <v>-2.5704699999999998</v>
      </c>
      <c r="E5">
        <v>-0.197737</v>
      </c>
      <c r="F5">
        <v>-9.4674700000000001E-2</v>
      </c>
      <c r="G5">
        <v>-1.20198</v>
      </c>
      <c r="K5">
        <f t="shared" ref="K5:K10" si="1">(D5-D$3)/(D$7-D$3)</f>
        <v>0.2737792679319796</v>
      </c>
      <c r="L5">
        <f t="shared" ref="L5:L10" si="2">(E5-E$3)/(E$7-E$3)</f>
        <v>0.50023092845673212</v>
      </c>
      <c r="M5">
        <f t="shared" ref="M5:M10" si="3">(F5-F$3)/(F$7-F$3)</f>
        <v>0.43957978430387645</v>
      </c>
      <c r="N5">
        <f t="shared" ref="N5:N10" si="4">(G5-G$3)/(G$7-G$3)</f>
        <v>0.58606489195948686</v>
      </c>
      <c r="P5">
        <f t="shared" ref="P5:P10" si="5">STDEV(K5:N5)/SQRT(4)</f>
        <v>6.5953960283603202E-2</v>
      </c>
      <c r="Q5">
        <f t="shared" ref="Q5:Q10" si="6">AVERAGE(K5:N5)</f>
        <v>0.44991371816301878</v>
      </c>
    </row>
    <row r="6" spans="1:17">
      <c r="C6" t="s">
        <v>7</v>
      </c>
      <c r="D6">
        <v>-6.1567699999999999</v>
      </c>
      <c r="E6">
        <v>-0.30942700000000001</v>
      </c>
      <c r="F6">
        <v>-0.164216</v>
      </c>
      <c r="G6">
        <v>-1.7050099999999999</v>
      </c>
      <c r="K6">
        <f t="shared" si="1"/>
        <v>0.65620162721177722</v>
      </c>
      <c r="L6">
        <f t="shared" si="2"/>
        <v>0.78954555921857861</v>
      </c>
      <c r="M6">
        <f t="shared" si="3"/>
        <v>0.76409165400892598</v>
      </c>
      <c r="N6">
        <f t="shared" si="4"/>
        <v>0.83221902057707675</v>
      </c>
      <c r="P6">
        <f t="shared" si="5"/>
        <v>3.7503679964628958E-2</v>
      </c>
      <c r="Q6">
        <f t="shared" si="6"/>
        <v>0.76051446525408972</v>
      </c>
    </row>
    <row r="7" spans="1:17">
      <c r="C7" t="s">
        <v>9</v>
      </c>
      <c r="D7">
        <v>-9.3808600000000002</v>
      </c>
      <c r="E7">
        <v>-0.39067299999999999</v>
      </c>
      <c r="F7">
        <v>-0.21476999999999999</v>
      </c>
      <c r="G7">
        <v>-2.0478800000000001</v>
      </c>
      <c r="K7">
        <f t="shared" si="1"/>
        <v>1</v>
      </c>
      <c r="L7">
        <f t="shared" si="2"/>
        <v>1</v>
      </c>
      <c r="M7">
        <f t="shared" si="3"/>
        <v>1</v>
      </c>
      <c r="N7">
        <f t="shared" si="4"/>
        <v>1</v>
      </c>
      <c r="P7">
        <f t="shared" si="5"/>
        <v>0</v>
      </c>
      <c r="Q7">
        <f t="shared" si="6"/>
        <v>1</v>
      </c>
    </row>
    <row r="8" spans="1:17">
      <c r="C8" t="s">
        <v>19</v>
      </c>
      <c r="D8">
        <v>-9.2388700000000004</v>
      </c>
      <c r="E8">
        <v>-0.377803</v>
      </c>
      <c r="F8">
        <v>-0.20294200000000001</v>
      </c>
      <c r="G8">
        <v>-2.0528300000000002</v>
      </c>
      <c r="K8">
        <f t="shared" si="1"/>
        <v>0.9848590048813155</v>
      </c>
      <c r="L8">
        <f t="shared" si="2"/>
        <v>0.96666237534331667</v>
      </c>
      <c r="M8">
        <f t="shared" si="3"/>
        <v>0.94480508137076358</v>
      </c>
      <c r="N8">
        <f t="shared" si="4"/>
        <v>1.0024222470561539</v>
      </c>
      <c r="P8">
        <f t="shared" si="5"/>
        <v>1.2349214800581487E-2</v>
      </c>
      <c r="Q8">
        <f t="shared" si="6"/>
        <v>0.97468717716288744</v>
      </c>
    </row>
    <row r="9" spans="1:17">
      <c r="C9" t="s">
        <v>42</v>
      </c>
      <c r="D9">
        <v>-8.8949700000000007</v>
      </c>
      <c r="E9">
        <v>-0.345966</v>
      </c>
      <c r="F9">
        <v>-0.189388</v>
      </c>
      <c r="G9">
        <v>-1.96973</v>
      </c>
      <c r="K9">
        <f t="shared" si="1"/>
        <v>0.94818749124432966</v>
      </c>
      <c r="L9">
        <f t="shared" si="2"/>
        <v>0.88419384727845052</v>
      </c>
      <c r="M9">
        <f t="shared" si="3"/>
        <v>0.88155584844037194</v>
      </c>
      <c r="N9">
        <f t="shared" si="4"/>
        <v>0.96175785708314676</v>
      </c>
      <c r="P9">
        <f t="shared" si="5"/>
        <v>2.100328048036668E-2</v>
      </c>
      <c r="Q9">
        <f t="shared" si="6"/>
        <v>0.91892376101157469</v>
      </c>
    </row>
    <row r="10" spans="1:17">
      <c r="C10" t="s">
        <v>41</v>
      </c>
      <c r="D10" s="5">
        <v>-1.83863</v>
      </c>
      <c r="E10" s="5">
        <v>-0.13841899999999999</v>
      </c>
      <c r="F10" s="5">
        <v>-3.6983099999999998E-2</v>
      </c>
      <c r="G10" s="5">
        <v>-0.67097700000000005</v>
      </c>
      <c r="H10" s="5"/>
      <c r="I10" s="5"/>
      <c r="J10" s="5"/>
      <c r="K10" s="5">
        <f t="shared" si="1"/>
        <v>0.19574006892037232</v>
      </c>
      <c r="L10" s="5">
        <f t="shared" si="2"/>
        <v>0.34657737605695416</v>
      </c>
      <c r="M10" s="5">
        <f t="shared" si="3"/>
        <v>0.17036409546464221</v>
      </c>
      <c r="N10" s="5">
        <f t="shared" si="4"/>
        <v>0.32622237608900984</v>
      </c>
      <c r="O10" s="5"/>
      <c r="P10" s="5">
        <f t="shared" si="5"/>
        <v>4.4762967315133982E-2</v>
      </c>
      <c r="Q10" s="5">
        <f t="shared" si="6"/>
        <v>0.25972597913274464</v>
      </c>
    </row>
    <row r="13" spans="1:17">
      <c r="J13" t="s">
        <v>43</v>
      </c>
      <c r="K13" t="s">
        <v>16</v>
      </c>
    </row>
    <row r="14" spans="1:17">
      <c r="J14">
        <v>2.1253000000000002</v>
      </c>
      <c r="K14">
        <v>8.786E-4</v>
      </c>
      <c r="M14">
        <f>K14/'WT rTRPV2'!F$20</f>
        <v>0.46758914316125599</v>
      </c>
    </row>
    <row r="15" spans="1:17">
      <c r="J15">
        <v>2.2113999999999998</v>
      </c>
      <c r="K15">
        <v>1.1635E-3</v>
      </c>
      <c r="M15">
        <f>K15/'WT rTRPV2'!F$20</f>
        <v>0.61921234699308147</v>
      </c>
    </row>
    <row r="16" spans="1:17">
      <c r="J16">
        <v>2.0394999999999999</v>
      </c>
      <c r="K16">
        <v>1.0337E-3</v>
      </c>
      <c r="M16">
        <f>K16/'WT rTRPV2'!F$20</f>
        <v>0.55013304949441189</v>
      </c>
    </row>
    <row r="17" spans="10:13">
      <c r="J17">
        <v>2.4826000000000001</v>
      </c>
      <c r="K17">
        <v>1.5162999999999999E-3</v>
      </c>
      <c r="M17">
        <f>K17/'WT rTRPV2'!F$20</f>
        <v>0.80697179350718462</v>
      </c>
    </row>
    <row r="19" spans="10:13">
      <c r="J19">
        <f>AVERAGE(J14:J17)</f>
        <v>2.2147000000000001</v>
      </c>
      <c r="K19">
        <f>AVERAGE(K14:K17)</f>
        <v>1.148025E-3</v>
      </c>
      <c r="L19" t="s">
        <v>12</v>
      </c>
    </row>
    <row r="20" spans="10:13">
      <c r="J20">
        <f>STDEV(J14:J17)/SQRT(4)</f>
        <v>9.5946469450418057E-2</v>
      </c>
      <c r="K20">
        <f>STDEV(K14:K17)/SQRT(4)</f>
        <v>1.3586941877528338E-4</v>
      </c>
      <c r="L20" t="s">
        <v>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9AEE-F50B-4FF5-AC49-3DBD4A8EF9C5}">
  <dimension ref="A1:P22"/>
  <sheetViews>
    <sheetView topLeftCell="A2" workbookViewId="0">
      <selection activeCell="B5" sqref="B5"/>
    </sheetView>
  </sheetViews>
  <sheetFormatPr defaultRowHeight="14.4"/>
  <cols>
    <col min="1" max="1" width="15.44140625" bestFit="1" customWidth="1"/>
    <col min="3" max="3" width="21.109375" bestFit="1" customWidth="1"/>
  </cols>
  <sheetData>
    <row r="1" spans="1:16">
      <c r="A1" t="s">
        <v>0</v>
      </c>
      <c r="C1" s="1" t="s">
        <v>38</v>
      </c>
    </row>
    <row r="2" spans="1:16">
      <c r="A2" t="s">
        <v>1</v>
      </c>
      <c r="D2" t="s">
        <v>10</v>
      </c>
      <c r="K2" t="s">
        <v>11</v>
      </c>
    </row>
    <row r="4" spans="1:16">
      <c r="C4" t="s">
        <v>17</v>
      </c>
      <c r="D4">
        <v>-5.2052799999999996E-3</v>
      </c>
      <c r="E4">
        <v>-7.7123900000000004E-3</v>
      </c>
      <c r="F4">
        <v>-4.70675E-3</v>
      </c>
      <c r="G4">
        <v>-1.48883E-3</v>
      </c>
      <c r="O4" t="s">
        <v>13</v>
      </c>
      <c r="P4" t="s">
        <v>12</v>
      </c>
    </row>
    <row r="5" spans="1:16">
      <c r="B5" t="s">
        <v>48</v>
      </c>
      <c r="C5" t="s">
        <v>40</v>
      </c>
      <c r="D5">
        <v>-6.5628500000000003E-3</v>
      </c>
      <c r="E5">
        <v>-5.3051900000000004E-3</v>
      </c>
      <c r="F5">
        <v>-1.5052299999999999E-2</v>
      </c>
      <c r="G5">
        <v>-3.55923E-3</v>
      </c>
      <c r="J5">
        <f t="shared" ref="J5:M12" si="0">(D5-D$4)/(D$11-D$4)</f>
        <v>1.2224911794267699E-3</v>
      </c>
      <c r="K5">
        <f t="shared" si="0"/>
        <v>-2.3254853268894255E-4</v>
      </c>
      <c r="L5">
        <f t="shared" si="0"/>
        <v>2.5732105711421629E-3</v>
      </c>
      <c r="M5">
        <f t="shared" si="0"/>
        <v>5.2424464756634396E-4</v>
      </c>
      <c r="O5">
        <f>STDEV(J5:M5)/SQRT(4)</f>
        <v>5.9638517127202548E-4</v>
      </c>
      <c r="P5">
        <f>AVERAGE(J5:M5)</f>
        <v>1.0218494663615835E-3</v>
      </c>
    </row>
    <row r="6" spans="1:16">
      <c r="C6" t="s">
        <v>18</v>
      </c>
      <c r="D6">
        <v>-1.14796E-2</v>
      </c>
      <c r="E6">
        <v>-2.3889400000000002E-2</v>
      </c>
      <c r="F6">
        <v>-2.7075599999999998E-2</v>
      </c>
      <c r="G6">
        <v>-1.0588800000000001E-2</v>
      </c>
      <c r="J6">
        <f t="shared" si="0"/>
        <v>5.6500223612049238E-3</v>
      </c>
      <c r="K6">
        <f t="shared" si="0"/>
        <v>1.5627866146536854E-3</v>
      </c>
      <c r="L6">
        <f t="shared" si="0"/>
        <v>5.5637217242479496E-3</v>
      </c>
      <c r="M6">
        <f t="shared" si="0"/>
        <v>2.3041975297113135E-3</v>
      </c>
      <c r="O6">
        <f t="shared" ref="O6:O12" si="1">STDEV(J6:M6)/SQRT(4)</f>
        <v>1.0713033098538689E-3</v>
      </c>
      <c r="P6">
        <f t="shared" ref="P6:P12" si="2">AVERAGE(J6:M6)</f>
        <v>3.7701820574544682E-3</v>
      </c>
    </row>
    <row r="7" spans="1:16">
      <c r="C7" t="s">
        <v>7</v>
      </c>
      <c r="D7">
        <v>-2.6735100000000001E-2</v>
      </c>
      <c r="E7">
        <v>-0.155969</v>
      </c>
      <c r="F7">
        <v>-7.1582000000000007E-2</v>
      </c>
      <c r="G7">
        <v>-5.4667399999999998E-2</v>
      </c>
      <c r="J7">
        <f t="shared" si="0"/>
        <v>1.9387593306161782E-2</v>
      </c>
      <c r="K7">
        <f t="shared" si="0"/>
        <v>1.432238996217049E-2</v>
      </c>
      <c r="L7">
        <f t="shared" si="0"/>
        <v>1.663363477512312E-2</v>
      </c>
      <c r="M7">
        <f t="shared" si="0"/>
        <v>1.3465311383178203E-2</v>
      </c>
      <c r="O7">
        <f t="shared" si="1"/>
        <v>1.3262470945135663E-3</v>
      </c>
      <c r="P7">
        <f t="shared" si="2"/>
        <v>1.5952232356658397E-2</v>
      </c>
    </row>
    <row r="8" spans="1:16">
      <c r="C8" t="s">
        <v>9</v>
      </c>
      <c r="D8">
        <v>-0.30681900000000001</v>
      </c>
      <c r="E8">
        <v>-2.7251799999999999</v>
      </c>
      <c r="F8">
        <v>-1.10344</v>
      </c>
      <c r="G8">
        <v>-0.68806500000000004</v>
      </c>
      <c r="J8">
        <f t="shared" si="0"/>
        <v>0.27160302031872791</v>
      </c>
      <c r="K8">
        <f t="shared" si="0"/>
        <v>0.26252206103989184</v>
      </c>
      <c r="L8">
        <f t="shared" si="0"/>
        <v>0.27328387700657625</v>
      </c>
      <c r="M8">
        <f t="shared" si="0"/>
        <v>0.1738475088239472</v>
      </c>
      <c r="O8">
        <f t="shared" si="1"/>
        <v>2.3939164798150989E-2</v>
      </c>
      <c r="P8">
        <f t="shared" si="2"/>
        <v>0.24531411679728579</v>
      </c>
    </row>
    <row r="9" spans="1:16">
      <c r="C9" t="s">
        <v>19</v>
      </c>
      <c r="D9">
        <v>-0.54401699999999997</v>
      </c>
      <c r="E9">
        <v>-4.0439800000000004</v>
      </c>
      <c r="F9">
        <v>-1.4915099999999999</v>
      </c>
      <c r="G9">
        <v>-0.91981199999999996</v>
      </c>
      <c r="J9">
        <f t="shared" si="0"/>
        <v>0.48519971351146995</v>
      </c>
      <c r="K9">
        <f t="shared" si="0"/>
        <v>0.38992527012520983</v>
      </c>
      <c r="L9">
        <f t="shared" si="0"/>
        <v>0.36980709968136294</v>
      </c>
      <c r="M9">
        <f t="shared" si="0"/>
        <v>0.23252801710232698</v>
      </c>
      <c r="O9">
        <f t="shared" si="1"/>
        <v>5.2093634370053543E-2</v>
      </c>
      <c r="P9">
        <f t="shared" si="2"/>
        <v>0.36936502510509239</v>
      </c>
    </row>
    <row r="10" spans="1:16">
      <c r="C10" t="s">
        <v>27</v>
      </c>
      <c r="D10">
        <v>-0.76366199999999995</v>
      </c>
      <c r="E10">
        <v>-5.9632699999999996</v>
      </c>
      <c r="F10">
        <v>-2.3807900000000002</v>
      </c>
      <c r="G10">
        <v>-1.83657</v>
      </c>
      <c r="J10">
        <f t="shared" si="0"/>
        <v>0.68298993803410435</v>
      </c>
      <c r="K10">
        <f t="shared" si="0"/>
        <v>0.57533905930124862</v>
      </c>
      <c r="L10">
        <f t="shared" si="0"/>
        <v>0.59099444078022223</v>
      </c>
      <c r="M10">
        <f t="shared" si="0"/>
        <v>0.46465971851926402</v>
      </c>
      <c r="O10">
        <f t="shared" si="1"/>
        <v>4.4762204447102411E-2</v>
      </c>
      <c r="P10">
        <f t="shared" si="2"/>
        <v>0.57849578915870992</v>
      </c>
    </row>
    <row r="11" spans="1:16">
      <c r="C11" t="s">
        <v>44</v>
      </c>
      <c r="D11">
        <v>-1.1156999999999999</v>
      </c>
      <c r="E11">
        <v>-10.3591</v>
      </c>
      <c r="F11">
        <v>-4.0251900000000003</v>
      </c>
      <c r="G11">
        <v>-3.95079</v>
      </c>
      <c r="J11">
        <f t="shared" si="0"/>
        <v>1</v>
      </c>
      <c r="K11">
        <f t="shared" si="0"/>
        <v>1</v>
      </c>
      <c r="L11">
        <f t="shared" si="0"/>
        <v>1</v>
      </c>
      <c r="M11">
        <f t="shared" si="0"/>
        <v>1</v>
      </c>
      <c r="O11">
        <f t="shared" si="1"/>
        <v>0</v>
      </c>
      <c r="P11">
        <f t="shared" si="2"/>
        <v>1</v>
      </c>
    </row>
    <row r="12" spans="1:16" s="5" customFormat="1">
      <c r="C12" s="5" t="s">
        <v>41</v>
      </c>
      <c r="D12" s="5">
        <v>-2.6331000000000002</v>
      </c>
      <c r="E12" s="5">
        <v>-14.709199999999999</v>
      </c>
      <c r="F12" s="5">
        <v>-6.9360499999999998</v>
      </c>
      <c r="G12" s="5">
        <v>-6.0318199999999997</v>
      </c>
      <c r="J12" s="5">
        <f t="shared" si="0"/>
        <v>2.366418023131168</v>
      </c>
      <c r="K12" s="5">
        <f t="shared" si="0"/>
        <v>1.4202431754944205</v>
      </c>
      <c r="L12" s="5">
        <f t="shared" si="0"/>
        <v>1.7240074933778171</v>
      </c>
      <c r="M12" s="5">
        <f t="shared" si="0"/>
        <v>1.5269362630047278</v>
      </c>
      <c r="O12" s="5">
        <f t="shared" si="1"/>
        <v>0.21189428389164808</v>
      </c>
      <c r="P12" s="5">
        <f t="shared" si="2"/>
        <v>1.7594012387520332</v>
      </c>
    </row>
    <row r="15" spans="1:16">
      <c r="J15" t="s">
        <v>43</v>
      </c>
      <c r="K15" t="s">
        <v>16</v>
      </c>
      <c r="O15" s="5">
        <v>2.366418023131168</v>
      </c>
    </row>
    <row r="16" spans="1:16">
      <c r="J16">
        <v>3.3534999999999999</v>
      </c>
      <c r="K16">
        <v>8.2176000000000003E-3</v>
      </c>
      <c r="M16">
        <f>K16/'WT rTRPV2'!F$20</f>
        <v>4.3733901011176162</v>
      </c>
      <c r="O16" s="5">
        <v>1.4202431754944205</v>
      </c>
    </row>
    <row r="17" spans="10:15">
      <c r="J17">
        <v>3.2221000000000002</v>
      </c>
      <c r="K17">
        <v>9.0483000000000004E-3</v>
      </c>
      <c r="M17">
        <f>K17/'WT rTRPV2'!F$20</f>
        <v>4.8154869611495474</v>
      </c>
      <c r="O17" s="5">
        <v>1.7240074933778171</v>
      </c>
    </row>
    <row r="18" spans="10:15">
      <c r="J18">
        <v>3.2696999999999998</v>
      </c>
      <c r="K18">
        <v>9.0533000000000002E-3</v>
      </c>
      <c r="M18">
        <f>K18/'WT rTRPV2'!F$20</f>
        <v>4.818147951037786</v>
      </c>
      <c r="O18" s="5">
        <v>1.5269362630047278</v>
      </c>
    </row>
    <row r="19" spans="10:15">
      <c r="J19">
        <v>4.4440999999999997</v>
      </c>
      <c r="K19">
        <v>1.0709E-2</v>
      </c>
      <c r="M19">
        <f>K19/'WT rTRPV2'!F$20</f>
        <v>5.6993081426290582</v>
      </c>
    </row>
    <row r="21" spans="10:15">
      <c r="J21">
        <f>AVERAGE(J16:J19)</f>
        <v>3.5723500000000001</v>
      </c>
      <c r="K21">
        <f>AVERAGE(K16:K19)</f>
        <v>9.2570499999999993E-3</v>
      </c>
      <c r="L21" t="s">
        <v>12</v>
      </c>
      <c r="M21">
        <f>K21/'WT rTRPV2'!F20</f>
        <v>4.9265832889835011</v>
      </c>
    </row>
    <row r="22" spans="10:15">
      <c r="J22">
        <f>STDEV(J16:J19)/SQRT(4)</f>
        <v>0.2918497715720636</v>
      </c>
      <c r="K22">
        <f>STDEV(K16:K19)/SQRT(4)</f>
        <v>5.2231102882605604E-4</v>
      </c>
      <c r="L22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8FBF-B13E-4998-93D7-2BD08E30DC71}">
  <dimension ref="A1:O21"/>
  <sheetViews>
    <sheetView topLeftCell="A2" workbookViewId="0">
      <selection activeCell="A4" sqref="A4"/>
    </sheetView>
  </sheetViews>
  <sheetFormatPr defaultRowHeight="14.4"/>
  <sheetData>
    <row r="1" spans="1:15">
      <c r="A1" t="s">
        <v>0</v>
      </c>
      <c r="C1" s="1" t="s">
        <v>20</v>
      </c>
    </row>
    <row r="2" spans="1:15">
      <c r="A2" t="s">
        <v>1</v>
      </c>
      <c r="D2" t="s">
        <v>10</v>
      </c>
      <c r="H2" t="s">
        <v>21</v>
      </c>
    </row>
    <row r="3" spans="1:15">
      <c r="B3" t="s">
        <v>17</v>
      </c>
      <c r="C3">
        <v>-49.603000000000002</v>
      </c>
      <c r="D3">
        <v>-95.774699999999996</v>
      </c>
      <c r="E3">
        <v>-2.0522</v>
      </c>
      <c r="F3">
        <v>-140.90299999999999</v>
      </c>
      <c r="M3" t="s">
        <v>12</v>
      </c>
      <c r="N3" t="s">
        <v>13</v>
      </c>
    </row>
    <row r="4" spans="1:15">
      <c r="A4" t="s">
        <v>48</v>
      </c>
      <c r="B4" t="s">
        <v>3</v>
      </c>
      <c r="C4">
        <v>-60.475999999999999</v>
      </c>
      <c r="D4">
        <v>-162.73699999999999</v>
      </c>
      <c r="E4">
        <v>-2.8092199999999998</v>
      </c>
      <c r="F4">
        <v>-138.334</v>
      </c>
      <c r="H4">
        <f>(C4-C$3)/(C$9-C$3)</f>
        <v>2.0663324452012351E-2</v>
      </c>
      <c r="I4">
        <f t="shared" ref="I4:K4" si="0">(D4-D$3)/(D$9-D$3)</f>
        <v>5.0454856837641145E-3</v>
      </c>
      <c r="J4">
        <f t="shared" si="0"/>
        <v>3.0220262769619891E-3</v>
      </c>
      <c r="K4">
        <f t="shared" si="0"/>
        <v>-5.1064350821829706E-4</v>
      </c>
      <c r="M4">
        <f>AVERAGE(H4:K4)</f>
        <v>7.0550482261300396E-3</v>
      </c>
      <c r="N4">
        <f>STDEV(H4:K4)/SQRT(5)</f>
        <v>4.1851203161777156E-3</v>
      </c>
      <c r="O4" s="2">
        <v>5.0000000000000002E-5</v>
      </c>
    </row>
    <row r="5" spans="1:15">
      <c r="B5" t="s">
        <v>4</v>
      </c>
      <c r="C5">
        <v>-54.374600000000001</v>
      </c>
      <c r="D5">
        <v>-266.05399999999997</v>
      </c>
      <c r="E5">
        <v>-2.7251400000000001</v>
      </c>
      <c r="F5">
        <v>-144.91</v>
      </c>
      <c r="H5">
        <f t="shared" ref="H5:H10" si="1">(C5-C$3)/(C$9-C$3)</f>
        <v>9.0680694339393131E-3</v>
      </c>
      <c r="I5">
        <f t="shared" ref="I5:I10" si="2">(D5-D$3)/(D$9-D$3)</f>
        <v>1.283023089695806E-2</v>
      </c>
      <c r="J5">
        <f t="shared" ref="J5:J10" si="3">(E5-E$3)/(E$9-E$3)</f>
        <v>2.6863786462957406E-3</v>
      </c>
      <c r="K5">
        <f t="shared" ref="K5:K10" si="4">(F5-F$3)/(F$9-F$3)</f>
        <v>7.9647665917895215E-4</v>
      </c>
      <c r="M5">
        <f t="shared" ref="M5:M10" si="5">AVERAGE(H5:K5)</f>
        <v>6.3452889090930172E-3</v>
      </c>
      <c r="N5">
        <f t="shared" ref="N5:N10" si="6">STDEV(H5:K5)/SQRT(5)</f>
        <v>2.4985989149715732E-3</v>
      </c>
      <c r="O5">
        <v>1E-4</v>
      </c>
    </row>
    <row r="6" spans="1:15">
      <c r="B6" t="s">
        <v>6</v>
      </c>
      <c r="C6">
        <v>-66.135800000000003</v>
      </c>
      <c r="D6">
        <v>-982.26599999999996</v>
      </c>
      <c r="E6">
        <v>-19.2394</v>
      </c>
      <c r="F6">
        <v>-450.32799999999997</v>
      </c>
      <c r="H6">
        <f t="shared" si="1"/>
        <v>3.1419351650899471E-2</v>
      </c>
      <c r="I6">
        <f t="shared" si="2"/>
        <v>6.6795482875161669E-2</v>
      </c>
      <c r="J6">
        <f t="shared" si="3"/>
        <v>6.8611357728198874E-2</v>
      </c>
      <c r="K6">
        <f t="shared" si="4"/>
        <v>6.1504814141863477E-2</v>
      </c>
      <c r="M6">
        <f t="shared" si="5"/>
        <v>5.7082751599030875E-2</v>
      </c>
      <c r="N6">
        <f t="shared" si="6"/>
        <v>7.7692154994537773E-3</v>
      </c>
      <c r="O6">
        <v>5.0000000000000001E-4</v>
      </c>
    </row>
    <row r="7" spans="1:15">
      <c r="B7" t="s">
        <v>18</v>
      </c>
      <c r="C7">
        <v>-82.965500000000006</v>
      </c>
      <c r="D7">
        <v>-3654.53</v>
      </c>
      <c r="E7">
        <v>-33.1096</v>
      </c>
      <c r="F7">
        <v>-1548.35</v>
      </c>
      <c r="H7">
        <f t="shared" si="1"/>
        <v>6.3402939577877529E-2</v>
      </c>
      <c r="I7">
        <f t="shared" si="2"/>
        <v>0.26814564192343554</v>
      </c>
      <c r="J7">
        <f t="shared" si="3"/>
        <v>0.12398124077847257</v>
      </c>
      <c r="K7">
        <f t="shared" si="4"/>
        <v>0.2797600909736554</v>
      </c>
      <c r="M7">
        <f t="shared" si="5"/>
        <v>0.18382247831336024</v>
      </c>
      <c r="N7">
        <f t="shared" si="6"/>
        <v>4.7886156985877552E-2</v>
      </c>
      <c r="O7">
        <v>1E-3</v>
      </c>
    </row>
    <row r="8" spans="1:15">
      <c r="B8" t="s">
        <v>7</v>
      </c>
      <c r="C8">
        <v>-222.93199999999999</v>
      </c>
      <c r="D8">
        <v>-9271.67</v>
      </c>
      <c r="E8">
        <v>-107.02200000000001</v>
      </c>
      <c r="F8">
        <v>-3906.49</v>
      </c>
      <c r="H8">
        <f t="shared" si="1"/>
        <v>0.32939881945579413</v>
      </c>
      <c r="I8">
        <f t="shared" si="2"/>
        <v>0.69138677094228285</v>
      </c>
      <c r="J8">
        <f t="shared" si="3"/>
        <v>0.41903977951367821</v>
      </c>
      <c r="K8">
        <f t="shared" si="4"/>
        <v>0.74849067971242556</v>
      </c>
      <c r="M8">
        <f t="shared" si="5"/>
        <v>0.54707901240604517</v>
      </c>
      <c r="N8">
        <f t="shared" si="6"/>
        <v>9.1349183708600026E-2</v>
      </c>
      <c r="O8">
        <v>2E-3</v>
      </c>
    </row>
    <row r="9" spans="1:15">
      <c r="B9" t="s">
        <v>9</v>
      </c>
      <c r="C9">
        <v>-575.80100000000004</v>
      </c>
      <c r="D9">
        <v>-13367.5</v>
      </c>
      <c r="E9">
        <v>-252.553</v>
      </c>
      <c r="F9">
        <v>-5171.8100000000004</v>
      </c>
      <c r="H9">
        <f t="shared" si="1"/>
        <v>1</v>
      </c>
      <c r="I9">
        <f t="shared" si="2"/>
        <v>1</v>
      </c>
      <c r="J9">
        <f t="shared" si="3"/>
        <v>1</v>
      </c>
      <c r="K9">
        <f t="shared" si="4"/>
        <v>1</v>
      </c>
      <c r="M9">
        <f t="shared" si="5"/>
        <v>1</v>
      </c>
      <c r="N9">
        <f t="shared" si="6"/>
        <v>0</v>
      </c>
      <c r="O9">
        <v>6.0000000000000001E-3</v>
      </c>
    </row>
    <row r="10" spans="1:15">
      <c r="B10" t="s">
        <v>19</v>
      </c>
      <c r="C10">
        <v>-350.79</v>
      </c>
      <c r="D10">
        <v>-9554.43</v>
      </c>
      <c r="E10">
        <v>-135.49600000000001</v>
      </c>
      <c r="F10">
        <v>-4133.1000000000004</v>
      </c>
      <c r="H10">
        <f t="shared" si="1"/>
        <v>0.57238339940478666</v>
      </c>
      <c r="I10">
        <f t="shared" si="2"/>
        <v>0.71269221493003632</v>
      </c>
      <c r="J10">
        <f t="shared" si="3"/>
        <v>0.5327080791757951</v>
      </c>
      <c r="K10">
        <f t="shared" si="4"/>
        <v>0.79353424740310252</v>
      </c>
      <c r="M10">
        <f t="shared" si="5"/>
        <v>0.65282948522843021</v>
      </c>
      <c r="N10">
        <f t="shared" si="6"/>
        <v>5.4333600053966195E-2</v>
      </c>
      <c r="O10">
        <v>8.0000000000000002E-3</v>
      </c>
    </row>
    <row r="13" spans="1:15">
      <c r="D13" t="s">
        <v>15</v>
      </c>
      <c r="E13" t="s">
        <v>16</v>
      </c>
    </row>
    <row r="14" spans="1:15">
      <c r="D14">
        <v>1.9776</v>
      </c>
      <c r="E14">
        <v>1.5349000000000001E-3</v>
      </c>
      <c r="G14">
        <f>E14/'WT rTRPV1'!F$21</f>
        <v>5.2175893506652438</v>
      </c>
    </row>
    <row r="15" spans="1:15">
      <c r="D15">
        <v>2.6558999999999999</v>
      </c>
      <c r="E15">
        <v>1.3885E-3</v>
      </c>
      <c r="G15">
        <f>E15/'WT rTRPV1'!F$21</f>
        <v>4.7199314700623436</v>
      </c>
    </row>
    <row r="16" spans="1:15">
      <c r="D16">
        <v>1.4289000000000001</v>
      </c>
      <c r="E16">
        <v>2.7556E-3</v>
      </c>
      <c r="G16">
        <f>E16/'WT rTRPV1'!F$21</f>
        <v>9.367117867413608</v>
      </c>
    </row>
    <row r="17" spans="4:7">
      <c r="D17">
        <v>1.7719</v>
      </c>
      <c r="E17">
        <v>3.0428999999999999E-3</v>
      </c>
      <c r="G17">
        <f>E17/'WT rTRPV1'!F$21</f>
        <v>10.343737465072168</v>
      </c>
    </row>
    <row r="20" spans="4:7">
      <c r="D20">
        <f>AVERAGE(D14:D17)</f>
        <v>1.9585750000000002</v>
      </c>
      <c r="E20">
        <f>AVERAGE(E14:E17)</f>
        <v>2.1804749999999999E-3</v>
      </c>
      <c r="F20" t="s">
        <v>12</v>
      </c>
    </row>
    <row r="21" spans="4:7">
      <c r="D21">
        <f>STDEV(D14:D17)</f>
        <v>0.51705166327940566</v>
      </c>
      <c r="E21">
        <f>STDEV(E14:E17)</f>
        <v>8.4034459747177521E-4</v>
      </c>
      <c r="F21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849A-8DDC-421F-828E-FA6E4D7357FE}">
  <dimension ref="A1:Q20"/>
  <sheetViews>
    <sheetView workbookViewId="0">
      <selection activeCell="B4" sqref="B4"/>
    </sheetView>
  </sheetViews>
  <sheetFormatPr defaultRowHeight="14.4"/>
  <cols>
    <col min="3" max="3" width="14.109375" bestFit="1" customWidth="1"/>
  </cols>
  <sheetData>
    <row r="1" spans="1:17">
      <c r="A1" t="s">
        <v>0</v>
      </c>
      <c r="C1" s="1" t="s">
        <v>36</v>
      </c>
    </row>
    <row r="2" spans="1:17">
      <c r="A2" t="s">
        <v>1</v>
      </c>
      <c r="D2" t="s">
        <v>10</v>
      </c>
      <c r="J2" t="s">
        <v>11</v>
      </c>
    </row>
    <row r="3" spans="1:17">
      <c r="C3" t="s">
        <v>17</v>
      </c>
      <c r="D3">
        <v>-7.7584499999999998</v>
      </c>
      <c r="E3">
        <v>-3.2002199999999998</v>
      </c>
      <c r="F3">
        <v>-2.0817800000000002</v>
      </c>
      <c r="G3">
        <v>-80.271699999999996</v>
      </c>
      <c r="O3" t="s">
        <v>12</v>
      </c>
      <c r="P3" t="s">
        <v>13</v>
      </c>
    </row>
    <row r="4" spans="1:17">
      <c r="B4" t="s">
        <v>48</v>
      </c>
      <c r="C4" t="s">
        <v>3</v>
      </c>
      <c r="D4">
        <v>-9.5210399999999904</v>
      </c>
      <c r="E4">
        <v>-5.819</v>
      </c>
      <c r="F4">
        <v>-2.23163</v>
      </c>
      <c r="G4">
        <v>-78.895099999999999</v>
      </c>
      <c r="J4">
        <f>(D4-D$3)/(D$10-D$3)</f>
        <v>2.1095544165766704E-4</v>
      </c>
      <c r="K4">
        <f t="shared" ref="K4:M4" si="0">(E4-E$3)/(E$10-E$3)</f>
        <v>9.3715965837685826E-4</v>
      </c>
      <c r="L4">
        <f t="shared" si="0"/>
        <v>2.0354555796884965E-5</v>
      </c>
      <c r="M4">
        <f t="shared" si="0"/>
        <v>-8.8300598534503594E-5</v>
      </c>
      <c r="O4">
        <f>AVERAGE(J4:M4)</f>
        <v>2.7004226432422669E-4</v>
      </c>
      <c r="P4">
        <f>STDEV(J4:M4)/SQRT(4)</f>
        <v>2.3081205001974895E-4</v>
      </c>
      <c r="Q4" s="2">
        <v>5.0000000000000002E-5</v>
      </c>
    </row>
    <row r="5" spans="1:17">
      <c r="C5" t="s">
        <v>4</v>
      </c>
      <c r="D5">
        <v>-19.002600000000001</v>
      </c>
      <c r="E5">
        <v>-8.5024200000000008</v>
      </c>
      <c r="F5">
        <v>-15.712999999999999</v>
      </c>
      <c r="G5">
        <v>-158.471</v>
      </c>
      <c r="J5">
        <f t="shared" ref="J5:J10" si="1">(D5-D$3)/(D$10-D$3)</f>
        <v>1.3457551837438484E-3</v>
      </c>
      <c r="K5">
        <f t="shared" ref="K5:K10" si="2">(E5-E$3)/(E$10-E$3)</f>
        <v>1.8974514623778167E-3</v>
      </c>
      <c r="L5">
        <f t="shared" ref="L5:L10" si="3">(F5-F$3)/(F$10-F$3)</f>
        <v>1.8515677548856496E-3</v>
      </c>
      <c r="M5">
        <f t="shared" ref="M5:M10" si="4">(G5-G$3)/(G$10-G$3)</f>
        <v>5.0160140890449121E-3</v>
      </c>
      <c r="O5">
        <f t="shared" ref="O5:O10" si="5">AVERAGE(J5:M5)</f>
        <v>2.5276971225130567E-3</v>
      </c>
      <c r="P5">
        <f t="shared" ref="P5:P10" si="6">STDEV(J5:M5)/SQRT(4)</f>
        <v>8.3880215120727124E-4</v>
      </c>
      <c r="Q5" s="2">
        <v>1E-4</v>
      </c>
    </row>
    <row r="6" spans="1:17">
      <c r="C6" t="s">
        <v>6</v>
      </c>
      <c r="D6">
        <v>-461.22199999999998</v>
      </c>
      <c r="E6">
        <v>-95.618499999999997</v>
      </c>
      <c r="F6">
        <v>-536.29499999999996</v>
      </c>
      <c r="G6">
        <v>-1215.69</v>
      </c>
      <c r="J6">
        <f t="shared" si="1"/>
        <v>5.4272748322584434E-2</v>
      </c>
      <c r="K6">
        <f t="shared" si="2"/>
        <v>3.3072913231572271E-2</v>
      </c>
      <c r="L6">
        <f t="shared" si="3"/>
        <v>7.2563715675165813E-2</v>
      </c>
      <c r="M6">
        <f t="shared" si="4"/>
        <v>7.2830245152570708E-2</v>
      </c>
      <c r="O6">
        <f t="shared" si="5"/>
        <v>5.8184905595473305E-2</v>
      </c>
      <c r="P6">
        <f t="shared" si="6"/>
        <v>9.4302407404008425E-3</v>
      </c>
      <c r="Q6" s="2">
        <v>5.0000000000000001E-4</v>
      </c>
    </row>
    <row r="7" spans="1:17">
      <c r="C7" t="s">
        <v>18</v>
      </c>
      <c r="D7">
        <v>-2574.41</v>
      </c>
      <c r="E7">
        <v>-611.19299999999998</v>
      </c>
      <c r="F7">
        <v>-2906.72</v>
      </c>
      <c r="G7">
        <v>-4904.66</v>
      </c>
      <c r="J7">
        <f t="shared" si="1"/>
        <v>0.30718948326700402</v>
      </c>
      <c r="K7">
        <f t="shared" si="2"/>
        <v>0.21757700379581194</v>
      </c>
      <c r="L7">
        <f t="shared" si="3"/>
        <v>0.39454535014183983</v>
      </c>
      <c r="M7">
        <f t="shared" si="4"/>
        <v>0.30945545144040204</v>
      </c>
      <c r="O7">
        <f t="shared" si="5"/>
        <v>0.30719182216126445</v>
      </c>
      <c r="P7">
        <f t="shared" si="6"/>
        <v>3.613237069479161E-2</v>
      </c>
      <c r="Q7" s="2">
        <v>1E-3</v>
      </c>
    </row>
    <row r="8" spans="1:17">
      <c r="C8" t="s">
        <v>7</v>
      </c>
      <c r="D8">
        <v>-7194.33</v>
      </c>
      <c r="E8">
        <v>-1669.93</v>
      </c>
      <c r="F8">
        <v>-6759.9</v>
      </c>
      <c r="G8">
        <v>-8071.37</v>
      </c>
      <c r="J8">
        <f t="shared" si="1"/>
        <v>0.86012423498072887</v>
      </c>
      <c r="K8">
        <f t="shared" si="2"/>
        <v>0.59645785870952739</v>
      </c>
      <c r="L8">
        <f t="shared" si="3"/>
        <v>0.9179338540153219</v>
      </c>
      <c r="M8">
        <f t="shared" si="4"/>
        <v>0.51258082437749242</v>
      </c>
      <c r="O8">
        <f t="shared" si="5"/>
        <v>0.72177419302076762</v>
      </c>
      <c r="P8">
        <f t="shared" si="6"/>
        <v>9.8778116605412386E-2</v>
      </c>
      <c r="Q8" s="2">
        <v>2E-3</v>
      </c>
    </row>
    <row r="9" spans="1:17">
      <c r="C9" t="s">
        <v>9</v>
      </c>
      <c r="D9">
        <v>-11143.6</v>
      </c>
      <c r="E9">
        <v>-3028.02</v>
      </c>
      <c r="F9">
        <v>-10577.2</v>
      </c>
      <c r="G9">
        <v>-13406.4</v>
      </c>
      <c r="J9">
        <f t="shared" si="1"/>
        <v>1.3327922956615335</v>
      </c>
      <c r="K9">
        <f t="shared" si="2"/>
        <v>1.082465526572054</v>
      </c>
      <c r="L9">
        <f t="shared" si="3"/>
        <v>1.4364486744587595</v>
      </c>
      <c r="M9">
        <f t="shared" si="4"/>
        <v>0.85479086520237546</v>
      </c>
      <c r="O9">
        <f t="shared" si="5"/>
        <v>1.1766243404736807</v>
      </c>
      <c r="P9">
        <f t="shared" si="6"/>
        <v>0.13049258688999382</v>
      </c>
      <c r="Q9" s="2">
        <v>6.0000000000000001E-3</v>
      </c>
    </row>
    <row r="10" spans="1:17">
      <c r="C10" t="s">
        <v>19</v>
      </c>
      <c r="D10">
        <v>-8363.0300000000007</v>
      </c>
      <c r="E10">
        <v>-2797.58</v>
      </c>
      <c r="F10">
        <v>-7364.07</v>
      </c>
      <c r="G10">
        <v>-15670.2</v>
      </c>
      <c r="J10">
        <f t="shared" si="1"/>
        <v>1</v>
      </c>
      <c r="K10">
        <f t="shared" si="2"/>
        <v>1</v>
      </c>
      <c r="L10">
        <f t="shared" si="3"/>
        <v>1</v>
      </c>
      <c r="M10">
        <f t="shared" si="4"/>
        <v>1</v>
      </c>
      <c r="O10">
        <f t="shared" si="5"/>
        <v>1</v>
      </c>
      <c r="P10">
        <f t="shared" si="6"/>
        <v>0</v>
      </c>
      <c r="Q10" s="2">
        <v>8.0000000000000002E-3</v>
      </c>
    </row>
    <row r="13" spans="1:17">
      <c r="E13" t="s">
        <v>35</v>
      </c>
      <c r="F13" t="s">
        <v>16</v>
      </c>
    </row>
    <row r="14" spans="1:17">
      <c r="E14">
        <v>3.9994999999999998</v>
      </c>
      <c r="F14">
        <v>1.2436000000000001E-3</v>
      </c>
      <c r="I14">
        <f>F14/'WT rTRPV1'!F$21</f>
        <v>4.2273725431541456</v>
      </c>
    </row>
    <row r="15" spans="1:17">
      <c r="E15">
        <v>2.9121000000000001</v>
      </c>
      <c r="F15">
        <v>1.6907000000000001E-3</v>
      </c>
      <c r="I15">
        <f>F15/'WT rTRPV1'!F$21</f>
        <v>5.7472006744216095</v>
      </c>
    </row>
    <row r="16" spans="1:17">
      <c r="E16">
        <v>4.1828000000000003</v>
      </c>
      <c r="F16">
        <v>1.1180999999999999E-3</v>
      </c>
      <c r="I16">
        <f>F16/'WT rTRPV1'!F$21</f>
        <v>3.8007600840307569</v>
      </c>
    </row>
    <row r="17" spans="5:9">
      <c r="E17">
        <v>1.7136</v>
      </c>
      <c r="F17">
        <v>1.792E-3</v>
      </c>
      <c r="I17">
        <f>F17/'WT rTRPV1'!F$21</f>
        <v>6.0915500139371401</v>
      </c>
    </row>
    <row r="19" spans="5:9">
      <c r="E19">
        <f>AVERAGE(E14:E17)</f>
        <v>3.202</v>
      </c>
      <c r="F19">
        <f>AVERAGE(F14:F17)</f>
        <v>1.4610999999999999E-3</v>
      </c>
      <c r="G19" t="s">
        <v>12</v>
      </c>
    </row>
    <row r="20" spans="5:9">
      <c r="E20">
        <f>STDEV(E14:E17)/SQRT(4)</f>
        <v>0.56989410273605534</v>
      </c>
      <c r="F20">
        <f>STDEV(F14:F17)/SQRT(4)</f>
        <v>1.6511769035044873E-4</v>
      </c>
      <c r="G20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CF50-8C4A-4AB9-8E7C-D57377B90F03}">
  <dimension ref="A1:Q22"/>
  <sheetViews>
    <sheetView workbookViewId="0">
      <selection activeCell="B4" sqref="B4"/>
    </sheetView>
  </sheetViews>
  <sheetFormatPr defaultRowHeight="14.4"/>
  <cols>
    <col min="1" max="1" width="15.44140625" bestFit="1" customWidth="1"/>
    <col min="5" max="5" width="12" bestFit="1" customWidth="1"/>
    <col min="16" max="17" width="12" bestFit="1" customWidth="1"/>
  </cols>
  <sheetData>
    <row r="1" spans="1:17">
      <c r="A1" t="s">
        <v>0</v>
      </c>
      <c r="C1" s="1" t="s">
        <v>37</v>
      </c>
    </row>
    <row r="2" spans="1:17">
      <c r="A2" t="s">
        <v>1</v>
      </c>
      <c r="D2" t="s">
        <v>10</v>
      </c>
      <c r="J2" t="s">
        <v>11</v>
      </c>
    </row>
    <row r="3" spans="1:17">
      <c r="C3" t="s">
        <v>17</v>
      </c>
      <c r="D3">
        <v>-2.3618700000000001</v>
      </c>
      <c r="E3">
        <v>-37.101999999999997</v>
      </c>
      <c r="F3">
        <v>-5.6265700000000001</v>
      </c>
      <c r="G3">
        <v>-0.85875999999999997</v>
      </c>
      <c r="P3" t="s">
        <v>12</v>
      </c>
      <c r="Q3" t="s">
        <v>13</v>
      </c>
    </row>
    <row r="4" spans="1:17">
      <c r="B4" t="s">
        <v>48</v>
      </c>
      <c r="C4" t="s">
        <v>22</v>
      </c>
      <c r="D4">
        <v>-3.0049299999999999</v>
      </c>
      <c r="E4">
        <v>-36.793300000000002</v>
      </c>
      <c r="F4">
        <v>-6.1209899999999999</v>
      </c>
      <c r="G4">
        <v>-0.18096899999999999</v>
      </c>
      <c r="J4">
        <f>(D4-D$3)/(D$10-D$3)</f>
        <v>1.6687824533792104E-4</v>
      </c>
      <c r="K4">
        <f t="shared" ref="K4:M4" si="0">(E4-E$3)/(E$10-E$3)</f>
        <v>-8.1525872778438351E-5</v>
      </c>
      <c r="L4">
        <f t="shared" si="0"/>
        <v>2.6381681612951309E-4</v>
      </c>
      <c r="M4">
        <f t="shared" si="0"/>
        <v>-1.4819861599983298E-4</v>
      </c>
      <c r="P4">
        <f>AVERAGE(J4:M4)</f>
        <v>5.0242643172290699E-5</v>
      </c>
      <c r="Q4">
        <f>STDEV(J4:M4)/SQRT(4)</f>
        <v>9.8302113483797251E-5</v>
      </c>
    </row>
    <row r="5" spans="1:17">
      <c r="C5" t="s">
        <v>3</v>
      </c>
      <c r="D5">
        <v>-3.8478699999999999</v>
      </c>
      <c r="E5">
        <v>-44.083199999999998</v>
      </c>
      <c r="F5">
        <v>-5.9245299999999999</v>
      </c>
      <c r="G5">
        <v>-0.26016</v>
      </c>
      <c r="J5">
        <f t="shared" ref="J5:J10" si="1">(D5-D$3)/(D$10-D$3)</f>
        <v>3.8562664848093602E-4</v>
      </c>
      <c r="K5">
        <f t="shared" ref="K5:K10" si="2">(E5-E$3)/(E$10-E$3)</f>
        <v>1.8436942761284219E-3</v>
      </c>
      <c r="L5">
        <f t="shared" ref="L5:L10" si="3">(F5-F$3)/(F$10-F$3)</f>
        <v>1.5898802340914543E-4</v>
      </c>
      <c r="M5">
        <f t="shared" ref="M5:M10" si="4">(G5-G$3)/(G$10-G$3)</f>
        <v>-1.3088354896642184E-4</v>
      </c>
      <c r="P5">
        <f t="shared" ref="P5:P10" si="5">AVERAGE(J5:M5)</f>
        <v>5.6435634976302032E-4</v>
      </c>
      <c r="Q5">
        <f t="shared" ref="Q5:Q10" si="6">STDEV(J5:M5)/SQRT(4)</f>
        <v>4.393491239657416E-4</v>
      </c>
    </row>
    <row r="6" spans="1:17">
      <c r="C6" t="s">
        <v>4</v>
      </c>
      <c r="D6">
        <v>-6.7328999999999999</v>
      </c>
      <c r="E6">
        <v>-50.777900000000002</v>
      </c>
      <c r="F6">
        <v>-12.6159</v>
      </c>
      <c r="G6">
        <v>-32.371299999999998</v>
      </c>
      <c r="J6">
        <f t="shared" si="1"/>
        <v>1.1343106657534495E-3</v>
      </c>
      <c r="K6">
        <f t="shared" si="2"/>
        <v>3.6117255702321507E-3</v>
      </c>
      <c r="L6">
        <f t="shared" si="3"/>
        <v>3.7294259687684363E-3</v>
      </c>
      <c r="M6">
        <f t="shared" si="4"/>
        <v>6.8901989177185541E-3</v>
      </c>
      <c r="P6">
        <f t="shared" si="5"/>
        <v>3.8414152806181476E-3</v>
      </c>
      <c r="Q6">
        <f t="shared" si="6"/>
        <v>1.1792934336110862E-3</v>
      </c>
    </row>
    <row r="7" spans="1:17">
      <c r="C7" t="s">
        <v>6</v>
      </c>
      <c r="D7">
        <v>-45.505000000000003</v>
      </c>
      <c r="E7">
        <v>-111.843</v>
      </c>
      <c r="F7">
        <v>-103.336</v>
      </c>
      <c r="G7">
        <v>-292.99</v>
      </c>
      <c r="J7">
        <f t="shared" si="1"/>
        <v>1.1195922359944366E-2</v>
      </c>
      <c r="K7">
        <f t="shared" si="2"/>
        <v>1.973866296512267E-2</v>
      </c>
      <c r="L7">
        <f t="shared" si="3"/>
        <v>5.2136626205310337E-2</v>
      </c>
      <c r="M7">
        <f t="shared" si="4"/>
        <v>6.3874329193387119E-2</v>
      </c>
      <c r="P7">
        <f t="shared" si="5"/>
        <v>3.673638518094112E-2</v>
      </c>
      <c r="Q7">
        <f t="shared" si="6"/>
        <v>1.2632211572233916E-2</v>
      </c>
    </row>
    <row r="8" spans="1:17">
      <c r="C8" t="s">
        <v>18</v>
      </c>
      <c r="D8">
        <v>-508.75099999999998</v>
      </c>
      <c r="E8">
        <v>-598.58299999999997</v>
      </c>
      <c r="F8">
        <v>-644.78499999999997</v>
      </c>
      <c r="G8">
        <v>-1274.99</v>
      </c>
      <c r="J8">
        <f t="shared" si="1"/>
        <v>0.13141126717972881</v>
      </c>
      <c r="K8">
        <f t="shared" si="2"/>
        <v>0.14828386321189224</v>
      </c>
      <c r="L8">
        <f t="shared" si="3"/>
        <v>0.34104757494627708</v>
      </c>
      <c r="M8">
        <f t="shared" si="4"/>
        <v>0.2785880697296822</v>
      </c>
      <c r="P8">
        <f t="shared" si="5"/>
        <v>0.2248326937668951</v>
      </c>
      <c r="Q8">
        <f t="shared" si="6"/>
        <v>5.0812420936681625E-2</v>
      </c>
    </row>
    <row r="9" spans="1:17">
      <c r="C9" t="s">
        <v>7</v>
      </c>
      <c r="D9">
        <v>-3792.38</v>
      </c>
      <c r="E9">
        <v>-4047.87</v>
      </c>
      <c r="F9">
        <v>-2285.2600000000002</v>
      </c>
      <c r="G9">
        <v>-5288.33</v>
      </c>
      <c r="J9">
        <f t="shared" si="1"/>
        <v>0.98353431302414851</v>
      </c>
      <c r="K9">
        <f t="shared" si="2"/>
        <v>1.0592204784963957</v>
      </c>
      <c r="L9">
        <f t="shared" si="3"/>
        <v>1.2163861361696564</v>
      </c>
      <c r="M9">
        <f t="shared" si="4"/>
        <v>1.1561025742550737</v>
      </c>
      <c r="P9">
        <f t="shared" si="5"/>
        <v>1.1038108754863185</v>
      </c>
      <c r="Q9">
        <f t="shared" si="6"/>
        <v>5.1528605372387515E-2</v>
      </c>
    </row>
    <row r="10" spans="1:17">
      <c r="C10" t="s">
        <v>9</v>
      </c>
      <c r="D10">
        <v>-3855.83</v>
      </c>
      <c r="E10">
        <v>-3823.63</v>
      </c>
      <c r="F10">
        <v>-1879.73</v>
      </c>
      <c r="G10">
        <v>-4574.3900000000003</v>
      </c>
      <c r="J10">
        <f t="shared" si="1"/>
        <v>1</v>
      </c>
      <c r="K10">
        <f t="shared" si="2"/>
        <v>1</v>
      </c>
      <c r="L10">
        <f t="shared" si="3"/>
        <v>1</v>
      </c>
      <c r="M10">
        <f t="shared" si="4"/>
        <v>1</v>
      </c>
      <c r="P10">
        <f t="shared" si="5"/>
        <v>1</v>
      </c>
      <c r="Q10">
        <f t="shared" si="6"/>
        <v>0</v>
      </c>
    </row>
    <row r="14" spans="1:17">
      <c r="D14" t="s">
        <v>23</v>
      </c>
      <c r="E14" t="s">
        <v>16</v>
      </c>
    </row>
    <row r="15" spans="1:17">
      <c r="D15">
        <v>4</v>
      </c>
      <c r="E15">
        <v>1.3437E-3</v>
      </c>
    </row>
    <row r="16" spans="1:17">
      <c r="D16">
        <v>4</v>
      </c>
      <c r="E16">
        <v>1.1529999999999999E-3</v>
      </c>
    </row>
    <row r="17" spans="4:10">
      <c r="D17">
        <v>4</v>
      </c>
      <c r="E17">
        <v>1.3427999999999999E-3</v>
      </c>
    </row>
    <row r="18" spans="4:10">
      <c r="D18">
        <v>4</v>
      </c>
      <c r="E18" s="4">
        <v>1.1264999999999999E-3</v>
      </c>
    </row>
    <row r="20" spans="4:10">
      <c r="J20">
        <v>1.2415E-3</v>
      </c>
    </row>
    <row r="21" spans="4:10">
      <c r="D21">
        <f>AVERAGE(D15:D18)</f>
        <v>4</v>
      </c>
      <c r="E21">
        <f>AVERAGE(E15:E18)</f>
        <v>1.2415E-3</v>
      </c>
      <c r="F21" t="s">
        <v>12</v>
      </c>
    </row>
    <row r="22" spans="4:10">
      <c r="D22">
        <f>STDEV(D15:D17)/SQRT(3)</f>
        <v>0</v>
      </c>
      <c r="E22">
        <f>STDEV(E15:E18)/SQRT(4)</f>
        <v>5.899419462964132E-5</v>
      </c>
      <c r="F22" t="s">
        <v>13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6F0B-BF3A-4C7C-9AB7-2CCC39E03044}">
  <dimension ref="A1:P21"/>
  <sheetViews>
    <sheetView workbookViewId="0">
      <selection activeCell="B4" sqref="B4"/>
    </sheetView>
  </sheetViews>
  <sheetFormatPr defaultRowHeight="14.4"/>
  <cols>
    <col min="1" max="1" width="15.44140625" bestFit="1" customWidth="1"/>
    <col min="3" max="3" width="20.33203125" bestFit="1" customWidth="1"/>
  </cols>
  <sheetData>
    <row r="1" spans="1:16">
      <c r="A1" t="s">
        <v>0</v>
      </c>
      <c r="C1" s="1" t="s">
        <v>45</v>
      </c>
    </row>
    <row r="2" spans="1:16">
      <c r="A2" t="s">
        <v>1</v>
      </c>
      <c r="D2" t="s">
        <v>10</v>
      </c>
      <c r="J2" t="s">
        <v>11</v>
      </c>
    </row>
    <row r="3" spans="1:16">
      <c r="C3" t="s">
        <v>17</v>
      </c>
      <c r="D3">
        <v>-2.5411199999999998E-2</v>
      </c>
      <c r="E3">
        <v>-3.6688499999999999E-2</v>
      </c>
      <c r="F3">
        <v>-0.15354400000000001</v>
      </c>
      <c r="O3" t="s">
        <v>12</v>
      </c>
      <c r="P3" t="s">
        <v>13</v>
      </c>
    </row>
    <row r="4" spans="1:16">
      <c r="B4" t="s">
        <v>48</v>
      </c>
      <c r="C4" t="s">
        <v>46</v>
      </c>
      <c r="D4">
        <v>-3.7068400000000001E-2</v>
      </c>
      <c r="E4">
        <v>-5.6192800000000001E-2</v>
      </c>
      <c r="F4">
        <v>-0.16180900000000001</v>
      </c>
      <c r="J4">
        <f>(D4-D$3)/(D$9-D$3)</f>
        <v>1.5797764331485378E-3</v>
      </c>
      <c r="K4">
        <f t="shared" ref="K4:L4" si="0">(E4-E$3)/(E$9-E$3)</f>
        <v>4.566103361046593E-3</v>
      </c>
      <c r="L4">
        <f t="shared" si="0"/>
        <v>5.3029175349806456E-3</v>
      </c>
      <c r="O4">
        <f>AVERAGE(J4:M4)</f>
        <v>3.8162657763919257E-3</v>
      </c>
      <c r="P4">
        <f>STDEV(J4:M4)/SQRT(3)</f>
        <v>1.1382936379450395E-3</v>
      </c>
    </row>
    <row r="5" spans="1:16">
      <c r="C5" t="s">
        <v>39</v>
      </c>
      <c r="D5">
        <v>-0.104034</v>
      </c>
      <c r="E5">
        <v>-0.16586500000000001</v>
      </c>
      <c r="F5">
        <v>-0.176869</v>
      </c>
      <c r="J5">
        <f t="shared" ref="J5:J11" si="1">(D5-D$3)/(D$9-D$3)</f>
        <v>1.0654912547451432E-2</v>
      </c>
      <c r="K5">
        <f t="shared" ref="K5:K11" si="2">(E5-E$3)/(E$9-E$3)</f>
        <v>3.0241190446118817E-2</v>
      </c>
      <c r="L5">
        <f t="shared" ref="L5:L11" si="3">(F5-F$3)/(F$9-F$3)</f>
        <v>1.4965583968956269E-2</v>
      </c>
      <c r="O5">
        <f t="shared" ref="O5:O11" si="4">AVERAGE(J5:M5)</f>
        <v>1.8620562320842172E-2</v>
      </c>
      <c r="P5">
        <f t="shared" ref="P5:P11" si="5">STDEV(J5:M5)/SQRT(3)</f>
        <v>5.9420737273986153E-3</v>
      </c>
    </row>
    <row r="6" spans="1:16">
      <c r="C6" t="s">
        <v>40</v>
      </c>
      <c r="D6">
        <v>-0.60670100000000005</v>
      </c>
      <c r="E6">
        <v>-1.25522</v>
      </c>
      <c r="F6">
        <v>-0.37981900000000002</v>
      </c>
      <c r="J6">
        <f t="shared" si="1"/>
        <v>7.877602913818299E-2</v>
      </c>
      <c r="K6">
        <f t="shared" si="2"/>
        <v>0.28526739117482536</v>
      </c>
      <c r="L6">
        <f t="shared" si="3"/>
        <v>0.14518060075350833</v>
      </c>
      <c r="O6">
        <f t="shared" si="4"/>
        <v>0.16974134035550556</v>
      </c>
      <c r="P6">
        <f t="shared" si="5"/>
        <v>6.086075116275616E-2</v>
      </c>
    </row>
    <row r="7" spans="1:16">
      <c r="C7" t="s">
        <v>18</v>
      </c>
      <c r="D7">
        <v>-2.4946100000000002</v>
      </c>
      <c r="E7">
        <v>-3.0465499999999999</v>
      </c>
      <c r="F7">
        <v>-1.0638799999999999</v>
      </c>
      <c r="J7">
        <f t="shared" si="1"/>
        <v>0.33462427280982127</v>
      </c>
      <c r="K7">
        <f t="shared" si="2"/>
        <v>0.70463122036857195</v>
      </c>
      <c r="L7">
        <f t="shared" si="3"/>
        <v>0.58408187986982985</v>
      </c>
      <c r="O7">
        <f t="shared" si="4"/>
        <v>0.54111245768274108</v>
      </c>
      <c r="P7">
        <f t="shared" si="5"/>
        <v>0.10895115685901824</v>
      </c>
    </row>
    <row r="8" spans="1:16">
      <c r="C8" t="s">
        <v>7</v>
      </c>
      <c r="D8">
        <v>-5.5453999999999999</v>
      </c>
      <c r="E8">
        <v>-4.1760200000000003</v>
      </c>
      <c r="F8">
        <v>-1.6777</v>
      </c>
      <c r="J8">
        <f t="shared" si="1"/>
        <v>0.74806542029680156</v>
      </c>
      <c r="K8">
        <f t="shared" si="2"/>
        <v>0.96904864438283</v>
      </c>
      <c r="L8">
        <f t="shared" si="3"/>
        <v>0.97791573846896152</v>
      </c>
      <c r="O8">
        <f t="shared" si="4"/>
        <v>0.89834326771619766</v>
      </c>
      <c r="P8">
        <f t="shared" si="5"/>
        <v>7.5182511060615825E-2</v>
      </c>
    </row>
    <row r="9" spans="1:16">
      <c r="C9" t="s">
        <v>9</v>
      </c>
      <c r="D9">
        <v>-7.4044299999999996</v>
      </c>
      <c r="E9">
        <v>-4.30823</v>
      </c>
      <c r="F9">
        <v>-1.7121200000000001</v>
      </c>
      <c r="J9">
        <f t="shared" si="1"/>
        <v>1</v>
      </c>
      <c r="K9">
        <f t="shared" si="2"/>
        <v>1</v>
      </c>
      <c r="L9">
        <f t="shared" si="3"/>
        <v>1</v>
      </c>
      <c r="O9">
        <f t="shared" si="4"/>
        <v>1</v>
      </c>
      <c r="P9">
        <f t="shared" si="5"/>
        <v>0</v>
      </c>
    </row>
    <row r="10" spans="1:16">
      <c r="C10" t="s">
        <v>19</v>
      </c>
      <c r="D10">
        <v>-4.0197500000000002</v>
      </c>
      <c r="E10">
        <v>-3.7338</v>
      </c>
      <c r="F10">
        <v>-1.14164</v>
      </c>
      <c r="J10">
        <f t="shared" si="1"/>
        <v>0.54131028911323553</v>
      </c>
      <c r="K10">
        <f t="shared" si="2"/>
        <v>0.86552161555728779</v>
      </c>
      <c r="L10">
        <f t="shared" si="3"/>
        <v>0.63397357587952075</v>
      </c>
      <c r="O10">
        <f t="shared" si="4"/>
        <v>0.68026849351668128</v>
      </c>
      <c r="P10">
        <f t="shared" si="5"/>
        <v>9.6411722312740131E-2</v>
      </c>
    </row>
    <row r="11" spans="1:16">
      <c r="C11" t="s">
        <v>27</v>
      </c>
      <c r="D11">
        <v>-3.1730800000000001</v>
      </c>
      <c r="E11">
        <v>-3.2921800000000001</v>
      </c>
      <c r="F11">
        <v>-0.88150200000000001</v>
      </c>
      <c r="J11">
        <f t="shared" si="1"/>
        <v>0.426570101705121</v>
      </c>
      <c r="K11">
        <f t="shared" si="2"/>
        <v>0.76213505124555159</v>
      </c>
      <c r="L11">
        <f t="shared" si="3"/>
        <v>0.46706609109854125</v>
      </c>
      <c r="O11">
        <f t="shared" si="4"/>
        <v>0.55192374801640465</v>
      </c>
      <c r="P11">
        <f t="shared" si="5"/>
        <v>0.10575376320051272</v>
      </c>
    </row>
    <row r="14" spans="1:16">
      <c r="K14" t="s">
        <v>47</v>
      </c>
      <c r="L14" t="s">
        <v>16</v>
      </c>
    </row>
    <row r="15" spans="1:16">
      <c r="K15">
        <v>2.5947</v>
      </c>
      <c r="L15">
        <v>1.305E-3</v>
      </c>
      <c r="N15">
        <f>L15/'WT rTRPV1'!F$21</f>
        <v>4.4360897143906071</v>
      </c>
    </row>
    <row r="16" spans="1:16">
      <c r="K16">
        <v>2.7235</v>
      </c>
      <c r="L16">
        <v>7.0943999999999998E-4</v>
      </c>
      <c r="N16">
        <f>L16/'WT rTRPV1'!F$21</f>
        <v>2.4116011394461858</v>
      </c>
    </row>
    <row r="17" spans="11:14">
      <c r="K17">
        <v>3.3738999999999999</v>
      </c>
      <c r="L17">
        <v>8.8497999999999897E-4</v>
      </c>
      <c r="N17">
        <f>L17/'WT rTRPV1'!F$21</f>
        <v>3.0083146938248237</v>
      </c>
    </row>
    <row r="20" spans="11:14">
      <c r="K20">
        <f>AVERAGE(K15:K17)</f>
        <v>2.8973666666666666</v>
      </c>
      <c r="L20">
        <f>AVERAGE(L15:L17)</f>
        <v>9.6647333333333297E-4</v>
      </c>
      <c r="M20" t="s">
        <v>12</v>
      </c>
    </row>
    <row r="21" spans="11:14">
      <c r="K21">
        <f>STDEV(K15:K17)/SQRT(3)</f>
        <v>0.24115028048455048</v>
      </c>
      <c r="L21">
        <f>STDEV(L15:L17)/SQRT(3)</f>
        <v>1.7668597466817925E-4</v>
      </c>
      <c r="M21" t="s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D376-4382-4C09-A544-C541086FCEFD}">
  <dimension ref="A1:Q22"/>
  <sheetViews>
    <sheetView workbookViewId="0">
      <selection activeCell="B4" sqref="B4"/>
    </sheetView>
  </sheetViews>
  <sheetFormatPr defaultRowHeight="14.4"/>
  <cols>
    <col min="6" max="6" width="12" bestFit="1" customWidth="1"/>
  </cols>
  <sheetData>
    <row r="1" spans="1:17">
      <c r="A1" t="s">
        <v>0</v>
      </c>
      <c r="C1" s="1" t="s">
        <v>24</v>
      </c>
    </row>
    <row r="2" spans="1:17">
      <c r="A2" t="s">
        <v>1</v>
      </c>
      <c r="D2" t="s">
        <v>10</v>
      </c>
      <c r="J2" t="s">
        <v>11</v>
      </c>
    </row>
    <row r="3" spans="1:17">
      <c r="C3" t="s">
        <v>17</v>
      </c>
      <c r="D3">
        <v>-16.305099999999999</v>
      </c>
      <c r="E3">
        <v>-14.3812</v>
      </c>
      <c r="F3">
        <v>-12.213900000000001</v>
      </c>
      <c r="G3">
        <v>-164.08699999999999</v>
      </c>
      <c r="H3">
        <v>-139.536</v>
      </c>
      <c r="P3" t="s">
        <v>12</v>
      </c>
      <c r="Q3" t="s">
        <v>13</v>
      </c>
    </row>
    <row r="4" spans="1:17">
      <c r="B4" t="s">
        <v>48</v>
      </c>
      <c r="C4" t="s">
        <v>22</v>
      </c>
      <c r="D4">
        <v>-19.514500000000002</v>
      </c>
      <c r="E4">
        <v>-20.279800000000002</v>
      </c>
      <c r="F4">
        <v>-13.321</v>
      </c>
      <c r="G4">
        <v>-171.113</v>
      </c>
      <c r="H4">
        <v>-153.50800000000001</v>
      </c>
      <c r="J4">
        <f>(D4-D$3)/(D$10-D$3)</f>
        <v>2.4673087927362149E-4</v>
      </c>
      <c r="K4">
        <f t="shared" ref="K4:N4" si="0">(E4-E$3)/(E$10-E$3)</f>
        <v>1.9787593173042181E-3</v>
      </c>
      <c r="L4">
        <f t="shared" si="0"/>
        <v>7.7717619337541993E-4</v>
      </c>
      <c r="M4">
        <f t="shared" si="0"/>
        <v>5.2810736048318366E-4</v>
      </c>
      <c r="N4">
        <f t="shared" si="0"/>
        <v>2.006004229665375E-2</v>
      </c>
      <c r="P4">
        <f>AVERAGE(J4:N4)</f>
        <v>4.7181632094180385E-3</v>
      </c>
      <c r="Q4">
        <f>STDEV(J4:N4)/SQRT(5)</f>
        <v>3.8468119356966177E-3</v>
      </c>
    </row>
    <row r="5" spans="1:17">
      <c r="C5" t="s">
        <v>3</v>
      </c>
      <c r="D5">
        <v>-32.389800000000001</v>
      </c>
      <c r="E5">
        <v>-19.631</v>
      </c>
      <c r="F5">
        <v>-14.814</v>
      </c>
      <c r="G5">
        <v>-208.03299999999999</v>
      </c>
      <c r="H5">
        <v>-165.411</v>
      </c>
      <c r="J5">
        <f t="shared" ref="J5:J10" si="1">(D5-D$3)/(D$10-D$3)</f>
        <v>1.2365526808289454E-3</v>
      </c>
      <c r="K5">
        <f t="shared" ref="K5:K10" si="2">(E5-E$3)/(E$10-E$3)</f>
        <v>1.7611112236774289E-3</v>
      </c>
      <c r="L5">
        <f t="shared" ref="L5:L10" si="3">(F5-F$3)/(F$10-F$3)</f>
        <v>1.8252513958950686E-3</v>
      </c>
      <c r="M5">
        <f t="shared" ref="M5:M11" si="4">(G5-G$3)/(G$10-G$3)</f>
        <v>3.3031890213199478E-3</v>
      </c>
      <c r="N5">
        <f t="shared" ref="N5:N10" si="5">(H5-H$3)/(H$10-H$3)</f>
        <v>3.7149555856421095E-2</v>
      </c>
      <c r="P5">
        <f t="shared" ref="P5:P11" si="6">AVERAGE(J5:N5)</f>
        <v>9.0551320356284971E-3</v>
      </c>
      <c r="Q5">
        <f t="shared" ref="Q5:Q11" si="7">STDEV(J5:N5)/SQRT(5)</f>
        <v>7.0320181849147581E-3</v>
      </c>
    </row>
    <row r="6" spans="1:17">
      <c r="C6" t="s">
        <v>4</v>
      </c>
      <c r="D6">
        <v>-928.86900000000003</v>
      </c>
      <c r="E6">
        <v>-248.36699999999999</v>
      </c>
      <c r="F6">
        <v>-105.718</v>
      </c>
      <c r="G6">
        <v>-2680.37</v>
      </c>
      <c r="H6">
        <v>-305.58</v>
      </c>
      <c r="J6">
        <f t="shared" si="1"/>
        <v>7.0155696840644682E-2</v>
      </c>
      <c r="K6">
        <f t="shared" si="2"/>
        <v>7.8493469953358611E-2</v>
      </c>
      <c r="L6">
        <f t="shared" si="3"/>
        <v>6.5639201971813443E-2</v>
      </c>
      <c r="M6">
        <f t="shared" si="4"/>
        <v>0.18913572066021986</v>
      </c>
      <c r="N6">
        <f t="shared" si="5"/>
        <v>0.23839462232361674</v>
      </c>
      <c r="P6">
        <f t="shared" si="6"/>
        <v>0.12836374234993067</v>
      </c>
      <c r="Q6">
        <f t="shared" si="7"/>
        <v>3.5783806737192891E-2</v>
      </c>
    </row>
    <row r="7" spans="1:17">
      <c r="C7" t="s">
        <v>6</v>
      </c>
      <c r="D7">
        <v>-9467.26</v>
      </c>
      <c r="E7">
        <v>-1959.46</v>
      </c>
      <c r="F7">
        <v>-1090.46</v>
      </c>
      <c r="G7">
        <v>-10548.4</v>
      </c>
      <c r="H7">
        <v>-643.03499999999997</v>
      </c>
      <c r="J7">
        <f t="shared" si="1"/>
        <v>0.72656646490071042</v>
      </c>
      <c r="K7">
        <f t="shared" si="2"/>
        <v>0.65250106777725336</v>
      </c>
      <c r="L7">
        <f t="shared" si="3"/>
        <v>0.75692096424884214</v>
      </c>
      <c r="M7">
        <f t="shared" si="4"/>
        <v>0.78053403485072614</v>
      </c>
      <c r="N7">
        <f t="shared" si="5"/>
        <v>0.72288943861457633</v>
      </c>
      <c r="P7">
        <f t="shared" si="6"/>
        <v>0.72788239407842159</v>
      </c>
      <c r="Q7">
        <f t="shared" si="7"/>
        <v>2.1592173885862133E-2</v>
      </c>
    </row>
    <row r="8" spans="1:17">
      <c r="C8" t="s">
        <v>18</v>
      </c>
      <c r="D8">
        <v>-12503.2</v>
      </c>
      <c r="E8">
        <v>-2713.08</v>
      </c>
      <c r="F8">
        <v>-1317.67</v>
      </c>
      <c r="G8">
        <v>-12436.4</v>
      </c>
      <c r="H8">
        <v>-802.58900000000006</v>
      </c>
      <c r="J8">
        <f t="shared" si="1"/>
        <v>0.95996216055159789</v>
      </c>
      <c r="K8">
        <f t="shared" si="2"/>
        <v>0.90531234447118147</v>
      </c>
      <c r="L8">
        <f t="shared" si="3"/>
        <v>0.91642074105024163</v>
      </c>
      <c r="M8">
        <f t="shared" si="4"/>
        <v>0.9224450363583051</v>
      </c>
      <c r="N8">
        <f t="shared" si="5"/>
        <v>0.95196616267700795</v>
      </c>
      <c r="P8">
        <f t="shared" si="6"/>
        <v>0.93122128902166668</v>
      </c>
      <c r="Q8">
        <f t="shared" si="7"/>
        <v>1.0544523977074106E-2</v>
      </c>
    </row>
    <row r="9" spans="1:17">
      <c r="C9" t="s">
        <v>7</v>
      </c>
      <c r="D9">
        <v>-12889.8</v>
      </c>
      <c r="E9">
        <v>-2876.29</v>
      </c>
      <c r="F9">
        <v>-1339.84</v>
      </c>
      <c r="G9">
        <v>-13556.7</v>
      </c>
      <c r="H9">
        <v>-828.96199999999999</v>
      </c>
      <c r="J9">
        <f t="shared" si="1"/>
        <v>0.98968302985027723</v>
      </c>
      <c r="K9">
        <f t="shared" si="2"/>
        <v>0.96006318503965904</v>
      </c>
      <c r="L9">
        <f t="shared" si="3"/>
        <v>0.93198392071525193</v>
      </c>
      <c r="M9">
        <f t="shared" si="4"/>
        <v>1.0066520781956678</v>
      </c>
      <c r="N9">
        <f t="shared" si="5"/>
        <v>0.98983071288382474</v>
      </c>
      <c r="P9">
        <f t="shared" si="6"/>
        <v>0.97564258533693615</v>
      </c>
      <c r="Q9">
        <f t="shared" si="7"/>
        <v>1.3245418836235829E-2</v>
      </c>
    </row>
    <row r="10" spans="1:17">
      <c r="C10" t="s">
        <v>9</v>
      </c>
      <c r="D10">
        <v>-13024</v>
      </c>
      <c r="E10">
        <v>-2995.34</v>
      </c>
      <c r="F10">
        <v>-1436.73</v>
      </c>
      <c r="G10">
        <v>-13468.2</v>
      </c>
      <c r="H10">
        <v>-836.04499999999996</v>
      </c>
      <c r="J10">
        <f t="shared" si="1"/>
        <v>1</v>
      </c>
      <c r="K10">
        <f t="shared" si="2"/>
        <v>1</v>
      </c>
      <c r="L10">
        <f t="shared" si="3"/>
        <v>1</v>
      </c>
      <c r="M10">
        <f t="shared" si="4"/>
        <v>1</v>
      </c>
      <c r="N10">
        <f t="shared" si="5"/>
        <v>1</v>
      </c>
      <c r="P10">
        <f t="shared" si="6"/>
        <v>1</v>
      </c>
      <c r="Q10">
        <f t="shared" si="7"/>
        <v>0</v>
      </c>
    </row>
    <row r="11" spans="1:17">
      <c r="C11" s="3" t="s">
        <v>25</v>
      </c>
      <c r="D11" s="3">
        <v>-13683.3</v>
      </c>
      <c r="E11" s="3">
        <v>-2641.69</v>
      </c>
      <c r="F11" s="3">
        <v>-1362.01</v>
      </c>
      <c r="G11" s="3">
        <v>-13321.2</v>
      </c>
      <c r="H11" s="3">
        <v>-884.46900000000005</v>
      </c>
      <c r="I11" s="3"/>
      <c r="J11" s="3">
        <f>(D11-D$3)/(D$10-D$3)</f>
        <v>1.0506853831573186</v>
      </c>
      <c r="K11" s="3">
        <f>(E11-E$3)/(E$10-E$3)</f>
        <v>0.88136367399643356</v>
      </c>
      <c r="L11" s="3">
        <f>(F11-F$3)/(F$10-F$3)</f>
        <v>0.94754710038026246</v>
      </c>
      <c r="M11" s="3">
        <f t="shared" si="4"/>
        <v>0.98895078536990777</v>
      </c>
      <c r="N11" s="3">
        <f>(H11-H$3)/(H$10-H$3)</f>
        <v>1.069523868320438</v>
      </c>
      <c r="O11" s="3"/>
      <c r="P11" s="3">
        <f t="shared" si="6"/>
        <v>0.98761416224487208</v>
      </c>
      <c r="Q11" s="3">
        <f t="shared" si="7"/>
        <v>3.4339118449404495E-2</v>
      </c>
    </row>
    <row r="14" spans="1:17">
      <c r="E14" t="s">
        <v>23</v>
      </c>
      <c r="F14" t="s">
        <v>16</v>
      </c>
      <c r="L14" s="3">
        <v>1.0506853831573186</v>
      </c>
    </row>
    <row r="15" spans="1:17">
      <c r="E15">
        <v>1.5135000000000001</v>
      </c>
      <c r="F15">
        <v>2.5188000000000001E-4</v>
      </c>
      <c r="H15">
        <f>F15/'WT rTRPV2'!F$20</f>
        <v>0.1340500266098989</v>
      </c>
      <c r="L15" s="3">
        <v>0.88136367399643356</v>
      </c>
    </row>
    <row r="16" spans="1:17">
      <c r="E16">
        <v>1.7102999999999999</v>
      </c>
      <c r="F16">
        <v>2.3830999999999999E-4</v>
      </c>
      <c r="H16">
        <f>F16/'WT rTRPV2'!F$20</f>
        <v>0.12682810005321979</v>
      </c>
      <c r="L16" s="3">
        <v>0.94754710038026246</v>
      </c>
    </row>
    <row r="17" spans="5:12">
      <c r="E17">
        <v>2.3148</v>
      </c>
      <c r="F17">
        <v>2.923E-4</v>
      </c>
      <c r="H17">
        <f>F17/'WT rTRPV2'!F$20</f>
        <v>0.15556146886641831</v>
      </c>
      <c r="L17" s="3">
        <v>0.98895078536990777</v>
      </c>
    </row>
    <row r="18" spans="5:12">
      <c r="E18">
        <v>2.0276000000000001</v>
      </c>
      <c r="F18">
        <v>3.6036999999999999E-4</v>
      </c>
      <c r="H18">
        <f>F18/'WT rTRPV2'!F$20</f>
        <v>0.19178818520489621</v>
      </c>
      <c r="L18" s="3">
        <v>1.069523868320438</v>
      </c>
    </row>
    <row r="19" spans="5:12">
      <c r="E19">
        <v>2.3448000000000002</v>
      </c>
      <c r="F19">
        <v>3.2802999999999999E-4</v>
      </c>
      <c r="H19">
        <f>F19/'WT rTRPV2'!F$20</f>
        <v>0.17457690260777009</v>
      </c>
    </row>
    <row r="21" spans="5:12">
      <c r="E21">
        <f>AVERAGE(E15:E19)</f>
        <v>1.9822000000000002</v>
      </c>
      <c r="F21">
        <f>AVERAGE(F15:F19)</f>
        <v>2.9417799999999997E-4</v>
      </c>
      <c r="G21" t="s">
        <v>12</v>
      </c>
    </row>
    <row r="22" spans="5:12">
      <c r="E22">
        <f>STDEV(E15:E19)/SQRT(5)</f>
        <v>0.16397743442315393</v>
      </c>
      <c r="F22">
        <f>STDEV(F15:F19)/SQRT(5)</f>
        <v>2.2848654096029377E-5</v>
      </c>
      <c r="G22" t="s">
        <v>13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872C-1784-4841-9497-00BBAC13750B}">
  <dimension ref="A1:S22"/>
  <sheetViews>
    <sheetView tabSelected="1" workbookViewId="0">
      <selection activeCell="K27" sqref="K27"/>
    </sheetView>
  </sheetViews>
  <sheetFormatPr defaultRowHeight="14.4"/>
  <sheetData>
    <row r="1" spans="1:19">
      <c r="A1" t="s">
        <v>0</v>
      </c>
      <c r="C1" s="1" t="s">
        <v>26</v>
      </c>
    </row>
    <row r="2" spans="1:19">
      <c r="A2" t="s">
        <v>1</v>
      </c>
      <c r="D2" t="s">
        <v>10</v>
      </c>
      <c r="J2" t="s">
        <v>11</v>
      </c>
    </row>
    <row r="3" spans="1:19">
      <c r="C3" t="s">
        <v>17</v>
      </c>
      <c r="D3">
        <v>-438.40300000000002</v>
      </c>
      <c r="E3">
        <v>-2.1994199999999999</v>
      </c>
      <c r="F3">
        <v>-8.2542000000000009</v>
      </c>
      <c r="G3">
        <v>-14.7798</v>
      </c>
      <c r="H3">
        <v>-38.540500000000002</v>
      </c>
      <c r="P3" t="s">
        <v>12</v>
      </c>
      <c r="Q3" t="s">
        <v>28</v>
      </c>
    </row>
    <row r="4" spans="1:19">
      <c r="B4" t="s">
        <v>48</v>
      </c>
      <c r="C4" t="s">
        <v>3</v>
      </c>
      <c r="D4">
        <v>-402.58699999999999</v>
      </c>
      <c r="E4">
        <v>-2.0992799999999998</v>
      </c>
      <c r="F4">
        <v>-8.1453299999999995</v>
      </c>
      <c r="G4">
        <v>-22.059000000000001</v>
      </c>
      <c r="H4">
        <v>-47.335599999999999</v>
      </c>
      <c r="J4">
        <f>(D4-D$3)/(D$10-D$3)</f>
        <v>-9.655868158685587E-3</v>
      </c>
      <c r="K4">
        <f t="shared" ref="K4:N4" si="0">(E4-E$3)/(E$10-E$3)</f>
        <v>-1.720840142958754E-5</v>
      </c>
      <c r="L4">
        <f t="shared" si="0"/>
        <v>-3.4605248329798956E-6</v>
      </c>
      <c r="M4">
        <f t="shared" si="0"/>
        <v>2.0790633471168488E-4</v>
      </c>
      <c r="N4">
        <f t="shared" si="0"/>
        <v>1.0031451293266911E-2</v>
      </c>
      <c r="P4">
        <f>AVERAGE(J4:N4)</f>
        <v>1.1256410860608843E-4</v>
      </c>
      <c r="Q4">
        <f>STDEV(J4:N4)/SQRT(5)</f>
        <v>3.1132457717203948E-3</v>
      </c>
      <c r="S4" s="2">
        <v>5.0000000000000002E-5</v>
      </c>
    </row>
    <row r="5" spans="1:19">
      <c r="C5" t="s">
        <v>4</v>
      </c>
      <c r="D5">
        <v>-429.09199999999998</v>
      </c>
      <c r="E5">
        <v>-2.3565100000000001</v>
      </c>
      <c r="F5">
        <v>-10.412599999999999</v>
      </c>
      <c r="G5">
        <v>-19.125699999999998</v>
      </c>
      <c r="H5">
        <v>-43.640700000000002</v>
      </c>
      <c r="J5">
        <f t="shared" ref="J5:J11" si="1">(D5-D$3)/(D$10-D$3)</f>
        <v>-2.5102129893210231E-3</v>
      </c>
      <c r="K5">
        <f t="shared" ref="K5:K11" si="2">(E5-E$3)/(E$10-E$3)</f>
        <v>2.6994884966785565E-5</v>
      </c>
      <c r="L5">
        <f t="shared" ref="L5:L11" si="3">(F5-F$3)/(F$10-F$3)</f>
        <v>6.8606565624172947E-5</v>
      </c>
      <c r="M5">
        <f t="shared" ref="M5:M11" si="4">(G5-G$3)/(G$10-G$3)</f>
        <v>1.2412629684903712E-4</v>
      </c>
      <c r="N5">
        <f t="shared" ref="N5:N11" si="5">(H5-H$3)/(H$10-H$3)</f>
        <v>5.8171490814112317E-3</v>
      </c>
      <c r="P5">
        <f t="shared" ref="P5:P11" si="6">AVERAGE(J5:N5)</f>
        <v>7.0533276790604087E-4</v>
      </c>
      <c r="Q5">
        <f t="shared" ref="Q5:Q11" si="7">STDEV(J5:N5)/SQRT(5)</f>
        <v>1.3724752100118258E-3</v>
      </c>
      <c r="S5" s="2">
        <v>1E-4</v>
      </c>
    </row>
    <row r="6" spans="1:19">
      <c r="C6" t="s">
        <v>6</v>
      </c>
      <c r="D6">
        <v>-458.541</v>
      </c>
      <c r="E6">
        <v>-23.815899999999999</v>
      </c>
      <c r="F6">
        <v>-111.405</v>
      </c>
      <c r="G6">
        <v>-126.672</v>
      </c>
      <c r="H6">
        <v>-45.288200000000003</v>
      </c>
      <c r="J6">
        <f t="shared" si="1"/>
        <v>5.4291342690308787E-3</v>
      </c>
      <c r="K6">
        <f t="shared" si="2"/>
        <v>3.7146501431460956E-3</v>
      </c>
      <c r="L6">
        <f t="shared" si="3"/>
        <v>3.2787352341484173E-3</v>
      </c>
      <c r="M6">
        <f t="shared" si="4"/>
        <v>3.1958315728138785E-3</v>
      </c>
      <c r="N6">
        <f t="shared" si="5"/>
        <v>7.6962426682558663E-3</v>
      </c>
      <c r="P6">
        <f t="shared" si="6"/>
        <v>4.6629187774790276E-3</v>
      </c>
      <c r="Q6">
        <f t="shared" si="7"/>
        <v>8.5894302361771101E-4</v>
      </c>
      <c r="S6" s="2">
        <v>5.0000000000000001E-4</v>
      </c>
    </row>
    <row r="7" spans="1:19">
      <c r="C7" t="s">
        <v>18</v>
      </c>
      <c r="D7">
        <v>-600.93600000000004</v>
      </c>
      <c r="E7">
        <v>-248.935</v>
      </c>
      <c r="F7">
        <v>-1566.06</v>
      </c>
      <c r="G7">
        <v>-1975.54</v>
      </c>
      <c r="H7">
        <v>-75.37</v>
      </c>
      <c r="J7">
        <f t="shared" si="1"/>
        <v>4.3818327547343175E-2</v>
      </c>
      <c r="K7">
        <f t="shared" si="2"/>
        <v>4.2399889231097519E-2</v>
      </c>
      <c r="L7">
        <f t="shared" si="3"/>
        <v>4.9516172093873843E-2</v>
      </c>
      <c r="M7">
        <f t="shared" si="4"/>
        <v>5.6002646778567713E-2</v>
      </c>
      <c r="N7">
        <f t="shared" si="5"/>
        <v>4.2006723676294051E-2</v>
      </c>
      <c r="P7">
        <f t="shared" si="6"/>
        <v>4.6748751865435256E-2</v>
      </c>
      <c r="Q7">
        <f t="shared" si="7"/>
        <v>2.6765650564397276E-3</v>
      </c>
      <c r="S7" s="2">
        <v>9.9999999999999995E-7</v>
      </c>
    </row>
    <row r="8" spans="1:19">
      <c r="C8" t="s">
        <v>7</v>
      </c>
      <c r="D8">
        <v>-1025.03</v>
      </c>
      <c r="E8">
        <v>-1057.18</v>
      </c>
      <c r="F8">
        <v>-6948.69</v>
      </c>
      <c r="G8">
        <v>-6322.98</v>
      </c>
      <c r="H8">
        <v>-158.316</v>
      </c>
      <c r="J8">
        <f t="shared" si="1"/>
        <v>0.15815258460814285</v>
      </c>
      <c r="K8">
        <f t="shared" si="2"/>
        <v>0.18129148513140675</v>
      </c>
      <c r="L8">
        <f t="shared" si="3"/>
        <v>0.22060760942043159</v>
      </c>
      <c r="M8">
        <f t="shared" si="4"/>
        <v>0.18017292864731249</v>
      </c>
      <c r="N8">
        <f t="shared" si="5"/>
        <v>0.13661267005226674</v>
      </c>
      <c r="P8">
        <f t="shared" si="6"/>
        <v>0.17536745557191208</v>
      </c>
      <c r="Q8">
        <f t="shared" si="7"/>
        <v>1.3969866500634146E-2</v>
      </c>
      <c r="S8" s="2">
        <v>1.9999999999999999E-6</v>
      </c>
    </row>
    <row r="9" spans="1:19">
      <c r="C9" t="s">
        <v>19</v>
      </c>
      <c r="D9">
        <v>-4090.61</v>
      </c>
      <c r="E9">
        <v>-5718.38</v>
      </c>
      <c r="F9">
        <v>-33599</v>
      </c>
      <c r="G9">
        <v>-28131</v>
      </c>
      <c r="H9">
        <v>-644.18399999999997</v>
      </c>
      <c r="J9">
        <f t="shared" si="1"/>
        <v>0.98462221577587061</v>
      </c>
      <c r="K9">
        <f t="shared" si="2"/>
        <v>0.98228809731028977</v>
      </c>
      <c r="L9">
        <f t="shared" si="3"/>
        <v>1.0677102048242277</v>
      </c>
      <c r="M9">
        <f t="shared" si="4"/>
        <v>0.80304707766356664</v>
      </c>
      <c r="N9">
        <f t="shared" si="5"/>
        <v>0.69078046541070592</v>
      </c>
      <c r="P9">
        <f t="shared" si="6"/>
        <v>0.90568961219693223</v>
      </c>
      <c r="Q9">
        <f t="shared" si="7"/>
        <v>6.8945553711797725E-2</v>
      </c>
      <c r="S9" s="2">
        <v>7.9999999999999996E-6</v>
      </c>
    </row>
    <row r="10" spans="1:19">
      <c r="C10" t="s">
        <v>27</v>
      </c>
      <c r="D10">
        <v>-4147.6499999999996</v>
      </c>
      <c r="E10">
        <v>-5821.45</v>
      </c>
      <c r="F10">
        <v>-31468.799999999999</v>
      </c>
      <c r="G10">
        <v>-35026.699999999997</v>
      </c>
      <c r="H10">
        <v>-915.29300000000001</v>
      </c>
      <c r="J10">
        <f t="shared" si="1"/>
        <v>1</v>
      </c>
      <c r="K10">
        <f t="shared" si="2"/>
        <v>1</v>
      </c>
      <c r="L10">
        <f t="shared" si="3"/>
        <v>1</v>
      </c>
      <c r="M10">
        <f t="shared" si="4"/>
        <v>1</v>
      </c>
      <c r="N10">
        <f t="shared" si="5"/>
        <v>1</v>
      </c>
      <c r="P10">
        <f t="shared" si="6"/>
        <v>1</v>
      </c>
      <c r="Q10">
        <f t="shared" si="7"/>
        <v>0</v>
      </c>
      <c r="S10" s="2">
        <v>1.2E-5</v>
      </c>
    </row>
    <row r="11" spans="1:19" s="3" customFormat="1">
      <c r="C11" s="3" t="s">
        <v>25</v>
      </c>
      <c r="D11" s="3">
        <v>-8972.91</v>
      </c>
      <c r="E11" s="3">
        <v>-12545</v>
      </c>
      <c r="F11" s="3">
        <v>-83776.800000000003</v>
      </c>
      <c r="G11" s="3">
        <v>-79452.399999999907</v>
      </c>
      <c r="H11" s="3">
        <v>-1591.77</v>
      </c>
      <c r="J11" s="3">
        <f t="shared" si="1"/>
        <v>2.3008731960961351</v>
      </c>
      <c r="K11" s="3">
        <f t="shared" si="2"/>
        <v>2.1553979172349025</v>
      </c>
      <c r="L11" s="3">
        <f t="shared" si="3"/>
        <v>2.6626539263664015</v>
      </c>
      <c r="M11" s="3">
        <f t="shared" si="4"/>
        <v>2.2688735649523131</v>
      </c>
      <c r="N11" s="3">
        <f t="shared" si="5"/>
        <v>1.7715712244903776</v>
      </c>
      <c r="P11">
        <f t="shared" si="6"/>
        <v>2.2318739658280262</v>
      </c>
      <c r="Q11">
        <f t="shared" si="7"/>
        <v>0.14307837680896529</v>
      </c>
    </row>
    <row r="14" spans="1:19">
      <c r="D14" t="s">
        <v>23</v>
      </c>
      <c r="E14" t="s">
        <v>16</v>
      </c>
      <c r="K14" s="3">
        <v>2.3008731960961351</v>
      </c>
    </row>
    <row r="15" spans="1:19">
      <c r="D15">
        <v>3.4077999999999999</v>
      </c>
      <c r="E15">
        <v>3.1362E-3</v>
      </c>
      <c r="H15">
        <f>E15/'WT rTRPV2'!F$20</f>
        <v>1.6690792974986695</v>
      </c>
      <c r="K15" s="3">
        <v>2.1553979172349025</v>
      </c>
    </row>
    <row r="16" spans="1:19">
      <c r="D16">
        <v>3.5</v>
      </c>
      <c r="E16">
        <v>2.8999999999999998E-3</v>
      </c>
      <c r="H16">
        <f>E16/'WT rTRPV2'!F$20</f>
        <v>1.5433741351782861</v>
      </c>
      <c r="K16" s="3">
        <v>2.6626539263664015</v>
      </c>
    </row>
    <row r="17" spans="4:11">
      <c r="D17">
        <v>3.5364</v>
      </c>
      <c r="E17">
        <v>3.2195000000000001E-3</v>
      </c>
      <c r="H17">
        <f>E17/'WT rTRPV2'!F$20</f>
        <v>1.7134113890367217</v>
      </c>
      <c r="K17" s="3">
        <v>2.2688735649523131</v>
      </c>
    </row>
    <row r="18" spans="4:11">
      <c r="D18">
        <v>3.2</v>
      </c>
      <c r="E18">
        <v>3.2594999999999998E-3</v>
      </c>
      <c r="H18">
        <f>E18/'WT rTRPV2'!F$20</f>
        <v>1.734699308142629</v>
      </c>
      <c r="K18" s="3">
        <v>1.7715712244903776</v>
      </c>
    </row>
    <row r="19" spans="4:11">
      <c r="D19">
        <v>2.6261000000000001</v>
      </c>
      <c r="E19">
        <v>4.0616000000000003E-3</v>
      </c>
      <c r="H19">
        <f>E19/'WT rTRPV2'!F$20</f>
        <v>2.1615753060138374</v>
      </c>
    </row>
    <row r="21" spans="4:11">
      <c r="D21">
        <f>AVERAGE(D15:D19)</f>
        <v>3.2540600000000004</v>
      </c>
      <c r="E21">
        <f>AVERAGE(E15:E19)</f>
        <v>3.3153600000000007E-3</v>
      </c>
      <c r="F21" t="s">
        <v>12</v>
      </c>
      <c r="H21">
        <f>E21/'WT rTRPV2'!F20</f>
        <v>1.7644278871740291</v>
      </c>
    </row>
    <row r="22" spans="4:11">
      <c r="D22">
        <f>STDEV(D15:D19)/SQRT(5)</f>
        <v>0.16749546143104732</v>
      </c>
      <c r="E22">
        <f>STDEV(E15:E19)/SQRT(5)</f>
        <v>1.9669848143796134E-4</v>
      </c>
      <c r="F22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8725-D729-422B-AD35-55E729394123}">
  <dimension ref="A1:R22"/>
  <sheetViews>
    <sheetView topLeftCell="A2" workbookViewId="0">
      <selection activeCell="B4" sqref="B4"/>
    </sheetView>
  </sheetViews>
  <sheetFormatPr defaultRowHeight="14.4"/>
  <cols>
    <col min="6" max="6" width="12" bestFit="1" customWidth="1"/>
  </cols>
  <sheetData>
    <row r="1" spans="1:18">
      <c r="A1" t="s">
        <v>0</v>
      </c>
      <c r="C1" s="1" t="s">
        <v>30</v>
      </c>
    </row>
    <row r="2" spans="1:18">
      <c r="A2" t="s">
        <v>1</v>
      </c>
      <c r="D2" t="s">
        <v>10</v>
      </c>
      <c r="K2" t="s">
        <v>11</v>
      </c>
    </row>
    <row r="3" spans="1:18">
      <c r="C3" t="s">
        <v>17</v>
      </c>
      <c r="D3">
        <v>-107.40600000000001</v>
      </c>
      <c r="E3">
        <v>-94.204999999999998</v>
      </c>
      <c r="F3">
        <v>-200.86600000000001</v>
      </c>
      <c r="G3">
        <v>-150.416</v>
      </c>
      <c r="H3">
        <v>-1394.46</v>
      </c>
      <c r="I3">
        <v>-3020.24</v>
      </c>
      <c r="Q3" t="s">
        <v>12</v>
      </c>
      <c r="R3" t="s">
        <v>13</v>
      </c>
    </row>
    <row r="4" spans="1:18">
      <c r="B4" t="s">
        <v>48</v>
      </c>
      <c r="C4" t="s">
        <v>22</v>
      </c>
      <c r="D4">
        <v>-101.089</v>
      </c>
      <c r="F4">
        <v>-173.61</v>
      </c>
      <c r="G4">
        <v>-140.87299999999999</v>
      </c>
      <c r="H4">
        <v>-1245.52</v>
      </c>
      <c r="K4">
        <f>(D4-D$3)/(D$10-D$3)</f>
        <v>-9.820702606986904E-3</v>
      </c>
      <c r="L4">
        <f t="shared" ref="L4:O11" si="0">(E4-E$3)/(E$10-E$3)</f>
        <v>-6.7627932586713678E-3</v>
      </c>
      <c r="M4">
        <f t="shared" si="0"/>
        <v>-6.3714189404313467E-3</v>
      </c>
      <c r="N4">
        <f t="shared" si="0"/>
        <v>-4.9212070555969061E-4</v>
      </c>
      <c r="O4">
        <f t="shared" si="0"/>
        <v>-9.0518802677032537E-3</v>
      </c>
      <c r="Q4">
        <f>AVERAGE(K4:O4)</f>
        <v>-6.4997831558705112E-3</v>
      </c>
      <c r="R4">
        <f>STDEV(K4:O4)/SQRT(5)</f>
        <v>1.6388923923168891E-3</v>
      </c>
    </row>
    <row r="5" spans="1:18">
      <c r="C5" t="s">
        <v>3</v>
      </c>
      <c r="D5">
        <v>-111.57299999999999</v>
      </c>
      <c r="E5">
        <v>-99.886300000000006</v>
      </c>
      <c r="F5">
        <v>-193.04400000000001</v>
      </c>
      <c r="G5">
        <v>-132.66800000000001</v>
      </c>
      <c r="H5">
        <v>-1315.17</v>
      </c>
      <c r="K5">
        <f t="shared" ref="K5:K11" si="1">(D5-D$3)/(D$10-D$3)</f>
        <v>6.4782124051471048E-3</v>
      </c>
      <c r="L5">
        <f t="shared" si="0"/>
        <v>4.0784944897287505E-4</v>
      </c>
      <c r="M5">
        <f t="shared" si="0"/>
        <v>-1.828486900207441E-3</v>
      </c>
      <c r="N5">
        <f t="shared" si="0"/>
        <v>-9.1524240619023133E-4</v>
      </c>
      <c r="O5">
        <f t="shared" si="0"/>
        <v>-4.8188773091593284E-3</v>
      </c>
      <c r="Q5">
        <f t="shared" ref="Q5:Q11" si="2">AVERAGE(K5:O5)</f>
        <v>-1.3530895228740393E-4</v>
      </c>
      <c r="R5">
        <f t="shared" ref="R5:R11" si="3">STDEV(K5:O5)/SQRT(5)</f>
        <v>1.8633926867871074E-3</v>
      </c>
    </row>
    <row r="6" spans="1:18">
      <c r="C6" t="s">
        <v>4</v>
      </c>
      <c r="D6">
        <v>-133.916</v>
      </c>
      <c r="E6">
        <v>-1034.3</v>
      </c>
      <c r="F6">
        <v>-260.58499999999998</v>
      </c>
      <c r="G6">
        <v>-408.30599999999998</v>
      </c>
      <c r="H6">
        <v>-2129.14</v>
      </c>
      <c r="K6">
        <f t="shared" si="1"/>
        <v>4.1213681511987094E-2</v>
      </c>
      <c r="L6">
        <f t="shared" si="0"/>
        <v>6.7487586948788911E-2</v>
      </c>
      <c r="M6">
        <f t="shared" si="0"/>
        <v>1.3960036971808754E-2</v>
      </c>
      <c r="N6">
        <f t="shared" si="0"/>
        <v>1.3299068296844652E-2</v>
      </c>
      <c r="O6">
        <f t="shared" si="0"/>
        <v>4.4650432355822632E-2</v>
      </c>
      <c r="Q6">
        <f t="shared" si="2"/>
        <v>3.6122161217050405E-2</v>
      </c>
      <c r="R6">
        <f t="shared" si="3"/>
        <v>1.0233519043733798E-2</v>
      </c>
    </row>
    <row r="7" spans="1:18">
      <c r="C7" t="s">
        <v>6</v>
      </c>
      <c r="D7">
        <v>-469.31700000000001</v>
      </c>
      <c r="E7">
        <v>-9213.5300000000007</v>
      </c>
      <c r="F7">
        <v>-1972.44</v>
      </c>
      <c r="G7">
        <v>-8419.66</v>
      </c>
      <c r="H7">
        <v>-13990.1</v>
      </c>
      <c r="K7">
        <f t="shared" si="1"/>
        <v>0.56264370764559657</v>
      </c>
      <c r="L7">
        <f t="shared" si="0"/>
        <v>0.6546585598814636</v>
      </c>
      <c r="M7">
        <f t="shared" si="0"/>
        <v>0.41412680283151315</v>
      </c>
      <c r="N7">
        <f t="shared" si="0"/>
        <v>0.42643468424240127</v>
      </c>
      <c r="O7">
        <f>(H7-I$3)/(H$10-I$3)</f>
        <v>0.73979414981933145</v>
      </c>
      <c r="Q7">
        <f t="shared" si="2"/>
        <v>0.5595315808840613</v>
      </c>
      <c r="R7">
        <f t="shared" si="3"/>
        <v>6.3407710336143869E-2</v>
      </c>
    </row>
    <row r="8" spans="1:18">
      <c r="C8" t="s">
        <v>18</v>
      </c>
      <c r="D8">
        <v>-693.83199999999999</v>
      </c>
      <c r="E8">
        <v>-12458.9</v>
      </c>
      <c r="F8">
        <v>-3943.04</v>
      </c>
      <c r="G8">
        <v>-16786</v>
      </c>
      <c r="H8">
        <v>-17346</v>
      </c>
      <c r="K8">
        <f t="shared" si="1"/>
        <v>0.91168519028097128</v>
      </c>
      <c r="L8">
        <f t="shared" si="0"/>
        <v>0.88763734400008032</v>
      </c>
      <c r="M8">
        <f t="shared" si="0"/>
        <v>0.87477833511849623</v>
      </c>
      <c r="N8">
        <f t="shared" si="0"/>
        <v>0.85787648909960112</v>
      </c>
      <c r="O8">
        <f t="shared" ref="O8:O11" si="4">(H8-I$3)/(H$10-I$3)</f>
        <v>0.96611200504981709</v>
      </c>
      <c r="Q8">
        <f t="shared" si="2"/>
        <v>0.89961787270979321</v>
      </c>
      <c r="R8">
        <f t="shared" si="3"/>
        <v>1.8801553912673276E-2</v>
      </c>
    </row>
    <row r="9" spans="1:18">
      <c r="C9" t="s">
        <v>7</v>
      </c>
      <c r="D9">
        <v>-726.64200000000005</v>
      </c>
      <c r="E9">
        <v>-13203.7</v>
      </c>
      <c r="F9">
        <v>-4328.49</v>
      </c>
      <c r="G9">
        <v>-18690</v>
      </c>
      <c r="H9">
        <v>-17635.900000000001</v>
      </c>
      <c r="K9">
        <f t="shared" si="1"/>
        <v>0.96269314540765194</v>
      </c>
      <c r="L9">
        <f t="shared" si="0"/>
        <v>0.94110508370666113</v>
      </c>
      <c r="M9">
        <f t="shared" si="0"/>
        <v>0.96488192444155396</v>
      </c>
      <c r="N9">
        <f t="shared" si="0"/>
        <v>0.95606341390161831</v>
      </c>
      <c r="O9">
        <f t="shared" si="4"/>
        <v>0.98566251198724608</v>
      </c>
      <c r="Q9">
        <f t="shared" si="2"/>
        <v>0.96208121588894624</v>
      </c>
      <c r="R9">
        <f t="shared" si="3"/>
        <v>7.2128635571996986E-3</v>
      </c>
    </row>
    <row r="10" spans="1:18">
      <c r="C10" t="s">
        <v>9</v>
      </c>
      <c r="D10">
        <v>-750.63900000000001</v>
      </c>
      <c r="E10">
        <v>-14024.1</v>
      </c>
      <c r="F10">
        <v>-4478.72</v>
      </c>
      <c r="G10">
        <v>-19542</v>
      </c>
      <c r="H10">
        <v>-17848.5</v>
      </c>
      <c r="K10">
        <f t="shared" si="1"/>
        <v>1</v>
      </c>
      <c r="L10">
        <f t="shared" si="0"/>
        <v>1</v>
      </c>
      <c r="M10">
        <f t="shared" si="0"/>
        <v>1</v>
      </c>
      <c r="N10">
        <f t="shared" si="0"/>
        <v>1</v>
      </c>
      <c r="O10">
        <f t="shared" si="4"/>
        <v>1</v>
      </c>
      <c r="Q10">
        <f t="shared" si="2"/>
        <v>1</v>
      </c>
      <c r="R10">
        <f t="shared" si="3"/>
        <v>0</v>
      </c>
    </row>
    <row r="11" spans="1:18" s="3" customFormat="1">
      <c r="C11" s="3" t="s">
        <v>29</v>
      </c>
      <c r="D11" s="3">
        <v>-700.29300000000001</v>
      </c>
      <c r="E11" s="3">
        <v>-12299.7</v>
      </c>
      <c r="F11" s="3">
        <v>-1853.3</v>
      </c>
      <c r="G11" s="3">
        <v>-6074.04</v>
      </c>
      <c r="H11" s="3">
        <v>-12571.16</v>
      </c>
      <c r="K11" s="3">
        <f t="shared" si="1"/>
        <v>0.92172976199915113</v>
      </c>
      <c r="L11" s="3">
        <f t="shared" si="0"/>
        <v>0.87620868642584893</v>
      </c>
      <c r="M11" s="3">
        <f t="shared" si="0"/>
        <v>0.3862763899843239</v>
      </c>
      <c r="N11" s="3">
        <f t="shared" si="0"/>
        <v>0.30547396231272289</v>
      </c>
      <c r="O11" s="3">
        <f t="shared" si="4"/>
        <v>0.64410254473552531</v>
      </c>
      <c r="Q11" s="3">
        <f t="shared" si="2"/>
        <v>0.62675826909151444</v>
      </c>
      <c r="R11" s="3">
        <f t="shared" si="3"/>
        <v>0.12461734554132164</v>
      </c>
    </row>
    <row r="13" spans="1:18">
      <c r="L13" s="3">
        <v>0.92172976199915113</v>
      </c>
    </row>
    <row r="14" spans="1:18">
      <c r="E14" t="s">
        <v>31</v>
      </c>
      <c r="F14" t="s">
        <v>16</v>
      </c>
      <c r="L14" s="3">
        <v>0.87620868642584893</v>
      </c>
    </row>
    <row r="15" spans="1:18">
      <c r="E15">
        <v>2.8481000000000001</v>
      </c>
      <c r="F15">
        <v>4.5427E-4</v>
      </c>
      <c r="H15">
        <f>F15/'WT rTRPV2'!F$20</f>
        <v>0.24176157530601383</v>
      </c>
      <c r="L15" s="3">
        <v>0.3862763899843239</v>
      </c>
    </row>
    <row r="16" spans="1:18">
      <c r="E16">
        <v>1.9683999999999999</v>
      </c>
      <c r="F16">
        <v>3.5199999999999999E-4</v>
      </c>
      <c r="H16">
        <f>F16/'WT rTRPV2'!F$20</f>
        <v>0.18733368813198509</v>
      </c>
      <c r="L16" s="3">
        <v>0.30547396231272289</v>
      </c>
    </row>
    <row r="17" spans="5:12">
      <c r="E17">
        <v>3.3344</v>
      </c>
      <c r="F17">
        <v>5.5166999999999998E-4</v>
      </c>
      <c r="H17">
        <f>F17/'WT rTRPV2'!F$20</f>
        <v>0.29359765832889834</v>
      </c>
      <c r="L17" s="3">
        <v>0.64410254473552531</v>
      </c>
    </row>
    <row r="18" spans="5:12">
      <c r="E18">
        <v>3.0327999999999999</v>
      </c>
      <c r="F18">
        <v>5.4774000000000001E-4</v>
      </c>
      <c r="H18">
        <f>F18/'WT rTRPV2'!F$20</f>
        <v>0.29150612027674294</v>
      </c>
    </row>
    <row r="19" spans="5:12">
      <c r="E19">
        <v>2.5969000000000002</v>
      </c>
      <c r="F19">
        <v>3.3127999999999999E-4</v>
      </c>
      <c r="H19">
        <f>F19/'WT rTRPV2'!F$20</f>
        <v>0.17630654603512505</v>
      </c>
    </row>
    <row r="21" spans="5:12">
      <c r="E21">
        <f>AVERAGE(E15:E19)</f>
        <v>2.7561200000000001</v>
      </c>
      <c r="F21">
        <f>AVERAGE(F15:F19)</f>
        <v>4.4739199999999991E-4</v>
      </c>
      <c r="G21" t="s">
        <v>12</v>
      </c>
    </row>
    <row r="22" spans="5:12">
      <c r="E22">
        <f>STDEV(E15:E19)/SQRT(5)</f>
        <v>0.23078926621487475</v>
      </c>
      <c r="F22">
        <f>STDEV(F15:F19)/SQRT(5)</f>
        <v>4.667577502302452E-5</v>
      </c>
      <c r="G22" t="s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4FC8-30A5-47BB-91A4-95B521ADCC8D}">
  <dimension ref="A1:R22"/>
  <sheetViews>
    <sheetView workbookViewId="0">
      <selection activeCell="B4" sqref="B4"/>
    </sheetView>
  </sheetViews>
  <sheetFormatPr defaultRowHeight="14.4"/>
  <cols>
    <col min="6" max="6" width="12" bestFit="1" customWidth="1"/>
  </cols>
  <sheetData>
    <row r="1" spans="1:18">
      <c r="A1" t="s">
        <v>0</v>
      </c>
      <c r="C1" s="1" t="s">
        <v>32</v>
      </c>
    </row>
    <row r="2" spans="1:18">
      <c r="A2" t="s">
        <v>1</v>
      </c>
      <c r="D2" t="s">
        <v>10</v>
      </c>
      <c r="K2" t="s">
        <v>11</v>
      </c>
    </row>
    <row r="3" spans="1:18">
      <c r="C3" t="s">
        <v>17</v>
      </c>
      <c r="D3">
        <v>-358.43400000000003</v>
      </c>
      <c r="E3">
        <v>-92.334599999999895</v>
      </c>
      <c r="F3">
        <v>-120.512</v>
      </c>
      <c r="G3">
        <v>-5.1896800000000001</v>
      </c>
      <c r="H3">
        <v>-816.86800000000005</v>
      </c>
      <c r="Q3" t="s">
        <v>12</v>
      </c>
      <c r="R3" t="s">
        <v>13</v>
      </c>
    </row>
    <row r="4" spans="1:18">
      <c r="B4" t="s">
        <v>48</v>
      </c>
      <c r="C4" t="s">
        <v>22</v>
      </c>
      <c r="D4">
        <v>-261.48099999999999</v>
      </c>
      <c r="E4">
        <v>-100.369</v>
      </c>
      <c r="F4">
        <v>-125.788</v>
      </c>
      <c r="G4">
        <v>-4.7546799999999996</v>
      </c>
      <c r="H4">
        <v>-758.21900000000005</v>
      </c>
      <c r="J4">
        <f>(D4-D$3)/(D$10-D$3)</f>
        <v>-8.1601573435019486E-3</v>
      </c>
      <c r="K4">
        <f t="shared" ref="K4:N4" si="0">(E4-E$3)/(E$10-E$3)</f>
        <v>2.9683977073613351E-3</v>
      </c>
      <c r="L4">
        <f t="shared" si="0"/>
        <v>9.8834465159052616E-5</v>
      </c>
      <c r="M4">
        <f t="shared" si="0"/>
        <v>-2.9564262890830141E-5</v>
      </c>
      <c r="N4">
        <f t="shared" si="0"/>
        <v>-4.2187964866788781E-3</v>
      </c>
      <c r="Q4">
        <f>AVERAGE(J4:N4)</f>
        <v>-1.8682571841102536E-3</v>
      </c>
      <c r="R4">
        <f>STDEV(J4:N4)/SQRT(5)</f>
        <v>1.9462337267532456E-3</v>
      </c>
    </row>
    <row r="5" spans="1:18">
      <c r="C5" t="s">
        <v>3</v>
      </c>
      <c r="D5">
        <v>-286.74700000000001</v>
      </c>
      <c r="E5">
        <v>-99.3857</v>
      </c>
      <c r="F5">
        <v>-126.86499999999999</v>
      </c>
      <c r="G5">
        <v>-7.3164699999999998</v>
      </c>
      <c r="H5">
        <v>-815.48599999999999</v>
      </c>
      <c r="J5">
        <f t="shared" ref="J5:J11" si="1">(D5-D$3)/(D$10-D$3)</f>
        <v>-6.0336162829785983E-3</v>
      </c>
      <c r="K5">
        <f t="shared" ref="K5:K11" si="2">(E5-E$3)/(E$10-E$3)</f>
        <v>2.6051066755918982E-3</v>
      </c>
      <c r="L5">
        <f t="shared" ref="L5:L11" si="3">(F5-F$3)/(F$10-F$3)</f>
        <v>1.1900973410831333E-4</v>
      </c>
      <c r="M5">
        <f t="shared" ref="M5:M11" si="4">(G5-G$3)/(G$10-G$3)</f>
        <v>1.4454477855997368E-4</v>
      </c>
      <c r="N5">
        <f t="shared" ref="N5:N11" si="5">(H5-H$3)/(H$10-H$3)</f>
        <v>-9.941135815769186E-5</v>
      </c>
      <c r="Q5">
        <f t="shared" ref="Q5:Q11" si="6">AVERAGE(J5:N5)</f>
        <v>-6.52873290575221E-4</v>
      </c>
      <c r="R5">
        <f t="shared" ref="R5:R11" si="7">STDEV(J5:N5)/SQRT(5)</f>
        <v>1.4336113089268234E-3</v>
      </c>
    </row>
    <row r="6" spans="1:18">
      <c r="C6" t="s">
        <v>4</v>
      </c>
      <c r="D6">
        <v>-588.16700000000003</v>
      </c>
      <c r="E6">
        <v>-309.96600000000001</v>
      </c>
      <c r="F6">
        <v>-1316.24</v>
      </c>
      <c r="G6">
        <v>-405.75799999999998</v>
      </c>
      <c r="H6">
        <v>-1328.27</v>
      </c>
      <c r="J6">
        <f t="shared" si="1"/>
        <v>1.9335734087596389E-2</v>
      </c>
      <c r="K6">
        <f t="shared" si="2"/>
        <v>8.0406321419126445E-2</v>
      </c>
      <c r="L6">
        <f t="shared" si="3"/>
        <v>2.2399381606463941E-2</v>
      </c>
      <c r="M6">
        <f t="shared" si="4"/>
        <v>2.7224154294754388E-2</v>
      </c>
      <c r="N6">
        <f t="shared" si="5"/>
        <v>3.6786662362198012E-2</v>
      </c>
      <c r="Q6">
        <f t="shared" si="6"/>
        <v>3.7230450754027831E-2</v>
      </c>
      <c r="R6">
        <f t="shared" si="7"/>
        <v>1.1190755607394421E-2</v>
      </c>
    </row>
    <row r="7" spans="1:18">
      <c r="C7" t="s">
        <v>6</v>
      </c>
      <c r="D7">
        <v>-4863.8900000000003</v>
      </c>
      <c r="E7">
        <v>-1831.58</v>
      </c>
      <c r="F7">
        <v>-30620.5</v>
      </c>
      <c r="G7">
        <v>-7216.85</v>
      </c>
      <c r="H7">
        <v>-7615.74</v>
      </c>
      <c r="J7">
        <f t="shared" si="1"/>
        <v>0.37920672763323365</v>
      </c>
      <c r="K7">
        <f t="shared" si="2"/>
        <v>0.64258339862325509</v>
      </c>
      <c r="L7">
        <f t="shared" si="3"/>
        <v>0.57135140283122166</v>
      </c>
      <c r="M7">
        <f t="shared" si="4"/>
        <v>0.49013200363183446</v>
      </c>
      <c r="N7">
        <f t="shared" si="5"/>
        <v>0.48906302421148518</v>
      </c>
      <c r="Q7">
        <f t="shared" si="6"/>
        <v>0.51446731138620605</v>
      </c>
      <c r="R7">
        <f t="shared" si="7"/>
        <v>4.4262027854588055E-2</v>
      </c>
    </row>
    <row r="8" spans="1:18">
      <c r="C8" t="s">
        <v>18</v>
      </c>
      <c r="D8">
        <v>-10153</v>
      </c>
      <c r="E8">
        <v>-2564.3000000000002</v>
      </c>
      <c r="F8">
        <v>-47859.1</v>
      </c>
      <c r="G8">
        <v>-12584.9</v>
      </c>
      <c r="H8">
        <v>-12466.4</v>
      </c>
      <c r="J8">
        <f t="shared" si="1"/>
        <v>0.82437056791759389</v>
      </c>
      <c r="K8">
        <f t="shared" si="2"/>
        <v>0.91329488524799007</v>
      </c>
      <c r="L8">
        <f t="shared" si="3"/>
        <v>0.89427934276504362</v>
      </c>
      <c r="M8">
        <f t="shared" si="4"/>
        <v>0.85496520227808859</v>
      </c>
      <c r="N8">
        <f t="shared" si="5"/>
        <v>0.83798538207050688</v>
      </c>
      <c r="Q8">
        <f t="shared" si="6"/>
        <v>0.86497907605584456</v>
      </c>
      <c r="R8">
        <f t="shared" si="7"/>
        <v>1.683881106751196E-2</v>
      </c>
    </row>
    <row r="9" spans="1:18">
      <c r="C9" t="s">
        <v>7</v>
      </c>
      <c r="D9">
        <v>-11790.2</v>
      </c>
      <c r="E9">
        <v>-2704.05</v>
      </c>
      <c r="F9">
        <v>-52782.5</v>
      </c>
      <c r="G9">
        <v>-14383.3</v>
      </c>
      <c r="H9">
        <v>-14010.3</v>
      </c>
      <c r="J9">
        <f t="shared" si="1"/>
        <v>0.96216733132647647</v>
      </c>
      <c r="K9">
        <f t="shared" si="2"/>
        <v>0.96492706432841191</v>
      </c>
      <c r="L9">
        <f t="shared" si="3"/>
        <v>0.98650860845194288</v>
      </c>
      <c r="M9">
        <f t="shared" si="4"/>
        <v>0.97719134108928141</v>
      </c>
      <c r="N9">
        <f t="shared" si="5"/>
        <v>0.94904268732351238</v>
      </c>
      <c r="Q9">
        <f t="shared" si="6"/>
        <v>0.96796740650392488</v>
      </c>
      <c r="R9">
        <f t="shared" si="7"/>
        <v>6.4416096108730909E-3</v>
      </c>
    </row>
    <row r="10" spans="1:18">
      <c r="C10" t="s">
        <v>9</v>
      </c>
      <c r="D10">
        <v>-12239.7</v>
      </c>
      <c r="E10">
        <v>-2798.98</v>
      </c>
      <c r="F10">
        <v>-53502.7</v>
      </c>
      <c r="G10">
        <v>-14718.9</v>
      </c>
      <c r="H10">
        <v>-14718.7</v>
      </c>
      <c r="J10">
        <f t="shared" si="1"/>
        <v>1</v>
      </c>
      <c r="K10">
        <f t="shared" si="2"/>
        <v>1</v>
      </c>
      <c r="L10">
        <f t="shared" si="3"/>
        <v>1</v>
      </c>
      <c r="M10">
        <f t="shared" si="4"/>
        <v>1</v>
      </c>
      <c r="N10">
        <f t="shared" si="5"/>
        <v>1</v>
      </c>
      <c r="Q10">
        <f t="shared" si="6"/>
        <v>1</v>
      </c>
      <c r="R10">
        <f t="shared" si="7"/>
        <v>0</v>
      </c>
    </row>
    <row r="11" spans="1:18" s="3" customFormat="1">
      <c r="C11" s="3" t="s">
        <v>29</v>
      </c>
      <c r="D11" s="3">
        <v>-8869.1299999999901</v>
      </c>
      <c r="E11" s="3">
        <v>-2773.7</v>
      </c>
      <c r="F11" s="3">
        <v>-58070</v>
      </c>
      <c r="G11" s="3">
        <v>-10749.5</v>
      </c>
      <c r="H11" s="3">
        <v>-10756.9</v>
      </c>
      <c r="J11" s="3">
        <f t="shared" si="1"/>
        <v>0.71631221790674404</v>
      </c>
      <c r="K11" s="3">
        <f t="shared" si="2"/>
        <v>0.99066002513665063</v>
      </c>
      <c r="L11" s="3">
        <f t="shared" si="3"/>
        <v>1.0855585012738707</v>
      </c>
      <c r="M11" s="3">
        <f t="shared" si="4"/>
        <v>0.7302244020256069</v>
      </c>
      <c r="N11" s="3">
        <f t="shared" si="5"/>
        <v>0.71501597775027059</v>
      </c>
      <c r="Q11" s="3">
        <f t="shared" si="6"/>
        <v>0.84755422481862852</v>
      </c>
      <c r="R11" s="3">
        <f t="shared" si="7"/>
        <v>7.9272455596663266E-2</v>
      </c>
    </row>
    <row r="14" spans="1:18">
      <c r="E14" t="s">
        <v>33</v>
      </c>
      <c r="F14" t="s">
        <v>16</v>
      </c>
      <c r="K14" s="3">
        <v>0.71631221790674404</v>
      </c>
    </row>
    <row r="15" spans="1:18">
      <c r="E15">
        <v>2.9119000000000002</v>
      </c>
      <c r="F15">
        <v>5.8925000000000004E-4</v>
      </c>
      <c r="H15">
        <f>F15/'WT rTRPV2'!F$20</f>
        <v>0.31359765832889835</v>
      </c>
      <c r="K15" s="3">
        <v>0.99066002513665063</v>
      </c>
    </row>
    <row r="16" spans="1:18">
      <c r="E16">
        <v>2.0781000000000001</v>
      </c>
      <c r="F16">
        <v>3.7114E-4</v>
      </c>
      <c r="H16">
        <f>F16/'WT rTRPV2'!F$20</f>
        <v>0.19751995742416179</v>
      </c>
      <c r="K16" s="3">
        <v>1.0855585012738707</v>
      </c>
    </row>
    <row r="17" spans="5:11">
      <c r="E17">
        <v>2.6236999999999999</v>
      </c>
      <c r="F17">
        <v>4.4922000000000001E-4</v>
      </c>
      <c r="H17">
        <f>F17/'WT rTRPV2'!F$20</f>
        <v>0.23907397551889303</v>
      </c>
      <c r="K17" s="3">
        <v>0.7302244020256069</v>
      </c>
    </row>
    <row r="18" spans="5:11">
      <c r="E18">
        <v>2.5670000000000002</v>
      </c>
      <c r="F18">
        <v>5.0953999999999897E-4</v>
      </c>
      <c r="H18">
        <f>F18/'WT rTRPV2'!F$20</f>
        <v>0.27117615753060081</v>
      </c>
      <c r="K18" s="3">
        <v>0.71501597775027059</v>
      </c>
    </row>
    <row r="19" spans="5:11">
      <c r="E19">
        <v>2.3174000000000001</v>
      </c>
      <c r="F19">
        <v>5.0536000000000005E-4</v>
      </c>
      <c r="H19">
        <f>F19/'WT rTRPV2'!F$20</f>
        <v>0.26895156998403408</v>
      </c>
    </row>
    <row r="21" spans="5:11">
      <c r="E21">
        <f>AVERAGE(E15:E19)</f>
        <v>2.4996200000000002</v>
      </c>
      <c r="F21">
        <f>AVERAGE(F15:F19)</f>
        <v>4.8490199999999973E-4</v>
      </c>
      <c r="G21" t="s">
        <v>12</v>
      </c>
    </row>
    <row r="22" spans="5:11">
      <c r="E22">
        <f>STDEV(E15:E19)/SQRT(5)</f>
        <v>0.14156163816514705</v>
      </c>
      <c r="F22">
        <f>STDEV(F15:F19)/SQRT(5)</f>
        <v>3.6144891533935989E-5</v>
      </c>
      <c r="G2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WT rTRPV2</vt:lpstr>
      <vt:lpstr>rTRPV2+L538C</vt:lpstr>
      <vt:lpstr>rTRPV2+L541M</vt:lpstr>
      <vt:lpstr>rTRPV2+V553T</vt:lpstr>
      <vt:lpstr>V2 + L538C + L541M</vt:lpstr>
      <vt:lpstr>WT rTRPV1</vt:lpstr>
      <vt:lpstr>rTRPV1+M572V</vt:lpstr>
      <vt:lpstr>rTRPV1+C578L</vt:lpstr>
      <vt:lpstr>rTRPV1+M581L</vt:lpstr>
      <vt:lpstr>rTRPV1+T593V</vt:lpstr>
      <vt:lpstr>V1 + C578L+M581L</vt:lpstr>
      <vt:lpstr>V1 + M527V+C578L+M581L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Jara</dc:creator>
  <cp:lastModifiedBy>Jara-Oseguera, Andres</cp:lastModifiedBy>
  <dcterms:created xsi:type="dcterms:W3CDTF">2021-01-07T18:47:08Z</dcterms:created>
  <dcterms:modified xsi:type="dcterms:W3CDTF">2023-04-07T20:32:47Z</dcterms:modified>
</cp:coreProperties>
</file>