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blications\2024 - Pöhl et al. (eLife)\"/>
    </mc:Choice>
  </mc:AlternateContent>
  <xr:revisionPtr revIDLastSave="0" documentId="13_ncr:1_{83DA2183-57C1-4BE2-8D80-56631DC91E84}" xr6:coauthVersionLast="37" xr6:coauthVersionMax="37" xr10:uidLastSave="{00000000-0000-0000-0000-000000000000}"/>
  <bookViews>
    <workbookView xWindow="240" yWindow="93" windowWidth="23953" windowHeight="8253" xr2:uid="{00000000-000D-0000-FFFF-FFFF00000000}"/>
  </bookViews>
  <sheets>
    <sheet name="Muropeptide profiles" sheetId="1" r:id="rId1"/>
  </sheets>
  <calcPr calcId="179021"/>
</workbook>
</file>

<file path=xl/calcChain.xml><?xml version="1.0" encoding="utf-8"?>
<calcChain xmlns="http://schemas.openxmlformats.org/spreadsheetml/2006/main">
  <c r="J22" i="1" l="1"/>
  <c r="J25" i="1" s="1"/>
  <c r="I22" i="1"/>
  <c r="I24" i="1" s="1"/>
  <c r="I47" i="1" s="1"/>
  <c r="H22" i="1"/>
  <c r="H24" i="1" s="1"/>
  <c r="H47" i="1" s="1"/>
  <c r="G22" i="1"/>
  <c r="G26" i="1" s="1"/>
  <c r="F22" i="1"/>
  <c r="F24" i="1" s="1"/>
  <c r="F47" i="1" s="1"/>
  <c r="G27" i="1" l="1"/>
  <c r="H34" i="1"/>
  <c r="G42" i="1"/>
  <c r="H41" i="1"/>
  <c r="H30" i="1"/>
  <c r="I33" i="1"/>
  <c r="J41" i="1"/>
  <c r="J30" i="1"/>
  <c r="G34" i="1"/>
  <c r="H40" i="1"/>
  <c r="H27" i="1"/>
  <c r="I27" i="1"/>
  <c r="J40" i="1"/>
  <c r="J27" i="1"/>
  <c r="J34" i="1"/>
  <c r="J24" i="1"/>
  <c r="J47" i="1" s="1"/>
  <c r="H33" i="1"/>
  <c r="I40" i="1"/>
  <c r="J33" i="1"/>
  <c r="J44" i="1"/>
  <c r="J38" i="1"/>
  <c r="J32" i="1"/>
  <c r="J26" i="1"/>
  <c r="J42" i="1"/>
  <c r="J36" i="1"/>
  <c r="J31" i="1"/>
  <c r="I44" i="1"/>
  <c r="I38" i="1"/>
  <c r="I32" i="1"/>
  <c r="I26" i="1"/>
  <c r="I42" i="1"/>
  <c r="I36" i="1"/>
  <c r="I31" i="1"/>
  <c r="I25" i="1"/>
  <c r="I41" i="1"/>
  <c r="I34" i="1"/>
  <c r="I30" i="1"/>
  <c r="H44" i="1"/>
  <c r="H38" i="1"/>
  <c r="H32" i="1"/>
  <c r="H26" i="1"/>
  <c r="H42" i="1"/>
  <c r="H36" i="1"/>
  <c r="H31" i="1"/>
  <c r="H25" i="1"/>
  <c r="G41" i="1"/>
  <c r="G33" i="1"/>
  <c r="G25" i="1"/>
  <c r="G40" i="1"/>
  <c r="G31" i="1"/>
  <c r="G24" i="1"/>
  <c r="G47" i="1" s="1"/>
  <c r="G36" i="1"/>
  <c r="G30" i="1"/>
  <c r="G44" i="1"/>
  <c r="G38" i="1"/>
  <c r="G32" i="1"/>
  <c r="F40" i="1"/>
  <c r="F33" i="1"/>
  <c r="F27" i="1"/>
  <c r="F44" i="1"/>
  <c r="F32" i="1"/>
  <c r="F26" i="1"/>
  <c r="F42" i="1"/>
  <c r="F36" i="1"/>
  <c r="F31" i="1"/>
  <c r="F25" i="1"/>
  <c r="F38" i="1"/>
  <c r="F41" i="1"/>
  <c r="F34" i="1"/>
  <c r="F30" i="1"/>
  <c r="E22" i="1"/>
  <c r="E24" i="1" s="1"/>
  <c r="E47" i="1" s="1"/>
  <c r="D22" i="1"/>
  <c r="D24" i="1" s="1"/>
  <c r="D47" i="1" s="1"/>
  <c r="G46" i="1" l="1"/>
  <c r="E36" i="1"/>
  <c r="E33" i="1"/>
  <c r="E31" i="1"/>
  <c r="E25" i="1"/>
  <c r="F46" i="1"/>
  <c r="E42" i="1"/>
  <c r="E40" i="1"/>
  <c r="I46" i="1"/>
  <c r="E27" i="1"/>
  <c r="D42" i="1"/>
  <c r="D40" i="1"/>
  <c r="D36" i="1"/>
  <c r="D33" i="1"/>
  <c r="D31" i="1"/>
  <c r="D27" i="1"/>
  <c r="D25" i="1"/>
  <c r="H46" i="1"/>
  <c r="E44" i="1"/>
  <c r="E32" i="1"/>
  <c r="J46" i="1"/>
  <c r="E41" i="1"/>
  <c r="E38" i="1"/>
  <c r="E34" i="1"/>
  <c r="E30" i="1"/>
  <c r="E26" i="1"/>
  <c r="D44" i="1"/>
  <c r="D41" i="1"/>
  <c r="D38" i="1"/>
  <c r="D34" i="1"/>
  <c r="D32" i="1"/>
  <c r="D30" i="1"/>
  <c r="D26" i="1"/>
  <c r="C22" i="1"/>
  <c r="C42" i="1" s="1"/>
  <c r="E46" i="1" l="1"/>
  <c r="C34" i="1"/>
  <c r="C44" i="1"/>
  <c r="C24" i="1"/>
  <c r="C47" i="1" s="1"/>
  <c r="C40" i="1"/>
  <c r="D46" i="1"/>
  <c r="C41" i="1"/>
  <c r="C36" i="1"/>
  <c r="C27" i="1"/>
  <c r="C38" i="1"/>
  <c r="C33" i="1"/>
  <c r="C31" i="1" l="1"/>
  <c r="C30" i="1"/>
  <c r="C46" i="1" s="1"/>
  <c r="C26" i="1"/>
  <c r="C25" i="1"/>
  <c r="C32" i="1"/>
</calcChain>
</file>

<file path=xl/sharedStrings.xml><?xml version="1.0" encoding="utf-8"?>
<sst xmlns="http://schemas.openxmlformats.org/spreadsheetml/2006/main" count="62" uniqueCount="46">
  <si>
    <t>Peak No.</t>
  </si>
  <si>
    <t>Muropeptide</t>
  </si>
  <si>
    <t>% Area</t>
  </si>
  <si>
    <t>Tri</t>
  </si>
  <si>
    <t>Tetra</t>
  </si>
  <si>
    <t>TetraTetra</t>
  </si>
  <si>
    <t>TetraTetraTetra</t>
  </si>
  <si>
    <t>Trimers (Total)</t>
  </si>
  <si>
    <t>% peptides in cross-links</t>
  </si>
  <si>
    <t>TetraTetraTetra Anh</t>
  </si>
  <si>
    <t>TeraTetraAnh I</t>
  </si>
  <si>
    <t>0=not detected</t>
  </si>
  <si>
    <t>TeraTetraAnh II</t>
  </si>
  <si>
    <t>TetraAnh</t>
  </si>
  <si>
    <t>TetraTri Lys Arg</t>
  </si>
  <si>
    <t>PentaGly5</t>
  </si>
  <si>
    <t>Tetra Tri</t>
  </si>
  <si>
    <t>TetraPentaGly5</t>
  </si>
  <si>
    <t>TetraTetraTetraTetra</t>
  </si>
  <si>
    <t>TetraTetraPenta Anh</t>
  </si>
  <si>
    <t>Tetramers (Total)</t>
  </si>
  <si>
    <t>Pentapeptides (total)</t>
  </si>
  <si>
    <t xml:space="preserve">WT </t>
  </si>
  <si>
    <t>1 - 16</t>
  </si>
  <si>
    <t>H. neptunium</t>
  </si>
  <si>
    <t>rep 1</t>
  </si>
  <si>
    <t>rep 2</t>
  </si>
  <si>
    <t>Monomers (total)</t>
  </si>
  <si>
    <t>Monomer tri</t>
  </si>
  <si>
    <t>Monomer tetra</t>
  </si>
  <si>
    <t>Monomer anhydro</t>
  </si>
  <si>
    <t>Dimers (total)</t>
  </si>
  <si>
    <t>Dimers tetra tri</t>
  </si>
  <si>
    <t>Dimers tetra tetra</t>
  </si>
  <si>
    <t>Dimers anhydro</t>
  </si>
  <si>
    <t>Dimer tetra tri-LysArg</t>
  </si>
  <si>
    <t>Tripeptides (total)</t>
  </si>
  <si>
    <t>Tetrapeptides (total)</t>
  </si>
  <si>
    <t>Chain ends (anhydros)</t>
  </si>
  <si>
    <t>Degree of cross-linkage</t>
  </si>
  <si>
    <t>Unknown 1</t>
  </si>
  <si>
    <t>Unknown 2</t>
  </si>
  <si>
    <r>
      <t>Δ</t>
    </r>
    <r>
      <rPr>
        <b/>
        <i/>
        <sz val="14"/>
        <color theme="1"/>
        <rFont val="Arial"/>
        <family val="2"/>
      </rPr>
      <t>bacA</t>
    </r>
  </si>
  <si>
    <t>All known</t>
  </si>
  <si>
    <r>
      <t>Δ</t>
    </r>
    <r>
      <rPr>
        <b/>
        <i/>
        <sz val="14"/>
        <color theme="1"/>
        <rFont val="Arial"/>
        <family val="2"/>
      </rPr>
      <t>bacD</t>
    </r>
  </si>
  <si>
    <r>
      <t>Δ</t>
    </r>
    <r>
      <rPr>
        <b/>
        <i/>
        <sz val="14"/>
        <color theme="1"/>
        <rFont val="Arial"/>
        <family val="2"/>
      </rPr>
      <t>bacA</t>
    </r>
    <r>
      <rPr>
        <b/>
        <sz val="14"/>
        <color theme="1"/>
        <rFont val="Arial"/>
        <family val="2"/>
      </rPr>
      <t xml:space="preserve"> Δ</t>
    </r>
    <r>
      <rPr>
        <b/>
        <i/>
        <sz val="14"/>
        <color theme="1"/>
        <rFont val="Arial"/>
        <family val="2"/>
      </rPr>
      <t>bacD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</si>
</sst>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rgb="FF006100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i/>
      <sz val="14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3">
    <xf numFmtId="0" fontId="0" fillId="0" borderId="0" xfId="0"/>
    <xf numFmtId="49" fontId="3" fillId="0" borderId="1" xfId="0" applyNumberFormat="1" applyFont="1" applyBorder="1"/>
    <xf numFmtId="0" fontId="3" fillId="0" borderId="1" xfId="0" applyFont="1" applyFill="1" applyBorder="1"/>
    <xf numFmtId="0" fontId="5" fillId="0" borderId="0" xfId="0" applyFont="1"/>
    <xf numFmtId="0" fontId="4" fillId="3" borderId="1" xfId="1" applyFont="1" applyFill="1" applyBorder="1" applyAlignment="1">
      <alignment horizontal="center" vertical="center"/>
    </xf>
    <xf numFmtId="2" fontId="0" fillId="0" borderId="0" xfId="0" applyNumberFormat="1"/>
    <xf numFmtId="49" fontId="2" fillId="0" borderId="3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6" fillId="3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0" fontId="8" fillId="0" borderId="1" xfId="0" applyFont="1" applyFill="1" applyBorder="1"/>
    <xf numFmtId="0" fontId="8" fillId="0" borderId="0" xfId="0" applyFont="1"/>
    <xf numFmtId="0" fontId="9" fillId="0" borderId="1" xfId="0" applyFont="1" applyFill="1" applyBorder="1"/>
    <xf numFmtId="2" fontId="6" fillId="3" borderId="1" xfId="1" applyNumberFormat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2" fontId="7" fillId="0" borderId="0" xfId="0" applyNumberFormat="1" applyFont="1"/>
    <xf numFmtId="49" fontId="6" fillId="0" borderId="1" xfId="0" applyNumberFormat="1" applyFont="1" applyBorder="1" applyAlignment="1">
      <alignment horizontal="center"/>
    </xf>
    <xf numFmtId="49" fontId="3" fillId="0" borderId="2" xfId="0" applyNumberFormat="1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2" fontId="6" fillId="3" borderId="3" xfId="1" applyNumberFormat="1" applyFont="1" applyFill="1" applyBorder="1" applyAlignment="1">
      <alignment horizontal="center" vertical="center"/>
    </xf>
    <xf numFmtId="2" fontId="6" fillId="4" borderId="3" xfId="1" applyNumberFormat="1" applyFont="1" applyFill="1" applyBorder="1" applyAlignment="1">
      <alignment horizontal="center" vertical="center"/>
    </xf>
    <xf numFmtId="2" fontId="6" fillId="4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2" fontId="6" fillId="4" borderId="1" xfId="1" applyNumberFormat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7" xfId="1" applyFont="1" applyFill="1" applyBorder="1" applyAlignment="1">
      <alignment horizontal="center" vertical="center"/>
    </xf>
    <xf numFmtId="0" fontId="10" fillId="5" borderId="8" xfId="1" applyFont="1" applyFill="1" applyBorder="1" applyAlignment="1">
      <alignment horizontal="center" vertical="center"/>
    </xf>
    <xf numFmtId="49" fontId="11" fillId="4" borderId="5" xfId="1" applyNumberFormat="1" applyFont="1" applyFill="1" applyBorder="1" applyAlignment="1">
      <alignment horizontal="center" vertical="center" wrapText="1"/>
    </xf>
    <xf numFmtId="49" fontId="11" fillId="4" borderId="6" xfId="1" applyNumberFormat="1" applyFont="1" applyFill="1" applyBorder="1" applyAlignment="1">
      <alignment horizontal="center" vertical="center" wrapText="1"/>
    </xf>
    <xf numFmtId="49" fontId="11" fillId="3" borderId="5" xfId="1" applyNumberFormat="1" applyFont="1" applyFill="1" applyBorder="1" applyAlignment="1">
      <alignment horizontal="center" vertical="center" wrapText="1"/>
    </xf>
    <xf numFmtId="49" fontId="11" fillId="3" borderId="6" xfId="1" applyNumberFormat="1" applyFont="1" applyFill="1" applyBorder="1" applyAlignment="1">
      <alignment horizontal="center" vertical="center" wrapText="1"/>
    </xf>
    <xf numFmtId="0" fontId="12" fillId="4" borderId="5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2" fillId="3" borderId="5" xfId="1" applyFont="1" applyFill="1" applyBorder="1" applyAlignment="1">
      <alignment horizontal="center" vertical="center"/>
    </xf>
    <xf numFmtId="0" fontId="12" fillId="3" borderId="6" xfId="1" applyFont="1" applyFill="1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1"/>
  <sheetViews>
    <sheetView tabSelected="1" zoomScale="60" zoomScaleNormal="60" workbookViewId="0"/>
  </sheetViews>
  <sheetFormatPr defaultRowHeight="15.45" customHeight="1" x14ac:dyDescent="0.6"/>
  <cols>
    <col min="1" max="1" width="12.64453125" customWidth="1"/>
    <col min="2" max="2" width="24.64453125" style="3" customWidth="1"/>
    <col min="3" max="10" width="18.64453125" customWidth="1"/>
    <col min="11" max="15" width="14" bestFit="1" customWidth="1"/>
  </cols>
  <sheetData>
    <row r="1" spans="1:10" s="3" customFormat="1" ht="15.45" customHeight="1" x14ac:dyDescent="0.6">
      <c r="A1" s="6"/>
      <c r="B1" s="1"/>
      <c r="C1" s="35" t="s">
        <v>24</v>
      </c>
      <c r="D1" s="36"/>
      <c r="E1" s="37" t="s">
        <v>24</v>
      </c>
      <c r="F1" s="38"/>
      <c r="G1" s="35" t="s">
        <v>24</v>
      </c>
      <c r="H1" s="36"/>
      <c r="I1" s="37" t="s">
        <v>24</v>
      </c>
      <c r="J1" s="38"/>
    </row>
    <row r="2" spans="1:10" s="3" customFormat="1" ht="15.45" customHeight="1" x14ac:dyDescent="0.6">
      <c r="A2" s="1"/>
      <c r="B2" s="1"/>
      <c r="C2" s="39" t="s">
        <v>22</v>
      </c>
      <c r="D2" s="40"/>
      <c r="E2" s="41" t="s">
        <v>42</v>
      </c>
      <c r="F2" s="42"/>
      <c r="G2" s="39" t="s">
        <v>44</v>
      </c>
      <c r="H2" s="40"/>
      <c r="I2" s="41" t="s">
        <v>45</v>
      </c>
      <c r="J2" s="42"/>
    </row>
    <row r="3" spans="1:10" s="8" customFormat="1" ht="15.45" customHeight="1" x14ac:dyDescent="0.5">
      <c r="A3" s="20"/>
      <c r="B3" s="1"/>
      <c r="C3" s="29" t="s">
        <v>25</v>
      </c>
      <c r="D3" s="29" t="s">
        <v>26</v>
      </c>
      <c r="E3" s="30" t="s">
        <v>25</v>
      </c>
      <c r="F3" s="30" t="s">
        <v>26</v>
      </c>
      <c r="G3" s="29" t="s">
        <v>25</v>
      </c>
      <c r="H3" s="29" t="s">
        <v>26</v>
      </c>
      <c r="I3" s="30" t="s">
        <v>25</v>
      </c>
      <c r="J3" s="30" t="s">
        <v>26</v>
      </c>
    </row>
    <row r="4" spans="1:10" ht="18" customHeight="1" x14ac:dyDescent="0.5">
      <c r="A4" s="31" t="s">
        <v>0</v>
      </c>
      <c r="B4" s="32" t="s">
        <v>1</v>
      </c>
      <c r="C4" s="33" t="s">
        <v>2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  <c r="J4" s="34" t="s">
        <v>2</v>
      </c>
    </row>
    <row r="5" spans="1:10" ht="15.45" customHeight="1" x14ac:dyDescent="0.5">
      <c r="A5" s="21">
        <v>1</v>
      </c>
      <c r="B5" s="22" t="s">
        <v>3</v>
      </c>
      <c r="C5" s="24">
        <v>0</v>
      </c>
      <c r="D5" s="24">
        <v>0</v>
      </c>
      <c r="E5" s="23">
        <v>0</v>
      </c>
      <c r="F5" s="23">
        <v>0</v>
      </c>
      <c r="G5" s="24">
        <v>0</v>
      </c>
      <c r="H5" s="24">
        <v>0</v>
      </c>
      <c r="I5" s="23">
        <v>0</v>
      </c>
      <c r="J5" s="23">
        <v>0</v>
      </c>
    </row>
    <row r="6" spans="1:10" ht="15.45" customHeight="1" x14ac:dyDescent="0.5">
      <c r="A6" s="9">
        <v>2</v>
      </c>
      <c r="B6" s="10" t="s">
        <v>4</v>
      </c>
      <c r="C6" s="25">
        <v>32.9</v>
      </c>
      <c r="D6" s="25">
        <v>34.369999999999997</v>
      </c>
      <c r="E6" s="11">
        <v>35.659999999999997</v>
      </c>
      <c r="F6" s="11">
        <v>34.619999999999997</v>
      </c>
      <c r="G6" s="25">
        <v>33.76</v>
      </c>
      <c r="H6" s="25">
        <v>32.07</v>
      </c>
      <c r="I6" s="11">
        <v>34.82</v>
      </c>
      <c r="J6" s="11">
        <v>35.57</v>
      </c>
    </row>
    <row r="7" spans="1:10" ht="15.45" customHeight="1" x14ac:dyDescent="0.5">
      <c r="A7" s="9">
        <v>3</v>
      </c>
      <c r="B7" s="12" t="s">
        <v>15</v>
      </c>
      <c r="C7" s="25">
        <v>2.36</v>
      </c>
      <c r="D7" s="25">
        <v>2.1</v>
      </c>
      <c r="E7" s="11">
        <v>2.25</v>
      </c>
      <c r="F7" s="11">
        <v>2.59</v>
      </c>
      <c r="G7" s="25">
        <v>2.0299999999999998</v>
      </c>
      <c r="H7" s="25">
        <v>2.63</v>
      </c>
      <c r="I7" s="11">
        <v>2.41</v>
      </c>
      <c r="J7" s="11">
        <v>2.35</v>
      </c>
    </row>
    <row r="8" spans="1:10" ht="15.45" customHeight="1" x14ac:dyDescent="0.5">
      <c r="A8" s="9">
        <v>4</v>
      </c>
      <c r="B8" s="13" t="s">
        <v>16</v>
      </c>
      <c r="C8" s="25">
        <v>0.55000000000000004</v>
      </c>
      <c r="D8" s="25">
        <v>0.35</v>
      </c>
      <c r="E8" s="11">
        <v>0.47</v>
      </c>
      <c r="F8" s="11">
        <v>0.35</v>
      </c>
      <c r="G8" s="25">
        <v>0.46</v>
      </c>
      <c r="H8" s="25">
        <v>0.45</v>
      </c>
      <c r="I8" s="11">
        <v>0.34</v>
      </c>
      <c r="J8" s="11">
        <v>0.46</v>
      </c>
    </row>
    <row r="9" spans="1:10" ht="15.45" customHeight="1" x14ac:dyDescent="0.5">
      <c r="A9" s="9">
        <v>5</v>
      </c>
      <c r="B9" s="14" t="s">
        <v>17</v>
      </c>
      <c r="C9" s="25">
        <v>3.01</v>
      </c>
      <c r="D9" s="25">
        <v>2.66</v>
      </c>
      <c r="E9" s="11">
        <v>2.5299999999999998</v>
      </c>
      <c r="F9" s="11">
        <v>2.71</v>
      </c>
      <c r="G9" s="25">
        <v>2.6</v>
      </c>
      <c r="H9" s="25">
        <v>2.97</v>
      </c>
      <c r="I9" s="11">
        <v>2.63</v>
      </c>
      <c r="J9" s="11">
        <v>2.57</v>
      </c>
    </row>
    <row r="10" spans="1:10" ht="15.45" customHeight="1" x14ac:dyDescent="0.5">
      <c r="A10" s="9">
        <v>6</v>
      </c>
      <c r="B10" s="13" t="s">
        <v>5</v>
      </c>
      <c r="C10" s="25">
        <v>31.69</v>
      </c>
      <c r="D10" s="25">
        <v>31.32</v>
      </c>
      <c r="E10" s="11">
        <v>31.09</v>
      </c>
      <c r="F10" s="11">
        <v>32.119999999999997</v>
      </c>
      <c r="G10" s="25">
        <v>30.99</v>
      </c>
      <c r="H10" s="25">
        <v>31.45</v>
      </c>
      <c r="I10" s="11">
        <v>31.77</v>
      </c>
      <c r="J10" s="11">
        <v>30.88</v>
      </c>
    </row>
    <row r="11" spans="1:10" ht="15.45" customHeight="1" x14ac:dyDescent="0.5">
      <c r="A11" s="9">
        <v>7</v>
      </c>
      <c r="B11" s="13" t="s">
        <v>13</v>
      </c>
      <c r="C11" s="25">
        <v>0.77</v>
      </c>
      <c r="D11" s="25">
        <v>0.83</v>
      </c>
      <c r="E11" s="11">
        <v>1</v>
      </c>
      <c r="F11" s="11">
        <v>0.79</v>
      </c>
      <c r="G11" s="25">
        <v>0.83</v>
      </c>
      <c r="H11" s="25">
        <v>0.88</v>
      </c>
      <c r="I11" s="11">
        <v>0.84</v>
      </c>
      <c r="J11" s="11">
        <v>0.96</v>
      </c>
    </row>
    <row r="12" spans="1:10" ht="15.45" customHeight="1" x14ac:dyDescent="0.5">
      <c r="A12" s="9">
        <v>8</v>
      </c>
      <c r="B12" s="13" t="s">
        <v>14</v>
      </c>
      <c r="C12" s="25">
        <v>0.47</v>
      </c>
      <c r="D12" s="25">
        <v>0.45</v>
      </c>
      <c r="E12" s="11">
        <v>0.48</v>
      </c>
      <c r="F12" s="11">
        <v>0.44</v>
      </c>
      <c r="G12" s="25">
        <v>0.47</v>
      </c>
      <c r="H12" s="25">
        <v>0.52</v>
      </c>
      <c r="I12" s="11">
        <v>0.44</v>
      </c>
      <c r="J12" s="11">
        <v>0.47</v>
      </c>
    </row>
    <row r="13" spans="1:10" ht="15.45" customHeight="1" x14ac:dyDescent="0.5">
      <c r="A13" s="9">
        <v>9</v>
      </c>
      <c r="B13" s="13" t="s">
        <v>6</v>
      </c>
      <c r="C13" s="25">
        <v>4.1900000000000004</v>
      </c>
      <c r="D13" s="25">
        <v>4.08</v>
      </c>
      <c r="E13" s="11">
        <v>3.97</v>
      </c>
      <c r="F13" s="11">
        <v>4.08</v>
      </c>
      <c r="G13" s="25">
        <v>3.97</v>
      </c>
      <c r="H13" s="25">
        <v>4.21</v>
      </c>
      <c r="I13" s="11">
        <v>4.08</v>
      </c>
      <c r="J13" s="11">
        <v>3.88</v>
      </c>
    </row>
    <row r="14" spans="1:10" ht="15.45" customHeight="1" x14ac:dyDescent="0.5">
      <c r="A14" s="9">
        <v>10</v>
      </c>
      <c r="B14" s="15" t="s">
        <v>18</v>
      </c>
      <c r="C14" s="25">
        <v>0.22</v>
      </c>
      <c r="D14" s="25">
        <v>0.21</v>
      </c>
      <c r="E14" s="11">
        <v>0</v>
      </c>
      <c r="F14" s="11">
        <v>0</v>
      </c>
      <c r="G14" s="25">
        <v>0</v>
      </c>
      <c r="H14" s="25">
        <v>0</v>
      </c>
      <c r="I14" s="11">
        <v>0</v>
      </c>
      <c r="J14" s="11">
        <v>0</v>
      </c>
    </row>
    <row r="15" spans="1:10" ht="15.45" customHeight="1" x14ac:dyDescent="0.5">
      <c r="A15" s="9">
        <v>11</v>
      </c>
      <c r="B15" s="15" t="s">
        <v>40</v>
      </c>
      <c r="C15" s="25">
        <v>1.19</v>
      </c>
      <c r="D15" s="25">
        <v>1.1499999999999999</v>
      </c>
      <c r="E15" s="11">
        <v>1.08</v>
      </c>
      <c r="F15" s="11">
        <v>1.04</v>
      </c>
      <c r="G15" s="25">
        <v>1.26</v>
      </c>
      <c r="H15" s="25">
        <v>1.17</v>
      </c>
      <c r="I15" s="11">
        <v>0.98</v>
      </c>
      <c r="J15" s="11">
        <v>1.04</v>
      </c>
    </row>
    <row r="16" spans="1:10" ht="15.45" customHeight="1" x14ac:dyDescent="0.5">
      <c r="A16" s="9">
        <v>12</v>
      </c>
      <c r="B16" s="12" t="s">
        <v>10</v>
      </c>
      <c r="C16" s="25">
        <v>6.21</v>
      </c>
      <c r="D16" s="25">
        <v>5.94</v>
      </c>
      <c r="E16" s="11">
        <v>5.6</v>
      </c>
      <c r="F16" s="11">
        <v>5.91</v>
      </c>
      <c r="G16" s="25">
        <v>6.07</v>
      </c>
      <c r="H16" s="25">
        <v>6.08</v>
      </c>
      <c r="I16" s="11">
        <v>5.79</v>
      </c>
      <c r="J16" s="11">
        <v>5.69</v>
      </c>
    </row>
    <row r="17" spans="1:20" ht="15.45" customHeight="1" x14ac:dyDescent="0.5">
      <c r="A17" s="9">
        <v>13</v>
      </c>
      <c r="B17" s="12" t="s">
        <v>12</v>
      </c>
      <c r="C17" s="25">
        <v>4.78</v>
      </c>
      <c r="D17" s="25">
        <v>4.93</v>
      </c>
      <c r="E17" s="11">
        <v>4.68</v>
      </c>
      <c r="F17" s="11">
        <v>4.97</v>
      </c>
      <c r="G17" s="25">
        <v>5.0599999999999996</v>
      </c>
      <c r="H17" s="25">
        <v>4.9400000000000004</v>
      </c>
      <c r="I17" s="11">
        <v>4.8600000000000003</v>
      </c>
      <c r="J17" s="11">
        <v>4.6100000000000003</v>
      </c>
    </row>
    <row r="18" spans="1:20" ht="15.45" customHeight="1" x14ac:dyDescent="0.5">
      <c r="A18" s="9">
        <v>14</v>
      </c>
      <c r="B18" s="12" t="s">
        <v>9</v>
      </c>
      <c r="C18" s="25">
        <v>6.28</v>
      </c>
      <c r="D18" s="25">
        <v>6.22</v>
      </c>
      <c r="E18" s="11">
        <v>5.73</v>
      </c>
      <c r="F18" s="11">
        <v>6.08</v>
      </c>
      <c r="G18" s="25">
        <v>6.42</v>
      </c>
      <c r="H18" s="25">
        <v>6.46</v>
      </c>
      <c r="I18" s="11">
        <v>6.08</v>
      </c>
      <c r="J18" s="11">
        <v>5.74</v>
      </c>
    </row>
    <row r="19" spans="1:20" ht="15.45" customHeight="1" x14ac:dyDescent="0.5">
      <c r="A19" s="9">
        <v>15</v>
      </c>
      <c r="B19" s="13" t="s">
        <v>19</v>
      </c>
      <c r="C19" s="25">
        <v>0.77</v>
      </c>
      <c r="D19" s="25">
        <v>0.82</v>
      </c>
      <c r="E19" s="11">
        <v>0.79</v>
      </c>
      <c r="F19" s="11">
        <v>0.76</v>
      </c>
      <c r="G19" s="25">
        <v>0.88</v>
      </c>
      <c r="H19" s="25">
        <v>0.8</v>
      </c>
      <c r="I19" s="11">
        <v>0.81</v>
      </c>
      <c r="J19" s="11">
        <v>0.85</v>
      </c>
    </row>
    <row r="20" spans="1:20" ht="15.45" customHeight="1" x14ac:dyDescent="0.5">
      <c r="A20" s="9">
        <v>16</v>
      </c>
      <c r="B20" s="15" t="s">
        <v>41</v>
      </c>
      <c r="C20" s="25">
        <v>4.12</v>
      </c>
      <c r="D20" s="25">
        <v>4.0599999999999996</v>
      </c>
      <c r="E20" s="11">
        <v>3.33</v>
      </c>
      <c r="F20" s="11">
        <v>3.54</v>
      </c>
      <c r="G20" s="25">
        <v>3.29</v>
      </c>
      <c r="H20" s="25">
        <v>4.1399999999999997</v>
      </c>
      <c r="I20" s="11">
        <v>3.71</v>
      </c>
      <c r="J20" s="11">
        <v>3.43</v>
      </c>
    </row>
    <row r="21" spans="1:20" ht="15.45" customHeight="1" x14ac:dyDescent="0.5">
      <c r="A21" s="14"/>
      <c r="B21" s="2"/>
      <c r="C21" s="26"/>
      <c r="D21" s="26"/>
      <c r="E21" s="4"/>
      <c r="F21" s="4"/>
      <c r="G21" s="26"/>
      <c r="H21" s="26"/>
      <c r="I21" s="4"/>
      <c r="J21" s="4"/>
    </row>
    <row r="22" spans="1:20" s="7" customFormat="1" ht="15.45" customHeight="1" x14ac:dyDescent="0.55000000000000004">
      <c r="A22" s="19" t="s">
        <v>23</v>
      </c>
      <c r="B22" s="12" t="s">
        <v>43</v>
      </c>
      <c r="C22" s="27">
        <f t="shared" ref="C22:J22" si="0">SUM(C5:C20)</f>
        <v>99.509999999999977</v>
      </c>
      <c r="D22" s="27">
        <f t="shared" si="0"/>
        <v>99.490000000000009</v>
      </c>
      <c r="E22" s="16">
        <f t="shared" si="0"/>
        <v>98.660000000000011</v>
      </c>
      <c r="F22" s="16">
        <f t="shared" si="0"/>
        <v>100</v>
      </c>
      <c r="G22" s="27">
        <f t="shared" si="0"/>
        <v>98.09</v>
      </c>
      <c r="H22" s="27">
        <f t="shared" si="0"/>
        <v>98.769999999999982</v>
      </c>
      <c r="I22" s="16">
        <f t="shared" si="0"/>
        <v>99.560000000000016</v>
      </c>
      <c r="J22" s="16">
        <f t="shared" si="0"/>
        <v>98.499999999999986</v>
      </c>
    </row>
    <row r="23" spans="1:20" s="7" customFormat="1" ht="15.45" customHeight="1" x14ac:dyDescent="0.55000000000000004">
      <c r="A23" s="14"/>
      <c r="B23" s="10"/>
      <c r="C23" s="28"/>
      <c r="D23" s="28"/>
      <c r="E23" s="17"/>
      <c r="F23" s="17"/>
      <c r="G23" s="28"/>
      <c r="H23" s="28"/>
      <c r="I23" s="17"/>
      <c r="J23" s="17"/>
    </row>
    <row r="24" spans="1:20" s="7" customFormat="1" ht="15.45" customHeight="1" x14ac:dyDescent="0.55000000000000004">
      <c r="A24" s="14"/>
      <c r="B24" s="10" t="s">
        <v>27</v>
      </c>
      <c r="C24" s="27">
        <f xml:space="preserve"> SUM( C5, C6,C7,C11)*(100/C22)</f>
        <v>36.207416340066338</v>
      </c>
      <c r="D24" s="27">
        <f t="shared" ref="D24:E24" si="1" xml:space="preserve"> SUM( D5, D6,D7,D11)*(100/D22)</f>
        <v>37.491205146245846</v>
      </c>
      <c r="E24" s="16">
        <f t="shared" si="1"/>
        <v>39.438475572673823</v>
      </c>
      <c r="F24" s="16">
        <f t="shared" ref="F24:G24" si="2" xml:space="preserve"> SUM( F5, F6,F7,F11)*(100/F22)</f>
        <v>37.999999999999993</v>
      </c>
      <c r="G24" s="27">
        <f t="shared" si="2"/>
        <v>37.333061474156388</v>
      </c>
      <c r="H24" s="27">
        <f t="shared" ref="H24:I24" si="3" xml:space="preserve"> SUM( H5, H6,H7,H11)*(100/H22)</f>
        <v>36.023083932368138</v>
      </c>
      <c r="I24" s="16">
        <f t="shared" si="3"/>
        <v>38.238248292486944</v>
      </c>
      <c r="J24" s="16">
        <f t="shared" ref="J24" si="4" xml:space="preserve"> SUM( J5, J6,J7,J11)*(100/J22)</f>
        <v>39.47208121827412</v>
      </c>
    </row>
    <row r="25" spans="1:20" s="7" customFormat="1" ht="15.45" customHeight="1" x14ac:dyDescent="0.55000000000000004">
      <c r="A25" s="14"/>
      <c r="B25" s="10" t="s">
        <v>28</v>
      </c>
      <c r="C25" s="27">
        <f>SUM(C5)*(100/C22)</f>
        <v>0</v>
      </c>
      <c r="D25" s="27">
        <f t="shared" ref="D25:E25" si="5">SUM(D5)*(100/D22)</f>
        <v>0</v>
      </c>
      <c r="E25" s="16">
        <f t="shared" si="5"/>
        <v>0</v>
      </c>
      <c r="F25" s="16">
        <f t="shared" ref="F25:G25" si="6">SUM(F5)*(100/F22)</f>
        <v>0</v>
      </c>
      <c r="G25" s="27">
        <f t="shared" si="6"/>
        <v>0</v>
      </c>
      <c r="H25" s="27">
        <f t="shared" ref="H25:I25" si="7">SUM(H5)*(100/H22)</f>
        <v>0</v>
      </c>
      <c r="I25" s="16">
        <f t="shared" si="7"/>
        <v>0</v>
      </c>
      <c r="J25" s="16">
        <f t="shared" ref="J25" si="8">SUM(J5)*(100/J22)</f>
        <v>0</v>
      </c>
    </row>
    <row r="26" spans="1:20" s="7" customFormat="1" ht="15.45" customHeight="1" x14ac:dyDescent="0.55000000000000004">
      <c r="A26" s="14"/>
      <c r="B26" s="10" t="s">
        <v>29</v>
      </c>
      <c r="C26" s="27">
        <f>(C6)*(100/C22)</f>
        <v>33.062003818711695</v>
      </c>
      <c r="D26" s="27">
        <f t="shared" ref="D26:E26" si="9">(D6)*(100/D22)</f>
        <v>34.546185546286054</v>
      </c>
      <c r="E26" s="16">
        <f t="shared" si="9"/>
        <v>36.144334076626798</v>
      </c>
      <c r="F26" s="16">
        <f t="shared" ref="F26:G26" si="10">(F6)*(100/F22)</f>
        <v>34.619999999999997</v>
      </c>
      <c r="G26" s="27">
        <f t="shared" si="10"/>
        <v>34.417371801406873</v>
      </c>
      <c r="H26" s="27">
        <f t="shared" ref="H26:I26" si="11">(H6)*(100/H22)</f>
        <v>32.469373291485276</v>
      </c>
      <c r="I26" s="16">
        <f t="shared" si="11"/>
        <v>34.973885094415422</v>
      </c>
      <c r="J26" s="16">
        <f t="shared" ref="J26" si="12">(J6)*(100/J22)</f>
        <v>36.111675126903556</v>
      </c>
      <c r="T26" s="18"/>
    </row>
    <row r="27" spans="1:20" s="7" customFormat="1" ht="15.45" customHeight="1" x14ac:dyDescent="0.55000000000000004">
      <c r="A27" s="14"/>
      <c r="B27" s="10" t="s">
        <v>30</v>
      </c>
      <c r="C27" s="27">
        <f xml:space="preserve"> SUM( C11)*(100/C22)</f>
        <v>0.77379157873580562</v>
      </c>
      <c r="D27" s="27">
        <f t="shared" ref="D27:E27" si="13" xml:space="preserve"> SUM( D11)*(100/D22)</f>
        <v>0.83425469896471993</v>
      </c>
      <c r="E27" s="16">
        <f t="shared" si="13"/>
        <v>1.0135819987837016</v>
      </c>
      <c r="F27" s="16">
        <f t="shared" ref="F27:G27" si="14" xml:space="preserve"> SUM( F11)*(100/F22)</f>
        <v>0.79</v>
      </c>
      <c r="G27" s="27">
        <f t="shared" si="14"/>
        <v>0.84616168824548876</v>
      </c>
      <c r="H27" s="27">
        <f t="shared" ref="H27:I27" si="15" xml:space="preserve"> SUM( H11)*(100/H22)</f>
        <v>0.89095879315581672</v>
      </c>
      <c r="I27" s="16">
        <f t="shared" si="15"/>
        <v>0.84371233427079129</v>
      </c>
      <c r="J27" s="16">
        <f t="shared" ref="J27" si="16" xml:space="preserve"> SUM( J11)*(100/J22)</f>
        <v>0.97461928934010167</v>
      </c>
    </row>
    <row r="28" spans="1:20" s="7" customFormat="1" ht="15.45" customHeight="1" x14ac:dyDescent="0.55000000000000004">
      <c r="A28" s="14"/>
      <c r="B28" s="10"/>
      <c r="C28" s="27"/>
      <c r="D28" s="27"/>
      <c r="E28" s="16"/>
      <c r="F28" s="16"/>
      <c r="G28" s="27"/>
      <c r="H28" s="27"/>
      <c r="I28" s="16"/>
      <c r="J28" s="16"/>
    </row>
    <row r="29" spans="1:20" s="7" customFormat="1" ht="15.45" customHeight="1" x14ac:dyDescent="0.55000000000000004">
      <c r="A29" s="14"/>
      <c r="B29" s="10"/>
      <c r="C29" s="27"/>
      <c r="D29" s="27"/>
      <c r="E29" s="16"/>
      <c r="F29" s="16"/>
      <c r="G29" s="27"/>
      <c r="H29" s="27"/>
      <c r="I29" s="16"/>
      <c r="J29" s="16"/>
    </row>
    <row r="30" spans="1:20" s="7" customFormat="1" ht="15.45" customHeight="1" x14ac:dyDescent="0.55000000000000004">
      <c r="A30" s="14"/>
      <c r="B30" s="10" t="s">
        <v>31</v>
      </c>
      <c r="C30" s="27">
        <f>SUM(C9:C10, C16:C17)*(100/C22)</f>
        <v>45.914983418751902</v>
      </c>
      <c r="D30" s="27">
        <f t="shared" ref="D30:E30" si="17">SUM(D9:D10, D16:D17)*(100/D22)</f>
        <v>45.079907528394813</v>
      </c>
      <c r="E30" s="16">
        <f t="shared" si="17"/>
        <v>44.496249746604498</v>
      </c>
      <c r="F30" s="16">
        <f t="shared" ref="F30:G30" si="18">SUM(F9:F10, F16:F17)*(100/F22)</f>
        <v>45.709999999999994</v>
      </c>
      <c r="G30" s="27">
        <f t="shared" si="18"/>
        <v>45.590783973901516</v>
      </c>
      <c r="H30" s="27">
        <f t="shared" ref="H30:I30" si="19">SUM(H9:H10, H16:H17)*(100/H22)</f>
        <v>46.005872228409444</v>
      </c>
      <c r="I30" s="16">
        <f t="shared" si="19"/>
        <v>45.249096022498982</v>
      </c>
      <c r="J30" s="16">
        <f t="shared" ref="J30" si="20">SUM(J9:J10, J16:J17)*(100/J22)</f>
        <v>44.416243654822331</v>
      </c>
    </row>
    <row r="31" spans="1:20" s="7" customFormat="1" ht="15.45" customHeight="1" x14ac:dyDescent="0.55000000000000004">
      <c r="A31" s="14"/>
      <c r="B31" s="10" t="s">
        <v>32</v>
      </c>
      <c r="C31" s="27">
        <f xml:space="preserve"> SUM(C8)*(100/C22)</f>
        <v>0.55270827052557547</v>
      </c>
      <c r="D31" s="27">
        <f t="shared" ref="D31:E31" si="21" xml:space="preserve"> SUM(D8)*(100/D22)</f>
        <v>0.35179415016584575</v>
      </c>
      <c r="E31" s="16">
        <f t="shared" si="21"/>
        <v>0.47638353942833972</v>
      </c>
      <c r="F31" s="16">
        <f t="shared" ref="F31:G31" si="22" xml:space="preserve"> SUM(F8)*(100/F22)</f>
        <v>0.35</v>
      </c>
      <c r="G31" s="27">
        <f t="shared" si="22"/>
        <v>0.46895708023243965</v>
      </c>
      <c r="H31" s="27">
        <f t="shared" ref="H31:I31" si="23" xml:space="preserve"> SUM(H8)*(100/H22)</f>
        <v>0.45560392831831537</v>
      </c>
      <c r="I31" s="16">
        <f t="shared" si="23"/>
        <v>0.34150261149055838</v>
      </c>
      <c r="J31" s="16">
        <f t="shared" ref="J31" si="24" xml:space="preserve"> SUM(J8)*(100/J22)</f>
        <v>0.46700507614213205</v>
      </c>
    </row>
    <row r="32" spans="1:20" s="7" customFormat="1" ht="15.45" customHeight="1" x14ac:dyDescent="0.55000000000000004">
      <c r="A32" s="14"/>
      <c r="B32" s="10" t="s">
        <v>33</v>
      </c>
      <c r="C32" s="27">
        <f>SUM(C9,C10,C16:C17)*(100/C22)</f>
        <v>45.914983418751902</v>
      </c>
      <c r="D32" s="27">
        <f t="shared" ref="D32:E32" si="25">SUM(D9,D10,D16:D17)*(100/D22)</f>
        <v>45.079907528394813</v>
      </c>
      <c r="E32" s="16">
        <f t="shared" si="25"/>
        <v>44.496249746604498</v>
      </c>
      <c r="F32" s="16">
        <f t="shared" ref="F32:G32" si="26">SUM(F9,F10,F16:F17)*(100/F22)</f>
        <v>45.709999999999994</v>
      </c>
      <c r="G32" s="27">
        <f t="shared" si="26"/>
        <v>45.590783973901516</v>
      </c>
      <c r="H32" s="27">
        <f t="shared" ref="H32:I32" si="27">SUM(H9,H10,H16:H17)*(100/H22)</f>
        <v>46.005872228409444</v>
      </c>
      <c r="I32" s="16">
        <f t="shared" si="27"/>
        <v>45.249096022498982</v>
      </c>
      <c r="J32" s="16">
        <f t="shared" ref="J32" si="28">SUM(J9,J10,J16:J17)*(100/J22)</f>
        <v>44.416243654822331</v>
      </c>
    </row>
    <row r="33" spans="1:10" s="7" customFormat="1" ht="15.45" customHeight="1" x14ac:dyDescent="0.55000000000000004">
      <c r="A33" s="14"/>
      <c r="B33" s="10" t="s">
        <v>34</v>
      </c>
      <c r="C33" s="27">
        <f xml:space="preserve"> SUM(C16,C17)*(100/C22)</f>
        <v>11.044116169229227</v>
      </c>
      <c r="D33" s="27">
        <f t="shared" ref="D33:E33" si="29" xml:space="preserve"> SUM(D16,D17)*(100/D22)</f>
        <v>10.925721178007839</v>
      </c>
      <c r="E33" s="16">
        <f t="shared" si="29"/>
        <v>10.419622947496451</v>
      </c>
      <c r="F33" s="16">
        <f t="shared" ref="F33:G33" si="30" xml:space="preserve"> SUM(F16,F17)*(100/F22)</f>
        <v>10.879999999999999</v>
      </c>
      <c r="G33" s="27">
        <f t="shared" si="30"/>
        <v>11.34672239779794</v>
      </c>
      <c r="H33" s="27">
        <f t="shared" ref="H33:I33" si="31" xml:space="preserve"> SUM(H16,H17)*(100/H22)</f>
        <v>11.157233977928522</v>
      </c>
      <c r="I33" s="16">
        <f t="shared" si="31"/>
        <v>10.69706709521896</v>
      </c>
      <c r="J33" s="16">
        <f t="shared" ref="J33" si="32" xml:space="preserve"> SUM(J16,J17)*(100/J22)</f>
        <v>10.456852791878175</v>
      </c>
    </row>
    <row r="34" spans="1:10" s="7" customFormat="1" ht="15.45" customHeight="1" x14ac:dyDescent="0.55000000000000004">
      <c r="A34" s="14"/>
      <c r="B34" s="10" t="s">
        <v>35</v>
      </c>
      <c r="C34" s="27">
        <f>SUM(C12)*(100/C22)</f>
        <v>0.4723143402673099</v>
      </c>
      <c r="D34" s="27">
        <f t="shared" ref="D34:E34" si="33">SUM(D12)*(100/D22)</f>
        <v>0.45230676449894458</v>
      </c>
      <c r="E34" s="16">
        <f t="shared" si="33"/>
        <v>0.48651935941617674</v>
      </c>
      <c r="F34" s="16">
        <f t="shared" ref="F34:G34" si="34">SUM(F12)*(100/F22)</f>
        <v>0.44</v>
      </c>
      <c r="G34" s="27">
        <f t="shared" si="34"/>
        <v>0.4791517993679274</v>
      </c>
      <c r="H34" s="27">
        <f t="shared" ref="H34:I34" si="35">SUM(H12)*(100/H22)</f>
        <v>0.5264756505011644</v>
      </c>
      <c r="I34" s="16">
        <f t="shared" si="35"/>
        <v>0.44194455604660493</v>
      </c>
      <c r="J34" s="16">
        <f t="shared" ref="J34" si="36">SUM(J12)*(100/J22)</f>
        <v>0.47715736040609141</v>
      </c>
    </row>
    <row r="35" spans="1:10" s="7" customFormat="1" ht="15.45" customHeight="1" x14ac:dyDescent="0.55000000000000004">
      <c r="A35" s="14"/>
      <c r="B35" s="10"/>
      <c r="C35" s="27"/>
      <c r="D35" s="27"/>
      <c r="E35" s="16"/>
      <c r="F35" s="16"/>
      <c r="G35" s="27"/>
      <c r="H35" s="27"/>
      <c r="I35" s="16"/>
      <c r="J35" s="16"/>
    </row>
    <row r="36" spans="1:10" s="7" customFormat="1" ht="15.45" customHeight="1" x14ac:dyDescent="0.55000000000000004">
      <c r="A36" s="14"/>
      <c r="B36" s="10" t="s">
        <v>7</v>
      </c>
      <c r="C36" s="27">
        <f>(C13+C18+C19)*(100/C22)</f>
        <v>11.295347201286306</v>
      </c>
      <c r="D36" s="27">
        <f t="shared" ref="D36:E36" si="37">(D13+D18+D19)*(100/D22)</f>
        <v>11.177002713840587</v>
      </c>
      <c r="E36" s="16">
        <f t="shared" si="37"/>
        <v>10.632475167241031</v>
      </c>
      <c r="F36" s="16">
        <f t="shared" ref="F36:G36" si="38">(F13+F18+F19)*(100/F22)</f>
        <v>10.92</v>
      </c>
      <c r="G36" s="27">
        <f t="shared" si="38"/>
        <v>11.489448465694771</v>
      </c>
      <c r="H36" s="27">
        <f t="shared" ref="H36:I36" si="39">(H13+H18+H19)*(100/H22)</f>
        <v>11.612837906246838</v>
      </c>
      <c r="I36" s="16">
        <f t="shared" si="39"/>
        <v>11.01848131779831</v>
      </c>
      <c r="J36" s="16">
        <f t="shared" ref="J36" si="40">(J13+J18+J19)*(100/J22)</f>
        <v>10.629441624365484</v>
      </c>
    </row>
    <row r="37" spans="1:10" s="7" customFormat="1" ht="15.45" customHeight="1" x14ac:dyDescent="0.55000000000000004">
      <c r="A37" s="14"/>
      <c r="B37" s="10"/>
      <c r="C37" s="27"/>
      <c r="D37" s="27"/>
      <c r="E37" s="16"/>
      <c r="F37" s="16"/>
      <c r="G37" s="27"/>
      <c r="H37" s="27"/>
      <c r="I37" s="16"/>
      <c r="J37" s="16"/>
    </row>
    <row r="38" spans="1:10" s="7" customFormat="1" ht="15.45" customHeight="1" x14ac:dyDescent="0.55000000000000004">
      <c r="A38" s="14"/>
      <c r="B38" s="10" t="s">
        <v>20</v>
      </c>
      <c r="C38" s="27">
        <f>C14*(100/C22)</f>
        <v>0.22108330821023017</v>
      </c>
      <c r="D38" s="27">
        <f t="shared" ref="D38:E38" si="41">D14*(100/D22)</f>
        <v>0.21107649009950746</v>
      </c>
      <c r="E38" s="16">
        <f t="shared" si="41"/>
        <v>0</v>
      </c>
      <c r="F38" s="16">
        <f t="shared" ref="F38:G38" si="42">F14*(100/F22)</f>
        <v>0</v>
      </c>
      <c r="G38" s="27">
        <f t="shared" si="42"/>
        <v>0</v>
      </c>
      <c r="H38" s="27">
        <f t="shared" ref="H38:I38" si="43">H14*(100/H22)</f>
        <v>0</v>
      </c>
      <c r="I38" s="16">
        <f t="shared" si="43"/>
        <v>0</v>
      </c>
      <c r="J38" s="16">
        <f t="shared" ref="J38" si="44">J14*(100/J22)</f>
        <v>0</v>
      </c>
    </row>
    <row r="39" spans="1:10" s="7" customFormat="1" ht="15.45" customHeight="1" x14ac:dyDescent="0.55000000000000004">
      <c r="A39" s="14"/>
      <c r="B39" s="10"/>
      <c r="C39" s="27"/>
      <c r="D39" s="27"/>
      <c r="E39" s="16"/>
      <c r="F39" s="16"/>
      <c r="G39" s="27"/>
      <c r="H39" s="27"/>
      <c r="I39" s="16"/>
      <c r="J39" s="16"/>
    </row>
    <row r="40" spans="1:10" s="7" customFormat="1" ht="15.45" customHeight="1" x14ac:dyDescent="0.55000000000000004">
      <c r="A40" s="14"/>
      <c r="B40" s="10" t="s">
        <v>36</v>
      </c>
      <c r="C40" s="27">
        <f>(C5+C8/2)*(100/C22)</f>
        <v>0.27635413526278774</v>
      </c>
      <c r="D40" s="27">
        <f t="shared" ref="D40:E40" si="45">(D5+D8/2)*(100/D22)</f>
        <v>0.17589707508292288</v>
      </c>
      <c r="E40" s="16">
        <f t="shared" si="45"/>
        <v>0.23819176971416986</v>
      </c>
      <c r="F40" s="16">
        <f t="shared" ref="F40:G40" si="46">(F5+F8/2)*(100/F22)</f>
        <v>0.17499999999999999</v>
      </c>
      <c r="G40" s="27">
        <f t="shared" si="46"/>
        <v>0.23447854011621982</v>
      </c>
      <c r="H40" s="27">
        <f t="shared" ref="H40:I40" si="47">(H5+H8/2)*(100/H22)</f>
        <v>0.22780196415915768</v>
      </c>
      <c r="I40" s="16">
        <f t="shared" si="47"/>
        <v>0.17075130574527919</v>
      </c>
      <c r="J40" s="16">
        <f t="shared" ref="J40" si="48">(J5+J8/2)*(100/J22)</f>
        <v>0.23350253807106602</v>
      </c>
    </row>
    <row r="41" spans="1:10" s="7" customFormat="1" ht="15.45" customHeight="1" x14ac:dyDescent="0.55000000000000004">
      <c r="A41" s="14"/>
      <c r="B41" s="10" t="s">
        <v>37</v>
      </c>
      <c r="C41" s="27">
        <f>SUM(C6+C103+C9/2+C10+C11+C12/2+C16+C17+C13+C18+((C19)*2/3))*(100/C22)</f>
        <v>89.511941848390464</v>
      </c>
      <c r="D41" s="27">
        <f t="shared" ref="D41:E41" si="49">SUM(D6+D103+D9/2+D10+D11+D12/2+D16+D17+D13+D18+((D19)*2/3))*(100/D22)</f>
        <v>90.251951619928278</v>
      </c>
      <c r="E41" s="16">
        <f t="shared" si="49"/>
        <v>90.980809514156363</v>
      </c>
      <c r="F41" s="16">
        <f t="shared" ref="F41:G41" si="50">SUM(F6+F103+F9/2+F10+F11+F12/2+F16+F17+F13+F18+((F19)*2/3))*(100/F22)</f>
        <v>90.651666666666657</v>
      </c>
      <c r="G41" s="27">
        <f t="shared" si="50"/>
        <v>90.95898324667823</v>
      </c>
      <c r="H41" s="27">
        <f t="shared" ref="H41:I41" si="51">SUM(H6+H103+H9/2+H10+H11+H12/2+H16+H17+H13+H18+((H19)*2/3))*(100/H22)</f>
        <v>89.468799568019975</v>
      </c>
      <c r="I41" s="16">
        <f t="shared" si="51"/>
        <v>90.714142225793481</v>
      </c>
      <c r="J41" s="16">
        <f t="shared" ref="J41" si="52">SUM(J6+J103+J9/2+J10+J11+J12/2+J16+J17+J13+J18+((J19)*2/3))*(100/J22)</f>
        <v>90.778341793570206</v>
      </c>
    </row>
    <row r="42" spans="1:10" s="7" customFormat="1" ht="15.45" customHeight="1" x14ac:dyDescent="0.55000000000000004">
      <c r="A42" s="14"/>
      <c r="B42" s="10" t="s">
        <v>21</v>
      </c>
      <c r="C42" s="27">
        <f>(C7+C9/2+C19/3)*(100/C22)</f>
        <v>4.1419622818477206</v>
      </c>
      <c r="D42" s="27">
        <f t="shared" ref="D42:E42" si="53">(D7+D9/2+D19/3)*(100/D22)</f>
        <v>3.7223171508024255</v>
      </c>
      <c r="E42" s="16">
        <f t="shared" si="53"/>
        <v>3.8296506520710856</v>
      </c>
      <c r="F42" s="16">
        <f t="shared" ref="F42:G42" si="54">(F7+F9/2+F19/3)*(100/F22)</f>
        <v>4.1983333333333333</v>
      </c>
      <c r="G42" s="27">
        <f t="shared" si="54"/>
        <v>3.6938865667584193</v>
      </c>
      <c r="H42" s="27">
        <f t="shared" ref="H42:I42" si="55">(H7+H9/2+H19/3)*(100/H22)</f>
        <v>4.4362323242550037</v>
      </c>
      <c r="I42" s="16">
        <f t="shared" si="55"/>
        <v>4.0126556850140611</v>
      </c>
      <c r="J42" s="16">
        <f t="shared" ref="J42" si="56">(J7+J9/2+J19/3)*(100/J22)</f>
        <v>3.9780033840947548</v>
      </c>
    </row>
    <row r="43" spans="1:10" s="7" customFormat="1" ht="15.45" customHeight="1" x14ac:dyDescent="0.55000000000000004">
      <c r="A43" s="14"/>
      <c r="B43" s="10"/>
      <c r="C43" s="27"/>
      <c r="D43" s="27"/>
      <c r="E43" s="16"/>
      <c r="F43" s="16"/>
      <c r="G43" s="27"/>
      <c r="H43" s="27"/>
      <c r="I43" s="16"/>
      <c r="J43" s="16"/>
    </row>
    <row r="44" spans="1:10" s="7" customFormat="1" ht="15.45" customHeight="1" x14ac:dyDescent="0.55000000000000004">
      <c r="A44" s="14"/>
      <c r="B44" s="10" t="s">
        <v>38</v>
      </c>
      <c r="C44" s="27">
        <f>(C11+C16/2+C17/2+((C18+C19)*(2/3)))*(100/C22)</f>
        <v>11.018993066023517</v>
      </c>
      <c r="D44" s="27">
        <f t="shared" ref="D44:E44" si="57">(D11+D16/2+D17/2+((D18+D19)*(2/3)))*(100/D22)</f>
        <v>11.014507320668743</v>
      </c>
      <c r="E44" s="16">
        <f t="shared" si="57"/>
        <v>10.629096560578416</v>
      </c>
      <c r="F44" s="16">
        <f t="shared" ref="F44:G44" si="58">(F11+F16/2+F17/2+((F18+F19)*(2/3)))*(100/F22)</f>
        <v>10.79</v>
      </c>
      <c r="G44" s="27">
        <f t="shared" si="58"/>
        <v>11.480952866415198</v>
      </c>
      <c r="H44" s="27">
        <f t="shared" ref="H44:I44" si="59">(H11+H16/2+H17/2+((H18+H19)*(2/3)))*(100/H22)</f>
        <v>11.369849144477071</v>
      </c>
      <c r="I44" s="16">
        <f t="shared" si="59"/>
        <v>10.805879201821345</v>
      </c>
      <c r="J44" s="16">
        <f t="shared" ref="J44" si="60">(J11+J16/2+J17/2+((J18+J19)*(2/3)))*(100/J22)</f>
        <v>10.663282571912015</v>
      </c>
    </row>
    <row r="45" spans="1:10" s="7" customFormat="1" ht="15.45" customHeight="1" x14ac:dyDescent="0.55000000000000004">
      <c r="A45" s="14"/>
      <c r="B45" s="10"/>
      <c r="C45" s="27"/>
      <c r="D45" s="27"/>
      <c r="E45" s="16"/>
      <c r="F45" s="16"/>
      <c r="G45" s="27"/>
      <c r="H45" s="27"/>
      <c r="I45" s="16"/>
      <c r="J45" s="16"/>
    </row>
    <row r="46" spans="1:10" s="7" customFormat="1" ht="15.45" customHeight="1" x14ac:dyDescent="0.55000000000000004">
      <c r="A46" s="14"/>
      <c r="B46" s="10" t="s">
        <v>39</v>
      </c>
      <c r="C46" s="27">
        <f>C30/2+(C36*(2/3)) + (C38*(3/4))</f>
        <v>30.653535658057827</v>
      </c>
      <c r="D46" s="27">
        <f t="shared" ref="D46:J46" si="61">D30/2+(D36*(2/3)) + (D38*(3/4))</f>
        <v>30.149596274332424</v>
      </c>
      <c r="E46" s="16">
        <f t="shared" si="61"/>
        <v>29.336441651462934</v>
      </c>
      <c r="F46" s="16">
        <f t="shared" si="61"/>
        <v>30.134999999999998</v>
      </c>
      <c r="G46" s="27">
        <f t="shared" si="61"/>
        <v>30.455024297413939</v>
      </c>
      <c r="H46" s="27">
        <f t="shared" si="61"/>
        <v>30.744828051702612</v>
      </c>
      <c r="I46" s="16">
        <f t="shared" si="61"/>
        <v>29.970202223115031</v>
      </c>
      <c r="J46" s="16">
        <f t="shared" si="61"/>
        <v>29.294416243654823</v>
      </c>
    </row>
    <row r="47" spans="1:10" s="7" customFormat="1" ht="15.45" customHeight="1" x14ac:dyDescent="0.55000000000000004">
      <c r="A47" s="14"/>
      <c r="B47" s="10" t="s">
        <v>8</v>
      </c>
      <c r="C47" s="27">
        <f>100-C24</f>
        <v>63.792583659933662</v>
      </c>
      <c r="D47" s="27">
        <f t="shared" ref="D47:E47" si="62">100-D24</f>
        <v>62.508794853754154</v>
      </c>
      <c r="E47" s="16">
        <f t="shared" si="62"/>
        <v>60.561524427326177</v>
      </c>
      <c r="F47" s="16">
        <f t="shared" ref="F47:G47" si="63">100-F24</f>
        <v>62.000000000000007</v>
      </c>
      <c r="G47" s="27">
        <f t="shared" si="63"/>
        <v>62.666938525843612</v>
      </c>
      <c r="H47" s="27">
        <f t="shared" ref="H47:I47" si="64">100-H24</f>
        <v>63.976916067631862</v>
      </c>
      <c r="I47" s="16">
        <f t="shared" si="64"/>
        <v>61.761751707513056</v>
      </c>
      <c r="J47" s="16">
        <f t="shared" ref="J47" si="65">100-J24</f>
        <v>60.52791878172588</v>
      </c>
    </row>
    <row r="48" spans="1:10" s="7" customFormat="1" ht="15.45" customHeight="1" x14ac:dyDescent="0.55000000000000004"/>
    <row r="49" spans="2:10" s="7" customFormat="1" ht="15.45" customHeight="1" x14ac:dyDescent="0.55000000000000004">
      <c r="B49" s="14" t="s">
        <v>11</v>
      </c>
    </row>
    <row r="51" spans="2:10" ht="15.45" customHeight="1" x14ac:dyDescent="0.6">
      <c r="C51" s="5"/>
      <c r="D51" s="5"/>
      <c r="E51" s="5"/>
      <c r="F51" s="5"/>
      <c r="G51" s="5"/>
      <c r="H51" s="5"/>
      <c r="I51" s="5"/>
      <c r="J51" s="5"/>
    </row>
  </sheetData>
  <mergeCells count="8">
    <mergeCell ref="C1:D1"/>
    <mergeCell ref="E1:F1"/>
    <mergeCell ref="G1:H1"/>
    <mergeCell ref="I1:J1"/>
    <mergeCell ref="C2:D2"/>
    <mergeCell ref="E2:F2"/>
    <mergeCell ref="G2:H2"/>
    <mergeCell ref="I2:J2"/>
  </mergeCells>
  <pageMargins left="0.7" right="0.7" top="0.75" bottom="0.75" header="0.3" footer="0.3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Muropeptide profiles</vt:lpstr>
    </vt:vector>
  </TitlesOfParts>
  <Company>Newcastle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Biboy</dc:creator>
  <cp:lastModifiedBy>Martin Thanbichler</cp:lastModifiedBy>
  <cp:lastPrinted>2019-05-24T13:21:12Z</cp:lastPrinted>
  <dcterms:created xsi:type="dcterms:W3CDTF">2015-11-04T11:30:00Z</dcterms:created>
  <dcterms:modified xsi:type="dcterms:W3CDTF">2024-01-16T10:37:51Z</dcterms:modified>
</cp:coreProperties>
</file>