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Figure 1B" sheetId="1" r:id="rId1"/>
    <sheet name="Figure 1C" sheetId="2" r:id="rId2"/>
    <sheet name="Figure 1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<sst xmlns="http://schemas.openxmlformats.org/spreadsheetml/2006/main" count="650" uniqueCount="192">
  <si>
    <t>IgG</t>
  </si>
  <si>
    <t>TEAD4</t>
  </si>
  <si>
    <t>CTGF</t>
  </si>
  <si>
    <t>P value=0.0001</t>
  </si>
  <si>
    <t>PNRC1-Intron</t>
  </si>
  <si>
    <t>PNRC1-promoter</t>
  </si>
  <si>
    <t>P value=0.0002</t>
  </si>
  <si>
    <t>AJUBA</t>
  </si>
  <si>
    <t>P value&lt;0.0001</t>
  </si>
  <si>
    <t>SAMD4A</t>
  </si>
  <si>
    <t>NOCT</t>
  </si>
  <si>
    <t>WTIP</t>
  </si>
  <si>
    <t>Well</t>
  </si>
  <si>
    <t>Fluor</t>
  </si>
  <si>
    <t>Target</t>
  </si>
  <si>
    <t>Content</t>
  </si>
  <si>
    <t>Sample</t>
  </si>
  <si>
    <t>Cq</t>
  </si>
  <si>
    <t>Cq Mean</t>
  </si>
  <si>
    <t>Cq Std. Dev</t>
  </si>
  <si>
    <t>A01</t>
  </si>
  <si>
    <t>SYBR</t>
  </si>
  <si>
    <t>PNRC1 1-1</t>
  </si>
  <si>
    <t>Unkn</t>
  </si>
  <si>
    <t>INPUT</t>
  </si>
  <si>
    <t>A02</t>
  </si>
  <si>
    <t>A03</t>
  </si>
  <si>
    <t>A04</t>
  </si>
  <si>
    <t>IGG</t>
  </si>
  <si>
    <t>A05</t>
  </si>
  <si>
    <t>A06</t>
  </si>
  <si>
    <t>A07</t>
  </si>
  <si>
    <t>A08</t>
  </si>
  <si>
    <t>A09</t>
  </si>
  <si>
    <t>A10</t>
  </si>
  <si>
    <t>N/A</t>
  </si>
  <si>
    <t>A11</t>
  </si>
  <si>
    <t>A12</t>
  </si>
  <si>
    <t>B01</t>
  </si>
  <si>
    <t>PNRC1 1-2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</si>
  <si>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</si>
  <si>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</si>
  <si>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</si>
  <si>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</si>
  <si>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</si>
  <si>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</si>
  <si>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</si>
  <si>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</si>
  <si>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</si>
  <si>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</si>
  <si>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</si>
  <si>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</si>
  <si>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PNRC1 900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</si>
  <si>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</si>
  <si>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</si>
  <si>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</si>
  <si>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</si>
  <si>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</si>
  <si>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</si>
  <si>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</si>
  <si>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</si>
  <si>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</si>
  <si>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</si>
  <si>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</si>
  <si>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</si>
  <si>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</si>
  <si>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</si>
  <si>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</si>
  <si>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</si>
  <si>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</si>
  <si>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</si>
  <si>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</si>
  <si>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</si>
  <si>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</si>
  <si>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</si>
  <si>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</si>
  <si>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</si>
  <si>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</si>
  <si>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</si>
  <si>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</si>
  <si>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</si>
  <si>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</si>
  <si>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</si>
  <si>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</si>
  <si>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</si>
  <si>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</si>
  <si>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</si>
  <si>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</si>
  <si>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</si>
  <si>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</si>
  <si>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</si>
  <si>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</si>
  <si>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</si>
  <si>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</si>
  <si>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</si>
  <si>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</si>
  <si>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</si>
  <si>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</si>
  <si>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</si>
  <si>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</si>
  <si>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</si>
  <si>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</si>
  <si>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</si>
  <si>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</si>
  <si>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</si>
  <si>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</si>
  <si>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</si>
  <si>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</si>
  <si>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</si>
  <si>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</si>
  <si>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</si>
  <si>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</si>
  <si>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</si>
  <si>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</si>
  <si>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</si>
  <si>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</si>
  <si>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</si>
  <si>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</si>
  <si>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</si>
  <si>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</si>
  <si>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</si>
  <si>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</si>
  <si>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</si>
  <si>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</si>
  <si>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计算方法</t>
  </si>
  <si>
    <t>Step 1</t>
  </si>
  <si>
    <t>Step 2</t>
  </si>
  <si>
    <t>*Adjusted input to 100%</t>
  </si>
  <si>
    <t>Percent input</t>
  </si>
  <si>
    <t>Raw Ct</t>
  </si>
  <si>
    <t>(Ct Input - 6.644)</t>
  </si>
  <si>
    <t>Triplicate average Ct</t>
  </si>
  <si>
    <t>100*2^(Adjusted input - Ct (IP)</t>
  </si>
  <si>
    <t>Input (1%)</t>
  </si>
  <si>
    <t>Adjusted input</t>
  </si>
  <si>
    <t>Mock (IgG)</t>
  </si>
  <si>
    <t>Antibody #1</t>
  </si>
  <si>
    <t>Antibody #2</t>
  </si>
  <si>
    <t>HCT116-si NC</t>
  </si>
  <si>
    <t>HCT116- si YT1</t>
  </si>
  <si>
    <t>HCT116- si YT2</t>
  </si>
  <si>
    <t>NC vs siYT1</t>
  </si>
  <si>
    <t>NC vs siYT2</t>
  </si>
  <si>
    <t>YAP</t>
  </si>
  <si>
    <t xml:space="preserve"> P value&lt;0.0001</t>
  </si>
  <si>
    <t>TAZ</t>
  </si>
  <si>
    <t xml:space="preserve"> P value=0.0002</t>
  </si>
  <si>
    <t xml:space="preserve"> P value=0.0003</t>
  </si>
  <si>
    <t xml:space="preserve"> P value=0.0001</t>
  </si>
  <si>
    <t xml:space="preserve"> P value=0.0043</t>
  </si>
  <si>
    <t xml:space="preserve"> P value=0.0019</t>
  </si>
  <si>
    <t xml:space="preserve"> P value=0.0004</t>
  </si>
  <si>
    <t>PNRC1</t>
  </si>
  <si>
    <t xml:space="preserve"> P value=0.0030</t>
  </si>
  <si>
    <t>231-siNC</t>
  </si>
  <si>
    <t>231-siYT1</t>
  </si>
  <si>
    <t xml:space="preserve"> P value=0.0049</t>
  </si>
  <si>
    <t xml:space="preserve"> P value=0.0057</t>
  </si>
  <si>
    <t xml:space="preserve"> P value=0.0174</t>
  </si>
  <si>
    <t xml:space="preserve"> P value=0.0016</t>
  </si>
  <si>
    <t xml:space="preserve"> P value=0.0005</t>
  </si>
  <si>
    <t>A549-siNC</t>
  </si>
  <si>
    <t>A549-siYT1</t>
  </si>
  <si>
    <t>A549-siYT2</t>
  </si>
  <si>
    <t xml:space="preserve"> P value=0.0045</t>
  </si>
  <si>
    <t xml:space="preserve"> P value=0.0063</t>
  </si>
  <si>
    <t xml:space="preserve"> P value=0.0017</t>
  </si>
  <si>
    <t xml:space="preserve"> P value=0.0015</t>
  </si>
  <si>
    <t xml:space="preserve"> P value=0.0012</t>
  </si>
  <si>
    <t>116-pBABE</t>
  </si>
  <si>
    <r>
      <t>116-pBABE-YAP</t>
    </r>
    <r>
      <rPr>
        <vertAlign val="superscript"/>
        <sz val="10"/>
        <rFont val="Arial"/>
        <charset val="134"/>
      </rPr>
      <t>5SA</t>
    </r>
  </si>
  <si>
    <r>
      <rPr>
        <sz val="10"/>
        <rFont val="Arial"/>
        <charset val="134"/>
      </rPr>
      <t>116-pBABE-YAP</t>
    </r>
    <r>
      <rPr>
        <vertAlign val="superscript"/>
        <sz val="10"/>
        <rFont val="Arial"/>
        <charset val="134"/>
      </rPr>
      <t>5SA/S94A</t>
    </r>
  </si>
  <si>
    <r>
      <t>pBABE vs pBABE-YAP</t>
    </r>
    <r>
      <rPr>
        <b/>
        <vertAlign val="superscript"/>
        <sz val="11"/>
        <color rgb="FFFF0000"/>
        <rFont val="等线"/>
        <charset val="134"/>
        <scheme val="minor"/>
      </rPr>
      <t>5SA</t>
    </r>
  </si>
  <si>
    <r>
      <t>pBABE-YAP</t>
    </r>
    <r>
      <rPr>
        <b/>
        <vertAlign val="superscript"/>
        <sz val="11"/>
        <color rgb="FFFF0000"/>
        <rFont val="等线"/>
        <charset val="134"/>
        <scheme val="minor"/>
      </rPr>
      <t>5SA</t>
    </r>
    <r>
      <rPr>
        <b/>
        <sz val="11"/>
        <color rgb="FFFF0000"/>
        <rFont val="等线"/>
        <charset val="134"/>
        <scheme val="minor"/>
      </rPr>
      <t xml:space="preserve"> vs pBABE-YAP</t>
    </r>
    <r>
      <rPr>
        <b/>
        <vertAlign val="superscript"/>
        <sz val="11"/>
        <color rgb="FFFF0000"/>
        <rFont val="等线"/>
        <charset val="134"/>
        <scheme val="minor"/>
      </rPr>
      <t>5SAS94A</t>
    </r>
  </si>
  <si>
    <t>MCF7-pBABE</t>
  </si>
  <si>
    <r>
      <rPr>
        <sz val="10"/>
        <rFont val="Arial"/>
        <charset val="134"/>
      </rPr>
      <t>MCF7-pBABE-YAP</t>
    </r>
    <r>
      <rPr>
        <vertAlign val="superscript"/>
        <sz val="10"/>
        <rFont val="Arial"/>
        <charset val="134"/>
      </rPr>
      <t>5SA</t>
    </r>
  </si>
  <si>
    <r>
      <rPr>
        <sz val="10"/>
        <rFont val="Arial"/>
        <charset val="134"/>
      </rPr>
      <t>MCF7-pBABE-YAP</t>
    </r>
    <r>
      <rPr>
        <vertAlign val="superscript"/>
        <sz val="10"/>
        <rFont val="Arial"/>
        <charset val="134"/>
      </rPr>
      <t>5SAS94A</t>
    </r>
  </si>
  <si>
    <t xml:space="preserve"> P value=0.0066</t>
  </si>
  <si>
    <t xml:space="preserve"> P value=0.4300</t>
  </si>
  <si>
    <t xml:space="preserve"> P value=0.8741</t>
  </si>
  <si>
    <t xml:space="preserve"> P value=0.0013</t>
  </si>
  <si>
    <t>A549-pBABE</t>
  </si>
  <si>
    <r>
      <rPr>
        <sz val="10"/>
        <rFont val="Arial"/>
        <charset val="134"/>
      </rPr>
      <t>A549-pBABE-YAP</t>
    </r>
    <r>
      <rPr>
        <vertAlign val="superscript"/>
        <sz val="10"/>
        <rFont val="Arial"/>
        <charset val="134"/>
      </rPr>
      <t>5SA</t>
    </r>
  </si>
  <si>
    <r>
      <rPr>
        <sz val="10"/>
        <rFont val="Arial"/>
        <charset val="134"/>
      </rPr>
      <t>A549-pBABE-YAP</t>
    </r>
    <r>
      <rPr>
        <vertAlign val="superscript"/>
        <sz val="10"/>
        <rFont val="Arial"/>
        <charset val="134"/>
      </rPr>
      <t>5SAS94A</t>
    </r>
  </si>
  <si>
    <t xml:space="preserve"> P value=0.1310</t>
  </si>
  <si>
    <t>P value=0.0010</t>
  </si>
  <si>
    <t xml:space="preserve"> P value=0.0109</t>
  </si>
  <si>
    <t xml:space="preserve"> P value=0.0873</t>
  </si>
  <si>
    <t xml:space="preserve"> P value=0.0025</t>
  </si>
  <si>
    <t xml:space="preserve"> P value=0.2607</t>
  </si>
  <si>
    <t xml:space="preserve"> P value=0.0223</t>
  </si>
  <si>
    <t xml:space="preserve"> P value=0.0010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</si>
</sst>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name val="Arial"/>
      <charset val="134"/>
    </font>
    <font>
      <b/>
      <sz val="11"/>
      <color rgb="FFFF0000"/>
      <name val="等线"/>
      <charset val="134"/>
      <scheme val="minor"/>
    </font>
    <font>
      <b/>
      <sz val="10"/>
      <color indexed="10"/>
      <name val="Arial"/>
      <charset val="134"/>
    </font>
    <font>
      <sz val="11"/>
      <color indexed="8"/>
      <name val="等线"/>
      <charset val="134"/>
    </font>
    <font>
      <sz val="10"/>
      <color indexed="10"/>
      <name val="Arial"/>
      <charset val="134"/>
    </font>
    <font>
      <sz val="9"/>
      <color indexed="63"/>
      <name val="Verdana"/>
      <charset val="134"/>
    </font>
    <font>
      <b/>
      <sz val="9"/>
      <color indexed="63"/>
      <name val="Verdan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"/>
      <name val="Arial"/>
      <charset val="134"/>
    </font>
    <font>
      <b/>
      <vertAlign val="superscript"/>
      <sz val="11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 style="medium">
        <color rgb="FFD8D8D8"/>
      </right>
      <top style="medium">
        <color rgb="FFD8D8D8"/>
      </top>
      <bottom/>
      <diagonal/>
    </border>
    <border>
      <left style="medium">
        <color rgb="FFD8D8D8"/>
      </left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4" fillId="0" borderId="1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6" fillId="2" borderId="5" xfId="0" applyNumberFormat="1" applyFont="1" applyFill="1" applyBorder="1" applyAlignment="1" applyProtection="1">
      <alignment vertical="top" wrapText="1"/>
    </xf>
    <xf numFmtId="0" fontId="6" fillId="2" borderId="6" xfId="0" applyNumberFormat="1" applyFont="1" applyFill="1" applyBorder="1" applyAlignment="1" applyProtection="1">
      <alignment vertical="top" wrapText="1"/>
    </xf>
    <xf numFmtId="0" fontId="7" fillId="2" borderId="6" xfId="0" applyNumberFormat="1" applyFont="1" applyFill="1" applyBorder="1" applyAlignment="1" applyProtection="1">
      <alignment vertical="top" wrapText="1"/>
    </xf>
    <xf numFmtId="0" fontId="7" fillId="2" borderId="7" xfId="0" applyNumberFormat="1" applyFont="1" applyFill="1" applyBorder="1" applyAlignment="1" applyProtection="1">
      <alignment vertical="top" wrapText="1"/>
    </xf>
    <xf numFmtId="0" fontId="6" fillId="0" borderId="5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vertical="top" wrapText="1"/>
    </xf>
    <xf numFmtId="0" fontId="6" fillId="2" borderId="7" xfId="0" applyNumberFormat="1" applyFont="1" applyFill="1" applyBorder="1" applyAlignment="1" applyProtection="1">
      <alignment vertical="top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2" borderId="8" xfId="0" applyNumberFormat="1" applyFont="1" applyFill="1" applyBorder="1" applyAlignment="1" applyProtection="1">
      <alignment vertical="top" wrapText="1"/>
    </xf>
    <xf numFmtId="0" fontId="6" fillId="2" borderId="9" xfId="0" applyNumberFormat="1" applyFont="1" applyFill="1" applyBorder="1" applyAlignment="1" applyProtection="1">
      <alignment vertical="top" wrapText="1"/>
    </xf>
    <xf numFmtId="0" fontId="6" fillId="2" borderId="10" xfId="0" applyNumberFormat="1" applyFont="1" applyFill="1" applyBorder="1" applyAlignment="1" applyProtection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workbookViewId="0">
      <selection activeCell="C3" sqref="C3:E3"/>
    </sheetView>
  </sheetViews>
  <sheetFormatPr defaultColWidth="9" defaultRowHeight="14"/>
  <sheetData>
    <row r="1" spans="1:7">
      <c r="A1" s="14"/>
      <c r="B1" s="15" t="s">
        <v>0</v>
      </c>
      <c r="C1" s="16"/>
      <c r="D1" s="17"/>
      <c r="E1" s="15" t="s">
        <v>1</v>
      </c>
      <c r="F1" s="16"/>
      <c r="G1" s="17"/>
    </row>
    <row r="2" spans="1:7">
      <c r="A2" s="18" t="s">
        <v>2</v>
      </c>
      <c r="B2" s="14">
        <f>100*2^(24.79-39.08)</f>
        <v>0.00499207799412709</v>
      </c>
      <c r="C2" s="14">
        <f>100*2^(24.79-38.01)</f>
        <v>0.0104805351127656</v>
      </c>
      <c r="D2" s="14">
        <f>100*2^(24.79-38.92)</f>
        <v>0.00557758453509155</v>
      </c>
      <c r="E2" s="14">
        <f>100*2^(24.79-31.12)</f>
        <v>1.24302575586706</v>
      </c>
      <c r="F2" s="14">
        <f>100*2^(24.79-31.46)</f>
        <v>0.982041698845177</v>
      </c>
      <c r="G2" s="14">
        <f>100*2^(24.79-31.58)</f>
        <v>0.903662643676006</v>
      </c>
    </row>
    <row r="3" spans="1:7">
      <c r="A3" s="18"/>
      <c r="B3" s="19"/>
      <c r="C3" s="20" t="s">
        <v>3</v>
      </c>
      <c r="D3" s="21"/>
      <c r="E3" s="22"/>
      <c r="F3" s="23"/>
      <c r="G3" s="19"/>
    </row>
    <row r="4" spans="1:7">
      <c r="A4" s="18" t="s">
        <v>4</v>
      </c>
      <c r="B4" s="14">
        <f>100*2^(21.65933-33.12)</f>
        <v>0.0354808944514624</v>
      </c>
      <c r="C4" s="14">
        <f>100*2^(21.65933-34.14)</f>
        <v>0.0174962092463546</v>
      </c>
      <c r="D4" s="14">
        <f>100*2^(21.65933-34.26)</f>
        <v>0.0160997956812443</v>
      </c>
      <c r="E4" s="14">
        <f>100*2^(21.65933-28.89)</f>
        <v>0.66581172868292</v>
      </c>
      <c r="F4" s="14">
        <f>100*2^(21.65933-28.73)</f>
        <v>0.743902880835057</v>
      </c>
      <c r="G4" s="14">
        <f>100*2^(21.65933-28.58)</f>
        <v>0.825411926757905</v>
      </c>
    </row>
    <row r="5" spans="1:7">
      <c r="A5" s="18"/>
      <c r="B5" s="19"/>
      <c r="C5" s="20" t="s">
        <v>3</v>
      </c>
      <c r="D5" s="21"/>
      <c r="E5" s="22"/>
      <c r="F5" s="19"/>
      <c r="G5" s="19"/>
    </row>
    <row r="6" spans="1:7">
      <c r="A6" s="18" t="s">
        <v>5</v>
      </c>
      <c r="B6" s="14">
        <v>0.0117857675131521</v>
      </c>
      <c r="C6" s="14">
        <v>0.00408114454285526</v>
      </c>
      <c r="D6" s="14">
        <v>0.0170178138038808</v>
      </c>
      <c r="E6" s="14">
        <v>0.866450672303058</v>
      </c>
      <c r="F6" s="14">
        <v>0.67044436454374</v>
      </c>
      <c r="G6" s="14">
        <v>0.831155041105575</v>
      </c>
    </row>
    <row r="7" spans="1:7">
      <c r="A7" s="18"/>
      <c r="B7" s="19"/>
      <c r="C7" s="20" t="s">
        <v>6</v>
      </c>
      <c r="D7" s="21"/>
      <c r="E7" s="22"/>
      <c r="F7" s="19"/>
      <c r="G7" s="19"/>
    </row>
    <row r="8" spans="1:7">
      <c r="A8" s="18" t="s">
        <v>7</v>
      </c>
      <c r="B8" s="14">
        <v>0.0193685020310336</v>
      </c>
      <c r="C8" s="14">
        <v>0.0110474421738635</v>
      </c>
      <c r="D8" s="14">
        <v>0.0277735651336059</v>
      </c>
      <c r="E8" s="14">
        <v>0.939429100701698</v>
      </c>
      <c r="F8" s="14">
        <v>0.945963346836366</v>
      </c>
      <c r="G8" s="14">
        <v>0.913740362540579</v>
      </c>
    </row>
    <row r="9" spans="1:7">
      <c r="A9" s="18"/>
      <c r="B9" s="19"/>
      <c r="C9" s="20" t="s">
        <v>8</v>
      </c>
      <c r="D9" s="21"/>
      <c r="E9" s="22"/>
      <c r="F9" s="19"/>
      <c r="G9" s="19"/>
    </row>
    <row r="10" spans="1:7">
      <c r="A10" s="18" t="s">
        <v>9</v>
      </c>
      <c r="B10" s="14">
        <v>0.0270765835094704</v>
      </c>
      <c r="C10" s="14">
        <v>0.00880897285581069</v>
      </c>
      <c r="D10" s="14">
        <v>0.025088839036653</v>
      </c>
      <c r="E10" s="14">
        <v>1.20847658739974</v>
      </c>
      <c r="F10" s="14">
        <v>1.05935749059108</v>
      </c>
      <c r="G10" s="14">
        <v>1.15924822933721</v>
      </c>
    </row>
    <row r="11" spans="1:7">
      <c r="A11" s="18"/>
      <c r="B11" s="19"/>
      <c r="C11" s="20" t="s">
        <v>8</v>
      </c>
      <c r="D11" s="21"/>
      <c r="E11" s="22"/>
      <c r="F11" s="19"/>
      <c r="G11" s="19"/>
    </row>
    <row r="12" spans="1:7">
      <c r="A12" s="18" t="s">
        <v>10</v>
      </c>
      <c r="B12" s="14">
        <v>0.0014972417066255</v>
      </c>
      <c r="C12" s="14">
        <v>0.00102975928966315</v>
      </c>
      <c r="D12" s="14">
        <v>0.0015393349004278</v>
      </c>
      <c r="E12" s="14">
        <v>1.62059417086368</v>
      </c>
      <c r="F12" s="14">
        <v>0.880578091742034</v>
      </c>
      <c r="G12" s="14">
        <v>1.74899098911056</v>
      </c>
    </row>
    <row r="13" spans="1:7">
      <c r="A13" s="18"/>
      <c r="B13" s="19"/>
      <c r="C13" s="20" t="s">
        <v>8</v>
      </c>
      <c r="D13" s="21"/>
      <c r="E13" s="22"/>
      <c r="F13" s="19"/>
      <c r="G13" s="19"/>
    </row>
    <row r="14" spans="1:7">
      <c r="A14" s="18" t="s">
        <v>11</v>
      </c>
      <c r="B14" s="14">
        <v>0.00816228908571048</v>
      </c>
      <c r="C14" s="14">
        <v>0.0102601065474517</v>
      </c>
      <c r="D14" s="14">
        <v>0.00816228908571048</v>
      </c>
      <c r="E14" s="14">
        <v>0.675107673881566</v>
      </c>
      <c r="F14" s="14">
        <v>0.718564478024987</v>
      </c>
      <c r="G14" s="14">
        <v>0.698915294585729</v>
      </c>
    </row>
    <row r="15" spans="1:7">
      <c r="A15" s="18"/>
      <c r="B15" s="19"/>
      <c r="C15" s="20" t="s">
        <v>3</v>
      </c>
      <c r="D15" s="21"/>
      <c r="E15" s="22"/>
      <c r="F15" s="19"/>
      <c r="G15" s="19"/>
    </row>
    <row r="18" spans="1:13">
      <c r="A18" s="14" t="s">
        <v>12</v>
      </c>
      <c r="B18" s="14" t="s">
        <v>13</v>
      </c>
      <c r="C18" s="14" t="s">
        <v>14</v>
      </c>
      <c r="D18" s="14" t="s">
        <v>15</v>
      </c>
      <c r="E18" s="14" t="s">
        <v>16</v>
      </c>
      <c r="F18" s="14" t="s">
        <v>17</v>
      </c>
      <c r="G18" s="14" t="s">
        <v>18</v>
      </c>
      <c r="H18" s="14" t="s">
        <v>19</v>
      </c>
      <c r="I18" s="24"/>
      <c r="J18" s="24"/>
      <c r="K18" s="24"/>
      <c r="L18" s="24"/>
      <c r="M18" s="24"/>
    </row>
    <row r="19" spans="1:13">
      <c r="A19" s="14" t="s">
        <v>20</v>
      </c>
      <c r="B19" s="14" t="s">
        <v>21</v>
      </c>
      <c r="C19" s="14" t="s">
        <v>22</v>
      </c>
      <c r="D19" s="14" t="s">
        <v>23</v>
      </c>
      <c r="E19" s="14" t="s">
        <v>24</v>
      </c>
      <c r="F19" s="14">
        <v>28.21</v>
      </c>
      <c r="G19" s="14">
        <v>28.21</v>
      </c>
      <c r="H19" s="14">
        <v>0</v>
      </c>
      <c r="I19" s="24"/>
      <c r="J19" s="24">
        <f>28.21+28.33+28.37</f>
        <v>84.91</v>
      </c>
      <c r="K19" s="24">
        <f>84.91/3</f>
        <v>28.3033333333333</v>
      </c>
      <c r="L19" s="24">
        <f>K19-6.644</f>
        <v>21.6593333333333</v>
      </c>
      <c r="M19" s="24"/>
    </row>
    <row r="20" spans="1:13">
      <c r="A20" s="14" t="s">
        <v>25</v>
      </c>
      <c r="B20" s="14" t="s">
        <v>21</v>
      </c>
      <c r="C20" s="14" t="s">
        <v>22</v>
      </c>
      <c r="D20" s="14" t="s">
        <v>23</v>
      </c>
      <c r="E20" s="14" t="s">
        <v>24</v>
      </c>
      <c r="F20" s="14">
        <v>28.33</v>
      </c>
      <c r="G20" s="14">
        <v>28.33</v>
      </c>
      <c r="H20" s="14">
        <v>0</v>
      </c>
      <c r="I20" s="24"/>
      <c r="J20" s="24">
        <f>100*2^(21.65933-33.12)</f>
        <v>0.0354808944514624</v>
      </c>
      <c r="K20" s="24">
        <f>100*2^(21.65933-34.14)</f>
        <v>0.0174962092463546</v>
      </c>
      <c r="L20" s="24">
        <f>100*2^(21.65933-34.26)</f>
        <v>0.0160997956812443</v>
      </c>
      <c r="M20" s="24"/>
    </row>
    <row r="21" spans="1:13">
      <c r="A21" s="14" t="s">
        <v>26</v>
      </c>
      <c r="B21" s="14" t="s">
        <v>21</v>
      </c>
      <c r="C21" s="14" t="s">
        <v>22</v>
      </c>
      <c r="D21" s="14" t="s">
        <v>23</v>
      </c>
      <c r="E21" s="14" t="s">
        <v>24</v>
      </c>
      <c r="F21" s="14">
        <v>28.37</v>
      </c>
      <c r="G21" s="14">
        <v>28.37</v>
      </c>
      <c r="H21" s="14">
        <v>0</v>
      </c>
      <c r="I21" s="24"/>
      <c r="J21" s="24">
        <f>100*2^(21.65933-28.89)</f>
        <v>0.66581172868292</v>
      </c>
      <c r="K21" s="24">
        <f>100*2^(21.65933-28.73)</f>
        <v>0.743902880835057</v>
      </c>
      <c r="L21" s="24">
        <f>100*2^(21.65933-28.58)</f>
        <v>0.825411926757905</v>
      </c>
      <c r="M21" s="24"/>
    </row>
    <row r="22" spans="1:13">
      <c r="A22" s="14" t="s">
        <v>27</v>
      </c>
      <c r="B22" s="14" t="s">
        <v>21</v>
      </c>
      <c r="C22" s="14" t="s">
        <v>22</v>
      </c>
      <c r="D22" s="14" t="s">
        <v>23</v>
      </c>
      <c r="E22" s="14" t="s">
        <v>28</v>
      </c>
      <c r="F22" s="14">
        <v>33.12</v>
      </c>
      <c r="G22" s="14">
        <v>33.12</v>
      </c>
      <c r="H22" s="14">
        <v>0</v>
      </c>
      <c r="I22" s="24"/>
      <c r="J22" s="24"/>
      <c r="K22" s="24"/>
      <c r="L22" s="24"/>
      <c r="M22" s="24"/>
    </row>
    <row r="23" spans="1:13">
      <c r="A23" s="14" t="s">
        <v>29</v>
      </c>
      <c r="B23" s="14" t="s">
        <v>21</v>
      </c>
      <c r="C23" s="14" t="s">
        <v>22</v>
      </c>
      <c r="D23" s="14" t="s">
        <v>23</v>
      </c>
      <c r="E23" s="14" t="s">
        <v>28</v>
      </c>
      <c r="F23" s="14">
        <v>34.14</v>
      </c>
      <c r="G23" s="14">
        <v>34.14</v>
      </c>
      <c r="H23" s="14">
        <v>0</v>
      </c>
      <c r="I23" s="24"/>
      <c r="J23" s="24"/>
      <c r="K23" s="24"/>
      <c r="L23" s="24"/>
      <c r="M23" s="24"/>
    </row>
    <row r="24" spans="1:13">
      <c r="A24" s="14" t="s">
        <v>30</v>
      </c>
      <c r="B24" s="14" t="s">
        <v>21</v>
      </c>
      <c r="C24" s="14" t="s">
        <v>22</v>
      </c>
      <c r="D24" s="14" t="s">
        <v>23</v>
      </c>
      <c r="E24" s="14" t="s">
        <v>28</v>
      </c>
      <c r="F24" s="14">
        <v>34.26</v>
      </c>
      <c r="G24" s="14">
        <v>34.26</v>
      </c>
      <c r="H24" s="14">
        <v>0</v>
      </c>
      <c r="I24" s="24"/>
      <c r="J24" s="24"/>
      <c r="K24" s="24"/>
      <c r="L24" s="24"/>
      <c r="M24" s="24"/>
    </row>
    <row r="25" spans="1:13">
      <c r="A25" s="14" t="s">
        <v>31</v>
      </c>
      <c r="B25" s="14" t="s">
        <v>21</v>
      </c>
      <c r="C25" s="14" t="s">
        <v>22</v>
      </c>
      <c r="D25" s="14" t="s">
        <v>23</v>
      </c>
      <c r="E25" s="14" t="s">
        <v>1</v>
      </c>
      <c r="F25" s="14">
        <v>28.89</v>
      </c>
      <c r="G25" s="14">
        <v>28.89</v>
      </c>
      <c r="H25" s="14">
        <v>0</v>
      </c>
      <c r="I25" s="24"/>
      <c r="J25" s="24"/>
      <c r="K25" s="24"/>
      <c r="L25" s="24"/>
      <c r="M25" s="24"/>
    </row>
    <row r="26" spans="1:13">
      <c r="A26" s="14" t="s">
        <v>32</v>
      </c>
      <c r="B26" s="14" t="s">
        <v>21</v>
      </c>
      <c r="C26" s="14" t="s">
        <v>22</v>
      </c>
      <c r="D26" s="14" t="s">
        <v>23</v>
      </c>
      <c r="E26" s="14" t="s">
        <v>1</v>
      </c>
      <c r="F26" s="14">
        <v>28.73</v>
      </c>
      <c r="G26" s="14">
        <v>28.73</v>
      </c>
      <c r="H26" s="14">
        <v>0</v>
      </c>
      <c r="I26" s="24"/>
      <c r="J26" s="24"/>
      <c r="K26" s="24"/>
      <c r="L26" s="24"/>
      <c r="M26" s="24"/>
    </row>
    <row r="27" spans="1:13">
      <c r="A27" s="14" t="s">
        <v>33</v>
      </c>
      <c r="B27" s="14" t="s">
        <v>21</v>
      </c>
      <c r="C27" s="14" t="s">
        <v>22</v>
      </c>
      <c r="D27" s="14" t="s">
        <v>23</v>
      </c>
      <c r="E27" s="14" t="s">
        <v>1</v>
      </c>
      <c r="F27" s="14">
        <v>28.58</v>
      </c>
      <c r="G27" s="14">
        <v>28.58</v>
      </c>
      <c r="H27" s="14">
        <v>0</v>
      </c>
      <c r="I27" s="24"/>
      <c r="J27" s="24"/>
      <c r="K27" s="24"/>
      <c r="L27" s="24"/>
      <c r="M27" s="24"/>
    </row>
    <row r="28" spans="1:13">
      <c r="A28" s="14" t="s">
        <v>34</v>
      </c>
      <c r="B28" s="14" t="s">
        <v>21</v>
      </c>
      <c r="C28" s="14"/>
      <c r="D28" s="14" t="s">
        <v>23</v>
      </c>
      <c r="E28" s="14"/>
      <c r="F28" s="14" t="s">
        <v>35</v>
      </c>
      <c r="G28" s="14">
        <v>0</v>
      </c>
      <c r="H28" s="14">
        <v>0</v>
      </c>
      <c r="I28" s="24"/>
      <c r="J28" s="24"/>
      <c r="K28" s="24"/>
      <c r="L28" s="24"/>
      <c r="M28" s="24"/>
    </row>
    <row r="29" spans="1:13">
      <c r="A29" s="14" t="s">
        <v>36</v>
      </c>
      <c r="B29" s="14" t="s">
        <v>21</v>
      </c>
      <c r="C29" s="14"/>
      <c r="D29" s="14" t="s">
        <v>23</v>
      </c>
      <c r="E29" s="14"/>
      <c r="F29" s="14" t="s">
        <v>35</v>
      </c>
      <c r="G29" s="14">
        <v>0</v>
      </c>
      <c r="H29" s="14">
        <v>0</v>
      </c>
      <c r="I29" s="24"/>
      <c r="J29" s="24"/>
      <c r="K29" s="24"/>
      <c r="L29" s="24"/>
      <c r="M29" s="24"/>
    </row>
    <row r="30" spans="1:13">
      <c r="A30" s="14" t="s">
        <v>37</v>
      </c>
      <c r="B30" s="14" t="s">
        <v>21</v>
      </c>
      <c r="C30" s="14"/>
      <c r="D30" s="14" t="s">
        <v>23</v>
      </c>
      <c r="E30" s="14"/>
      <c r="F30" s="14" t="s">
        <v>35</v>
      </c>
      <c r="G30" s="14">
        <v>0</v>
      </c>
      <c r="H30" s="14">
        <v>0</v>
      </c>
      <c r="I30" s="24"/>
      <c r="J30" s="24"/>
      <c r="K30" s="24"/>
      <c r="L30" s="24"/>
      <c r="M30" s="24"/>
    </row>
    <row r="31" spans="1:13">
      <c r="A31" s="14" t="s">
        <v>38</v>
      </c>
      <c r="B31" s="14" t="s">
        <v>21</v>
      </c>
      <c r="C31" s="14" t="s">
        <v>39</v>
      </c>
      <c r="D31" s="14" t="s">
        <v>23</v>
      </c>
      <c r="E31" s="14" t="s">
        <v>24</v>
      </c>
      <c r="F31" s="14">
        <v>28.21</v>
      </c>
      <c r="G31" s="14">
        <v>28.21</v>
      </c>
      <c r="H31" s="14">
        <v>0</v>
      </c>
      <c r="I31" s="24"/>
      <c r="J31" s="24">
        <f>28.21+28.13+28.12</f>
        <v>84.46</v>
      </c>
      <c r="K31" s="24">
        <f>J31/3</f>
        <v>28.1533333333333</v>
      </c>
      <c r="L31" s="24">
        <f>K31-6.644</f>
        <v>21.5093333333333</v>
      </c>
      <c r="M31" s="24"/>
    </row>
    <row r="32" spans="1:13">
      <c r="A32" s="14" t="s">
        <v>40</v>
      </c>
      <c r="B32" s="14" t="s">
        <v>21</v>
      </c>
      <c r="C32" s="14" t="s">
        <v>39</v>
      </c>
      <c r="D32" s="14" t="s">
        <v>23</v>
      </c>
      <c r="E32" s="14" t="s">
        <v>24</v>
      </c>
      <c r="F32" s="14">
        <v>28.13</v>
      </c>
      <c r="G32" s="14">
        <v>28.13</v>
      </c>
      <c r="H32" s="14">
        <v>0</v>
      </c>
      <c r="I32" s="24"/>
      <c r="J32" s="24">
        <f>100*2^(L31-34.56)</f>
        <v>0.011785767513152</v>
      </c>
      <c r="K32" s="24">
        <f>100*2^(L31-36.09)</f>
        <v>0.00408114454285526</v>
      </c>
      <c r="L32" s="24">
        <f>100*2^(L31-34.03)</f>
        <v>0.0170178138038808</v>
      </c>
      <c r="M32" s="24"/>
    </row>
    <row r="33" spans="1:13">
      <c r="A33" s="14" t="s">
        <v>41</v>
      </c>
      <c r="B33" s="14" t="s">
        <v>21</v>
      </c>
      <c r="C33" s="14" t="s">
        <v>39</v>
      </c>
      <c r="D33" s="14" t="s">
        <v>23</v>
      </c>
      <c r="E33" s="14" t="s">
        <v>24</v>
      </c>
      <c r="F33" s="14">
        <v>28.12</v>
      </c>
      <c r="G33" s="14">
        <v>28.12</v>
      </c>
      <c r="H33" s="14">
        <v>0</v>
      </c>
      <c r="I33" s="24"/>
      <c r="J33" s="24">
        <f>100*2^(L31-28.36)</f>
        <v>0.866450672303058</v>
      </c>
      <c r="K33" s="24">
        <f>100*2^(L31-28.73)</f>
        <v>0.67044436454374</v>
      </c>
      <c r="L33" s="24">
        <f>100*2^(L31-28.42)</f>
        <v>0.831155041105575</v>
      </c>
      <c r="M33" s="24"/>
    </row>
    <row r="34" spans="1:13">
      <c r="A34" s="14" t="s">
        <v>42</v>
      </c>
      <c r="B34" s="14" t="s">
        <v>21</v>
      </c>
      <c r="C34" s="14" t="s">
        <v>39</v>
      </c>
      <c r="D34" s="14" t="s">
        <v>23</v>
      </c>
      <c r="E34" s="14" t="s">
        <v>28</v>
      </c>
      <c r="F34" s="14">
        <v>34.56</v>
      </c>
      <c r="G34" s="14">
        <v>34.56</v>
      </c>
      <c r="H34" s="14">
        <v>0</v>
      </c>
      <c r="I34" s="24"/>
      <c r="J34" s="24"/>
      <c r="K34" s="24"/>
      <c r="L34" s="24"/>
      <c r="M34" s="24"/>
    </row>
    <row r="35" spans="1:13">
      <c r="A35" s="14" t="s">
        <v>43</v>
      </c>
      <c r="B35" s="14" t="s">
        <v>21</v>
      </c>
      <c r="C35" s="14" t="s">
        <v>39</v>
      </c>
      <c r="D35" s="14" t="s">
        <v>23</v>
      </c>
      <c r="E35" s="14" t="s">
        <v>28</v>
      </c>
      <c r="F35" s="14">
        <v>36.09</v>
      </c>
      <c r="G35" s="14">
        <v>36.09</v>
      </c>
      <c r="H35" s="14">
        <v>0</v>
      </c>
      <c r="I35" s="24"/>
      <c r="J35" s="24"/>
      <c r="K35" s="24"/>
      <c r="L35" s="24"/>
      <c r="M35" s="24"/>
    </row>
    <row r="36" spans="1:13">
      <c r="A36" s="14" t="s">
        <v>44</v>
      </c>
      <c r="B36" s="14" t="s">
        <v>21</v>
      </c>
      <c r="C36" s="14" t="s">
        <v>39</v>
      </c>
      <c r="D36" s="14" t="s">
        <v>23</v>
      </c>
      <c r="E36" s="14" t="s">
        <v>28</v>
      </c>
      <c r="F36" s="14">
        <v>34.03</v>
      </c>
      <c r="G36" s="14">
        <v>34.03</v>
      </c>
      <c r="H36" s="14">
        <v>0</v>
      </c>
      <c r="I36" s="24"/>
      <c r="J36" s="24"/>
      <c r="K36" s="24"/>
      <c r="L36" s="24"/>
      <c r="M36" s="24"/>
    </row>
    <row r="37" spans="1:13">
      <c r="A37" s="14" t="s">
        <v>45</v>
      </c>
      <c r="B37" s="14" t="s">
        <v>21</v>
      </c>
      <c r="C37" s="14" t="s">
        <v>39</v>
      </c>
      <c r="D37" s="14" t="s">
        <v>23</v>
      </c>
      <c r="E37" s="14" t="s">
        <v>1</v>
      </c>
      <c r="F37" s="14">
        <v>28.36</v>
      </c>
      <c r="G37" s="14">
        <v>28.36</v>
      </c>
      <c r="H37" s="14">
        <v>0</v>
      </c>
      <c r="I37" s="24"/>
      <c r="J37" s="24"/>
      <c r="K37" s="24"/>
      <c r="L37" s="24"/>
      <c r="M37" s="24"/>
    </row>
    <row r="38" spans="1:13">
      <c r="A38" s="14" t="s">
        <v>46</v>
      </c>
      <c r="B38" s="14" t="s">
        <v>21</v>
      </c>
      <c r="C38" s="14" t="s">
        <v>39</v>
      </c>
      <c r="D38" s="14" t="s">
        <v>23</v>
      </c>
      <c r="E38" s="14" t="s">
        <v>1</v>
      </c>
      <c r="F38" s="14">
        <v>28.73</v>
      </c>
      <c r="G38" s="14">
        <v>28.73</v>
      </c>
      <c r="H38" s="14">
        <v>0</v>
      </c>
      <c r="I38" s="24"/>
      <c r="J38" s="24"/>
      <c r="K38" s="24"/>
      <c r="L38" s="24"/>
      <c r="M38" s="24"/>
    </row>
    <row r="39" spans="1:13">
      <c r="A39" s="14" t="s">
        <v>47</v>
      </c>
      <c r="B39" s="14" t="s">
        <v>21</v>
      </c>
      <c r="C39" s="14" t="s">
        <v>39</v>
      </c>
      <c r="D39" s="14" t="s">
        <v>23</v>
      </c>
      <c r="E39" s="14" t="s">
        <v>1</v>
      </c>
      <c r="F39" s="14">
        <v>28.42</v>
      </c>
      <c r="G39" s="14">
        <v>28.42</v>
      </c>
      <c r="H39" s="14">
        <v>0</v>
      </c>
      <c r="I39" s="24"/>
      <c r="J39" s="24"/>
      <c r="K39" s="24"/>
      <c r="L39" s="24"/>
      <c r="M39" s="24"/>
    </row>
    <row r="40" spans="1:13">
      <c r="A40" s="14" t="s">
        <v>48</v>
      </c>
      <c r="B40" s="14" t="s">
        <v>21</v>
      </c>
      <c r="C40" s="14"/>
      <c r="D40" s="14" t="s">
        <v>23</v>
      </c>
      <c r="E40" s="14"/>
      <c r="F40" s="14" t="s">
        <v>35</v>
      </c>
      <c r="G40" s="14">
        <v>0</v>
      </c>
      <c r="H40" s="14">
        <v>0</v>
      </c>
      <c r="I40" s="24"/>
      <c r="J40" s="24"/>
      <c r="K40" s="24"/>
      <c r="L40" s="24"/>
      <c r="M40" s="24"/>
    </row>
    <row r="41" spans="1:13">
      <c r="A41" s="14" t="s">
        <v>49</v>
      </c>
      <c r="B41" s="14" t="s">
        <v>21</v>
      </c>
      <c r="C41" s="14"/>
      <c r="D41" s="14" t="s">
        <v>23</v>
      </c>
      <c r="E41" s="14"/>
      <c r="F41" s="14" t="s">
        <v>35</v>
      </c>
      <c r="G41" s="14">
        <v>0</v>
      </c>
      <c r="H41" s="14">
        <v>0</v>
      </c>
      <c r="I41" s="24"/>
      <c r="J41" s="24"/>
      <c r="K41" s="24"/>
      <c r="L41" s="24"/>
      <c r="M41" s="24"/>
    </row>
    <row r="42" spans="1:13">
      <c r="A42" s="14" t="s">
        <v>50</v>
      </c>
      <c r="B42" s="14" t="s">
        <v>21</v>
      </c>
      <c r="C42" s="14"/>
      <c r="D42" s="14" t="s">
        <v>23</v>
      </c>
      <c r="E42" s="14"/>
      <c r="F42" s="14" t="s">
        <v>35</v>
      </c>
      <c r="G42" s="14">
        <v>0</v>
      </c>
      <c r="H42" s="14">
        <v>0</v>
      </c>
      <c r="I42" s="24"/>
      <c r="J42" s="24"/>
      <c r="K42" s="24"/>
      <c r="L42" s="24"/>
      <c r="M42" s="24"/>
    </row>
    <row r="43" spans="1:13">
      <c r="A43" s="14" t="s">
        <v>51</v>
      </c>
      <c r="B43" s="14" t="s">
        <v>21</v>
      </c>
      <c r="C43" s="14" t="s">
        <v>52</v>
      </c>
      <c r="D43" s="14" t="s">
        <v>23</v>
      </c>
      <c r="E43" s="14" t="s">
        <v>24</v>
      </c>
      <c r="F43" s="14">
        <v>29.5</v>
      </c>
      <c r="G43" s="14">
        <v>29.5</v>
      </c>
      <c r="H43" s="14">
        <v>0</v>
      </c>
      <c r="I43" s="24"/>
      <c r="J43" s="24"/>
      <c r="K43" s="24"/>
      <c r="L43" s="24"/>
      <c r="M43" s="24"/>
    </row>
    <row r="44" spans="1:13">
      <c r="A44" s="14" t="s">
        <v>53</v>
      </c>
      <c r="B44" s="14" t="s">
        <v>21</v>
      </c>
      <c r="C44" s="14" t="s">
        <v>52</v>
      </c>
      <c r="D44" s="14" t="s">
        <v>23</v>
      </c>
      <c r="E44" s="14" t="s">
        <v>24</v>
      </c>
      <c r="F44" s="14">
        <v>29.32</v>
      </c>
      <c r="G44" s="14">
        <v>29.32</v>
      </c>
      <c r="H44" s="14">
        <v>0</v>
      </c>
      <c r="I44" s="24"/>
      <c r="J44" s="24"/>
      <c r="K44" s="24"/>
      <c r="L44" s="24"/>
      <c r="M44" s="24"/>
    </row>
    <row r="45" spans="1:13">
      <c r="A45" s="14" t="s">
        <v>54</v>
      </c>
      <c r="B45" s="14" t="s">
        <v>21</v>
      </c>
      <c r="C45" s="14" t="s">
        <v>52</v>
      </c>
      <c r="D45" s="14" t="s">
        <v>23</v>
      </c>
      <c r="E45" s="14" t="s">
        <v>24</v>
      </c>
      <c r="F45" s="14">
        <v>29.39</v>
      </c>
      <c r="G45" s="14">
        <v>29.39</v>
      </c>
      <c r="H45" s="14">
        <v>0</v>
      </c>
      <c r="I45" s="24"/>
      <c r="J45" s="24"/>
      <c r="K45" s="24"/>
      <c r="L45" s="24"/>
      <c r="M45" s="24"/>
    </row>
    <row r="46" spans="1:13">
      <c r="A46" s="14" t="s">
        <v>55</v>
      </c>
      <c r="B46" s="14" t="s">
        <v>21</v>
      </c>
      <c r="C46" s="14" t="s">
        <v>52</v>
      </c>
      <c r="D46" s="14" t="s">
        <v>23</v>
      </c>
      <c r="E46" s="14" t="s">
        <v>28</v>
      </c>
      <c r="F46" s="14">
        <v>34.08</v>
      </c>
      <c r="G46" s="14">
        <v>34.08</v>
      </c>
      <c r="H46" s="14">
        <v>0</v>
      </c>
      <c r="I46" s="24"/>
      <c r="J46" s="24"/>
      <c r="K46" s="24"/>
      <c r="L46" s="24"/>
      <c r="M46" s="24"/>
    </row>
    <row r="47" spans="1:13">
      <c r="A47" s="14" t="s">
        <v>56</v>
      </c>
      <c r="B47" s="14" t="s">
        <v>21</v>
      </c>
      <c r="C47" s="14" t="s">
        <v>52</v>
      </c>
      <c r="D47" s="14" t="s">
        <v>23</v>
      </c>
      <c r="E47" s="14" t="s">
        <v>28</v>
      </c>
      <c r="F47" s="14">
        <v>33.94</v>
      </c>
      <c r="G47" s="14">
        <v>33.94</v>
      </c>
      <c r="H47" s="14">
        <v>0</v>
      </c>
      <c r="I47" s="24"/>
      <c r="J47" s="24"/>
      <c r="K47" s="24"/>
      <c r="L47" s="24"/>
      <c r="M47" s="24"/>
    </row>
    <row r="48" spans="1:13">
      <c r="A48" s="14" t="s">
        <v>57</v>
      </c>
      <c r="B48" s="14" t="s">
        <v>21</v>
      </c>
      <c r="C48" s="14" t="s">
        <v>52</v>
      </c>
      <c r="D48" s="14" t="s">
        <v>23</v>
      </c>
      <c r="E48" s="14" t="s">
        <v>28</v>
      </c>
      <c r="F48" s="14">
        <v>34.02</v>
      </c>
      <c r="G48" s="14">
        <v>34.02</v>
      </c>
      <c r="H48" s="14">
        <v>0</v>
      </c>
      <c r="I48" s="24"/>
      <c r="J48" s="24"/>
      <c r="K48" s="24"/>
      <c r="L48" s="24"/>
      <c r="M48" s="24"/>
    </row>
    <row r="49" spans="1:13">
      <c r="A49" s="14" t="s">
        <v>58</v>
      </c>
      <c r="B49" s="14" t="s">
        <v>21</v>
      </c>
      <c r="C49" s="14" t="s">
        <v>52</v>
      </c>
      <c r="D49" s="14" t="s">
        <v>23</v>
      </c>
      <c r="E49" s="14" t="s">
        <v>1</v>
      </c>
      <c r="F49" s="14">
        <v>30.05</v>
      </c>
      <c r="G49" s="14">
        <v>30.05</v>
      </c>
      <c r="H49" s="14">
        <v>0</v>
      </c>
      <c r="I49" s="24"/>
      <c r="J49" s="24"/>
      <c r="K49" s="24"/>
      <c r="L49" s="24"/>
      <c r="M49" s="24"/>
    </row>
    <row r="50" spans="1:13">
      <c r="A50" s="14" t="s">
        <v>59</v>
      </c>
      <c r="B50" s="14" t="s">
        <v>21</v>
      </c>
      <c r="C50" s="14" t="s">
        <v>52</v>
      </c>
      <c r="D50" s="14" t="s">
        <v>23</v>
      </c>
      <c r="E50" s="14" t="s">
        <v>1</v>
      </c>
      <c r="F50" s="14">
        <v>30.12</v>
      </c>
      <c r="G50" s="14">
        <v>30.12</v>
      </c>
      <c r="H50" s="14">
        <v>0</v>
      </c>
      <c r="I50" s="24"/>
      <c r="J50" s="24"/>
      <c r="K50" s="24"/>
      <c r="L50" s="24"/>
      <c r="M50" s="24"/>
    </row>
    <row r="51" spans="1:13">
      <c r="A51" s="14" t="s">
        <v>60</v>
      </c>
      <c r="B51" s="14" t="s">
        <v>21</v>
      </c>
      <c r="C51" s="14" t="s">
        <v>52</v>
      </c>
      <c r="D51" s="14" t="s">
        <v>23</v>
      </c>
      <c r="E51" s="14" t="s">
        <v>1</v>
      </c>
      <c r="F51" s="14">
        <v>30.48</v>
      </c>
      <c r="G51" s="14">
        <v>30.48</v>
      </c>
      <c r="H51" s="14">
        <v>0</v>
      </c>
      <c r="I51" s="24"/>
      <c r="J51" s="24"/>
      <c r="K51" s="24"/>
      <c r="L51" s="24"/>
      <c r="M51" s="24"/>
    </row>
    <row r="52" spans="1:13">
      <c r="A52" s="14" t="s">
        <v>61</v>
      </c>
      <c r="B52" s="14" t="s">
        <v>21</v>
      </c>
      <c r="C52" s="14"/>
      <c r="D52" s="14" t="s">
        <v>23</v>
      </c>
      <c r="E52" s="14"/>
      <c r="F52" s="14" t="s">
        <v>35</v>
      </c>
      <c r="G52" s="14">
        <v>0</v>
      </c>
      <c r="H52" s="14">
        <v>0</v>
      </c>
      <c r="I52" s="24"/>
      <c r="J52" s="24"/>
      <c r="K52" s="24"/>
      <c r="L52" s="24"/>
      <c r="M52" s="24"/>
    </row>
    <row r="53" spans="1:13">
      <c r="A53" s="14" t="s">
        <v>62</v>
      </c>
      <c r="B53" s="14" t="s">
        <v>21</v>
      </c>
      <c r="C53" s="14"/>
      <c r="D53" s="14" t="s">
        <v>23</v>
      </c>
      <c r="E53" s="14"/>
      <c r="F53" s="14" t="s">
        <v>35</v>
      </c>
      <c r="G53" s="14">
        <v>0</v>
      </c>
      <c r="H53" s="14">
        <v>0</v>
      </c>
      <c r="I53" s="24"/>
      <c r="J53" s="24"/>
      <c r="K53" s="24"/>
      <c r="L53" s="24"/>
      <c r="M53" s="24"/>
    </row>
    <row r="54" spans="1:13">
      <c r="A54" s="14" t="s">
        <v>63</v>
      </c>
      <c r="B54" s="14" t="s">
        <v>21</v>
      </c>
      <c r="C54" s="14"/>
      <c r="D54" s="14" t="s">
        <v>23</v>
      </c>
      <c r="E54" s="14"/>
      <c r="F54" s="14" t="s">
        <v>35</v>
      </c>
      <c r="G54" s="14">
        <v>0</v>
      </c>
      <c r="H54" s="14">
        <v>0</v>
      </c>
      <c r="I54" s="24"/>
      <c r="J54" s="24"/>
      <c r="K54" s="24"/>
      <c r="L54" s="24"/>
      <c r="M54" s="24"/>
    </row>
    <row r="55" spans="1:13">
      <c r="A55" s="14" t="s">
        <v>64</v>
      </c>
      <c r="B55" s="14" t="s">
        <v>21</v>
      </c>
      <c r="C55" s="14" t="s">
        <v>2</v>
      </c>
      <c r="D55" s="14" t="s">
        <v>23</v>
      </c>
      <c r="E55" s="14" t="s">
        <v>24</v>
      </c>
      <c r="F55" s="14">
        <v>31.3</v>
      </c>
      <c r="G55" s="14">
        <v>31.3</v>
      </c>
      <c r="H55" s="14">
        <v>0</v>
      </c>
      <c r="I55" s="24"/>
      <c r="J55" s="24"/>
      <c r="K55" s="24">
        <v>24.79</v>
      </c>
      <c r="L55" s="24"/>
      <c r="M55" s="24"/>
    </row>
    <row r="56" spans="1:13">
      <c r="A56" s="14" t="s">
        <v>65</v>
      </c>
      <c r="B56" s="14" t="s">
        <v>21</v>
      </c>
      <c r="C56" s="14" t="s">
        <v>2</v>
      </c>
      <c r="D56" s="14" t="s">
        <v>23</v>
      </c>
      <c r="E56" s="14" t="s">
        <v>24</v>
      </c>
      <c r="F56" s="14">
        <v>31.66</v>
      </c>
      <c r="G56" s="14">
        <v>31.66</v>
      </c>
      <c r="H56" s="14">
        <v>0</v>
      </c>
      <c r="I56" s="24"/>
      <c r="J56" s="24"/>
      <c r="K56" s="24">
        <f>100*2^(24.79-39.08)</f>
        <v>0.00499207799412709</v>
      </c>
      <c r="L56" s="24">
        <f>100*2^(24.79-38.01)</f>
        <v>0.0104805351127656</v>
      </c>
      <c r="M56" s="24">
        <f>100*2^(24.79-38.92)</f>
        <v>0.00557758453509155</v>
      </c>
    </row>
    <row r="57" spans="1:13">
      <c r="A57" s="14" t="s">
        <v>66</v>
      </c>
      <c r="B57" s="14" t="s">
        <v>21</v>
      </c>
      <c r="C57" s="14" t="s">
        <v>2</v>
      </c>
      <c r="D57" s="14" t="s">
        <v>23</v>
      </c>
      <c r="E57" s="14" t="s">
        <v>24</v>
      </c>
      <c r="F57" s="14">
        <v>31.37</v>
      </c>
      <c r="G57" s="14">
        <v>31.37</v>
      </c>
      <c r="H57" s="14">
        <v>0</v>
      </c>
      <c r="I57" s="24"/>
      <c r="J57" s="24"/>
      <c r="K57" s="24">
        <f>100*2^(24.79-31.12)</f>
        <v>1.24302575586706</v>
      </c>
      <c r="L57" s="24">
        <f>100*2^(24.79-31.46)</f>
        <v>0.982041698845177</v>
      </c>
      <c r="M57" s="24">
        <f>100*2^(24.79-31.58)</f>
        <v>0.903662643676006</v>
      </c>
    </row>
    <row r="58" spans="1:13">
      <c r="A58" s="14" t="s">
        <v>67</v>
      </c>
      <c r="B58" s="14" t="s">
        <v>21</v>
      </c>
      <c r="C58" s="14" t="s">
        <v>2</v>
      </c>
      <c r="D58" s="14" t="s">
        <v>23</v>
      </c>
      <c r="E58" s="14" t="s">
        <v>28</v>
      </c>
      <c r="F58" s="14">
        <v>38.92</v>
      </c>
      <c r="G58" s="14">
        <v>38.92</v>
      </c>
      <c r="H58" s="14">
        <v>0</v>
      </c>
      <c r="I58" s="24"/>
      <c r="J58" s="24"/>
      <c r="K58" s="24"/>
      <c r="L58" s="24"/>
      <c r="M58" s="24"/>
    </row>
    <row r="59" spans="1:13">
      <c r="A59" s="14" t="s">
        <v>68</v>
      </c>
      <c r="B59" s="14" t="s">
        <v>21</v>
      </c>
      <c r="C59" s="14" t="s">
        <v>2</v>
      </c>
      <c r="D59" s="14" t="s">
        <v>23</v>
      </c>
      <c r="E59" s="14" t="s">
        <v>28</v>
      </c>
      <c r="F59" s="14">
        <v>39.08</v>
      </c>
      <c r="G59" s="14">
        <v>39.08</v>
      </c>
      <c r="H59" s="14">
        <v>0</v>
      </c>
      <c r="I59" s="24"/>
      <c r="J59" s="24"/>
      <c r="K59" s="24"/>
      <c r="L59" s="24"/>
      <c r="M59" s="24"/>
    </row>
    <row r="60" spans="1:13">
      <c r="A60" s="14" t="s">
        <v>69</v>
      </c>
      <c r="B60" s="14" t="s">
        <v>21</v>
      </c>
      <c r="C60" s="14" t="s">
        <v>2</v>
      </c>
      <c r="D60" s="14" t="s">
        <v>23</v>
      </c>
      <c r="E60" s="14" t="s">
        <v>28</v>
      </c>
      <c r="F60" s="14">
        <v>38.01</v>
      </c>
      <c r="G60" s="14">
        <v>38.01</v>
      </c>
      <c r="H60" s="14">
        <v>0</v>
      </c>
      <c r="I60" s="24"/>
      <c r="J60" s="24"/>
      <c r="K60" s="24"/>
      <c r="L60" s="24"/>
      <c r="M60" s="24"/>
    </row>
    <row r="61" spans="1:13">
      <c r="A61" s="14" t="s">
        <v>70</v>
      </c>
      <c r="B61" s="14" t="s">
        <v>21</v>
      </c>
      <c r="C61" s="14" t="s">
        <v>2</v>
      </c>
      <c r="D61" s="14" t="s">
        <v>23</v>
      </c>
      <c r="E61" s="14" t="s">
        <v>1</v>
      </c>
      <c r="F61" s="14">
        <v>31.12</v>
      </c>
      <c r="G61" s="14">
        <v>32.12</v>
      </c>
      <c r="H61" s="14">
        <v>0</v>
      </c>
      <c r="I61" s="24"/>
      <c r="J61" s="24"/>
      <c r="K61" s="24"/>
      <c r="L61" s="24"/>
      <c r="M61" s="24"/>
    </row>
    <row r="62" spans="1:13">
      <c r="A62" s="14" t="s">
        <v>71</v>
      </c>
      <c r="B62" s="14" t="s">
        <v>21</v>
      </c>
      <c r="C62" s="14" t="s">
        <v>2</v>
      </c>
      <c r="D62" s="14" t="s">
        <v>23</v>
      </c>
      <c r="E62" s="14" t="s">
        <v>1</v>
      </c>
      <c r="F62" s="14">
        <v>31.46</v>
      </c>
      <c r="G62" s="14">
        <v>32.46</v>
      </c>
      <c r="H62" s="14">
        <v>0</v>
      </c>
      <c r="I62" s="24"/>
      <c r="J62" s="24"/>
      <c r="K62" s="24"/>
      <c r="L62" s="24"/>
      <c r="M62" s="24"/>
    </row>
    <row r="63" spans="1:13">
      <c r="A63" s="14" t="s">
        <v>72</v>
      </c>
      <c r="B63" s="14" t="s">
        <v>21</v>
      </c>
      <c r="C63" s="14" t="s">
        <v>2</v>
      </c>
      <c r="D63" s="14" t="s">
        <v>23</v>
      </c>
      <c r="E63" s="14" t="s">
        <v>1</v>
      </c>
      <c r="F63" s="14">
        <v>31.58</v>
      </c>
      <c r="G63" s="14">
        <v>31.58</v>
      </c>
      <c r="H63" s="14">
        <v>0</v>
      </c>
      <c r="I63" s="24"/>
      <c r="J63" s="24"/>
      <c r="K63" s="24"/>
      <c r="L63" s="24"/>
      <c r="M63" s="24"/>
    </row>
    <row r="64" spans="1:13">
      <c r="A64" s="14" t="s">
        <v>73</v>
      </c>
      <c r="B64" s="14" t="s">
        <v>21</v>
      </c>
      <c r="C64" s="14"/>
      <c r="D64" s="14" t="s">
        <v>23</v>
      </c>
      <c r="E64" s="14"/>
      <c r="F64" s="14" t="s">
        <v>35</v>
      </c>
      <c r="G64" s="14">
        <v>0</v>
      </c>
      <c r="H64" s="14">
        <v>0</v>
      </c>
      <c r="I64" s="24"/>
      <c r="J64" s="24"/>
      <c r="K64" s="24"/>
      <c r="L64" s="24"/>
      <c r="M64" s="24"/>
    </row>
    <row r="65" spans="1:13">
      <c r="A65" s="14" t="s">
        <v>74</v>
      </c>
      <c r="B65" s="14" t="s">
        <v>21</v>
      </c>
      <c r="C65" s="14"/>
      <c r="D65" s="14" t="s">
        <v>23</v>
      </c>
      <c r="E65" s="14"/>
      <c r="F65" s="14" t="s">
        <v>35</v>
      </c>
      <c r="G65" s="14">
        <v>0</v>
      </c>
      <c r="H65" s="14">
        <v>0</v>
      </c>
      <c r="I65" s="24"/>
      <c r="J65" s="24"/>
      <c r="K65" s="24"/>
      <c r="L65" s="24"/>
      <c r="M65" s="24"/>
    </row>
    <row r="66" spans="1:13">
      <c r="A66" s="14" t="s">
        <v>75</v>
      </c>
      <c r="B66" s="14" t="s">
        <v>21</v>
      </c>
      <c r="C66" s="14"/>
      <c r="D66" s="14" t="s">
        <v>23</v>
      </c>
      <c r="E66" s="14"/>
      <c r="F66" s="14" t="s">
        <v>35</v>
      </c>
      <c r="G66" s="14">
        <v>0</v>
      </c>
      <c r="H66" s="14">
        <v>0</v>
      </c>
      <c r="I66" s="24"/>
      <c r="J66" s="24"/>
      <c r="K66" s="24"/>
      <c r="L66" s="24"/>
      <c r="M66" s="24"/>
    </row>
    <row r="67" spans="1:13">
      <c r="A67" s="14" t="s">
        <v>76</v>
      </c>
      <c r="B67" s="14" t="s">
        <v>21</v>
      </c>
      <c r="C67" s="14" t="s">
        <v>7</v>
      </c>
      <c r="D67" s="14" t="s">
        <v>23</v>
      </c>
      <c r="E67" s="14" t="s">
        <v>24</v>
      </c>
      <c r="F67" s="14">
        <v>28.21</v>
      </c>
      <c r="G67" s="14">
        <v>28.21</v>
      </c>
      <c r="H67" s="14">
        <v>0</v>
      </c>
      <c r="I67" s="24"/>
      <c r="J67" s="24">
        <f>28.21+28.06+28.18</f>
        <v>84.45</v>
      </c>
      <c r="K67" s="24">
        <f>J67/3</f>
        <v>28.15</v>
      </c>
      <c r="L67" s="24">
        <f>K67-6.644</f>
        <v>21.506</v>
      </c>
      <c r="M67" s="24"/>
    </row>
    <row r="68" spans="1:13">
      <c r="A68" s="14" t="s">
        <v>77</v>
      </c>
      <c r="B68" s="14" t="s">
        <v>21</v>
      </c>
      <c r="C68" s="14" t="s">
        <v>7</v>
      </c>
      <c r="D68" s="14" t="s">
        <v>23</v>
      </c>
      <c r="E68" s="14" t="s">
        <v>24</v>
      </c>
      <c r="F68" s="14">
        <v>28.06</v>
      </c>
      <c r="G68" s="14">
        <v>28.06</v>
      </c>
      <c r="H68" s="14">
        <v>0</v>
      </c>
      <c r="I68" s="24"/>
      <c r="J68" s="24">
        <f>100*2^(L67-33.84)</f>
        <v>0.0193685020310336</v>
      </c>
      <c r="K68" s="24">
        <f>100*2^(L67-34.65)</f>
        <v>0.0110474421738635</v>
      </c>
      <c r="L68" s="24">
        <f>100*2^(L67-33.32)</f>
        <v>0.0277735651336059</v>
      </c>
      <c r="M68" s="24"/>
    </row>
    <row r="69" spans="1:13">
      <c r="A69" s="14" t="s">
        <v>78</v>
      </c>
      <c r="B69" s="14" t="s">
        <v>21</v>
      </c>
      <c r="C69" s="14" t="s">
        <v>7</v>
      </c>
      <c r="D69" s="14" t="s">
        <v>23</v>
      </c>
      <c r="E69" s="14" t="s">
        <v>24</v>
      </c>
      <c r="F69" s="14">
        <v>28.18</v>
      </c>
      <c r="G69" s="14">
        <v>28.18</v>
      </c>
      <c r="H69" s="14">
        <v>0</v>
      </c>
      <c r="I69" s="24"/>
      <c r="J69" s="24">
        <f>100*2^(L67-28.24)</f>
        <v>0.939429100701698</v>
      </c>
      <c r="K69" s="24">
        <f>100*2^(L67-28.23)</f>
        <v>0.945963346836366</v>
      </c>
      <c r="L69" s="24">
        <f>100*2^(L67-28.28)</f>
        <v>0.913740362540579</v>
      </c>
      <c r="M69" s="24"/>
    </row>
    <row r="70" spans="1:13">
      <c r="A70" s="14" t="s">
        <v>79</v>
      </c>
      <c r="B70" s="14" t="s">
        <v>21</v>
      </c>
      <c r="C70" s="14" t="s">
        <v>7</v>
      </c>
      <c r="D70" s="14" t="s">
        <v>23</v>
      </c>
      <c r="E70" s="14" t="s">
        <v>28</v>
      </c>
      <c r="F70" s="14">
        <v>33.84</v>
      </c>
      <c r="G70" s="14">
        <v>33.84</v>
      </c>
      <c r="H70" s="14">
        <v>0</v>
      </c>
      <c r="I70" s="24"/>
      <c r="J70" s="24"/>
      <c r="K70" s="24"/>
      <c r="L70" s="24"/>
      <c r="M70" s="24"/>
    </row>
    <row r="71" spans="1:13">
      <c r="A71" s="14" t="s">
        <v>80</v>
      </c>
      <c r="B71" s="14" t="s">
        <v>21</v>
      </c>
      <c r="C71" s="14" t="s">
        <v>7</v>
      </c>
      <c r="D71" s="14" t="s">
        <v>23</v>
      </c>
      <c r="E71" s="14" t="s">
        <v>28</v>
      </c>
      <c r="F71" s="14">
        <v>34.65</v>
      </c>
      <c r="G71" s="14">
        <v>34.65</v>
      </c>
      <c r="H71" s="14">
        <v>0</v>
      </c>
      <c r="I71" s="24"/>
      <c r="J71" s="24"/>
      <c r="K71" s="24"/>
      <c r="L71" s="24"/>
      <c r="M71" s="24"/>
    </row>
    <row r="72" spans="1:13">
      <c r="A72" s="14" t="s">
        <v>81</v>
      </c>
      <c r="B72" s="14" t="s">
        <v>21</v>
      </c>
      <c r="C72" s="14" t="s">
        <v>7</v>
      </c>
      <c r="D72" s="14" t="s">
        <v>23</v>
      </c>
      <c r="E72" s="14" t="s">
        <v>28</v>
      </c>
      <c r="F72" s="14">
        <v>33.32</v>
      </c>
      <c r="G72" s="14">
        <v>33.32</v>
      </c>
      <c r="H72" s="14">
        <v>0</v>
      </c>
      <c r="I72" s="24"/>
      <c r="J72" s="24"/>
      <c r="K72" s="24"/>
      <c r="L72" s="24"/>
      <c r="M72" s="24"/>
    </row>
    <row r="73" spans="1:13">
      <c r="A73" s="14" t="s">
        <v>82</v>
      </c>
      <c r="B73" s="14" t="s">
        <v>21</v>
      </c>
      <c r="C73" s="14" t="s">
        <v>7</v>
      </c>
      <c r="D73" s="14" t="s">
        <v>23</v>
      </c>
      <c r="E73" s="14" t="s">
        <v>1</v>
      </c>
      <c r="F73" s="14">
        <v>28.24</v>
      </c>
      <c r="G73" s="14">
        <v>28.24</v>
      </c>
      <c r="H73" s="14">
        <v>0</v>
      </c>
      <c r="I73" s="24"/>
      <c r="J73" s="24"/>
      <c r="K73" s="24"/>
      <c r="L73" s="24"/>
      <c r="M73" s="24"/>
    </row>
    <row r="74" spans="1:13">
      <c r="A74" s="14" t="s">
        <v>83</v>
      </c>
      <c r="B74" s="14" t="s">
        <v>21</v>
      </c>
      <c r="C74" s="14" t="s">
        <v>7</v>
      </c>
      <c r="D74" s="14" t="s">
        <v>23</v>
      </c>
      <c r="E74" s="14" t="s">
        <v>1</v>
      </c>
      <c r="F74" s="14">
        <v>28.23</v>
      </c>
      <c r="G74" s="14">
        <v>28.23</v>
      </c>
      <c r="H74" s="14">
        <v>0</v>
      </c>
      <c r="I74" s="24"/>
      <c r="J74" s="24"/>
      <c r="K74" s="24"/>
      <c r="L74" s="24"/>
      <c r="M74" s="24"/>
    </row>
    <row r="75" spans="1:13">
      <c r="A75" s="14" t="s">
        <v>84</v>
      </c>
      <c r="B75" s="14" t="s">
        <v>21</v>
      </c>
      <c r="C75" s="14" t="s">
        <v>7</v>
      </c>
      <c r="D75" s="14" t="s">
        <v>23</v>
      </c>
      <c r="E75" s="14" t="s">
        <v>1</v>
      </c>
      <c r="F75" s="14">
        <v>28.28</v>
      </c>
      <c r="G75" s="14">
        <v>28.28</v>
      </c>
      <c r="H75" s="14">
        <v>0</v>
      </c>
      <c r="I75" s="24"/>
      <c r="J75" s="24"/>
      <c r="K75" s="24"/>
      <c r="L75" s="24"/>
      <c r="M75" s="24"/>
    </row>
    <row r="76" spans="1:13">
      <c r="A76" s="14" t="s">
        <v>85</v>
      </c>
      <c r="B76" s="14" t="s">
        <v>21</v>
      </c>
      <c r="C76" s="14"/>
      <c r="D76" s="14" t="s">
        <v>23</v>
      </c>
      <c r="E76" s="14"/>
      <c r="F76" s="14" t="s">
        <v>35</v>
      </c>
      <c r="G76" s="14">
        <v>0</v>
      </c>
      <c r="H76" s="14">
        <v>0</v>
      </c>
      <c r="I76" s="24"/>
      <c r="J76" s="24"/>
      <c r="K76" s="24"/>
      <c r="L76" s="24"/>
      <c r="M76" s="24"/>
    </row>
    <row r="77" spans="1:13">
      <c r="A77" s="14" t="s">
        <v>86</v>
      </c>
      <c r="B77" s="14" t="s">
        <v>21</v>
      </c>
      <c r="C77" s="14"/>
      <c r="D77" s="14" t="s">
        <v>23</v>
      </c>
      <c r="E77" s="14"/>
      <c r="F77" s="14" t="s">
        <v>35</v>
      </c>
      <c r="G77" s="14">
        <v>0</v>
      </c>
      <c r="H77" s="14">
        <v>0</v>
      </c>
      <c r="I77" s="24"/>
      <c r="J77" s="24"/>
      <c r="K77" s="24"/>
      <c r="L77" s="24"/>
      <c r="M77" s="24"/>
    </row>
    <row r="78" spans="1:13">
      <c r="A78" s="14" t="s">
        <v>87</v>
      </c>
      <c r="B78" s="14" t="s">
        <v>21</v>
      </c>
      <c r="C78" s="14"/>
      <c r="D78" s="14" t="s">
        <v>23</v>
      </c>
      <c r="E78" s="14"/>
      <c r="F78" s="14" t="s">
        <v>35</v>
      </c>
      <c r="G78" s="14">
        <v>0</v>
      </c>
      <c r="H78" s="14">
        <v>0</v>
      </c>
      <c r="I78" s="24"/>
      <c r="J78" s="24"/>
      <c r="K78" s="24"/>
      <c r="L78" s="24"/>
      <c r="M78" s="24"/>
    </row>
    <row r="79" spans="1:13">
      <c r="A79" s="14" t="s">
        <v>88</v>
      </c>
      <c r="B79" s="14" t="s">
        <v>21</v>
      </c>
      <c r="C79" s="14" t="s">
        <v>9</v>
      </c>
      <c r="D79" s="14" t="s">
        <v>23</v>
      </c>
      <c r="E79" s="14" t="s">
        <v>24</v>
      </c>
      <c r="F79" s="14">
        <v>27.56</v>
      </c>
      <c r="G79" s="14">
        <v>27.56</v>
      </c>
      <c r="H79" s="14">
        <v>0</v>
      </c>
      <c r="I79" s="24"/>
      <c r="J79" s="24">
        <f>27.56+27.4+27.46</f>
        <v>82.42</v>
      </c>
      <c r="K79" s="24">
        <f>J79/3</f>
        <v>27.4733333333333</v>
      </c>
      <c r="L79" s="24">
        <f>K79-6.644</f>
        <v>20.8293333333333</v>
      </c>
      <c r="M79" s="24"/>
    </row>
    <row r="80" spans="1:13">
      <c r="A80" s="14" t="s">
        <v>89</v>
      </c>
      <c r="B80" s="14" t="s">
        <v>21</v>
      </c>
      <c r="C80" s="14" t="s">
        <v>9</v>
      </c>
      <c r="D80" s="14" t="s">
        <v>23</v>
      </c>
      <c r="E80" s="14" t="s">
        <v>24</v>
      </c>
      <c r="F80" s="14">
        <v>27.4</v>
      </c>
      <c r="G80" s="14">
        <v>27.4</v>
      </c>
      <c r="H80" s="14">
        <v>0</v>
      </c>
      <c r="I80" s="24"/>
      <c r="J80" s="24">
        <f>100*2^(L79-32.68)</f>
        <v>0.0270765835094704</v>
      </c>
      <c r="K80" s="24">
        <f>100*2^(L79-34.3)</f>
        <v>0.00880897285581069</v>
      </c>
      <c r="L80" s="24">
        <f>100*2^(L79-32.79)</f>
        <v>0.025088839036653</v>
      </c>
      <c r="M80" s="24"/>
    </row>
    <row r="81" spans="1:13">
      <c r="A81" s="14" t="s">
        <v>90</v>
      </c>
      <c r="B81" s="14" t="s">
        <v>21</v>
      </c>
      <c r="C81" s="14" t="s">
        <v>9</v>
      </c>
      <c r="D81" s="14" t="s">
        <v>23</v>
      </c>
      <c r="E81" s="14" t="s">
        <v>24</v>
      </c>
      <c r="F81" s="14">
        <v>27.46</v>
      </c>
      <c r="G81" s="14">
        <v>27.46</v>
      </c>
      <c r="H81" s="14">
        <v>0</v>
      </c>
      <c r="I81" s="24"/>
      <c r="J81" s="24">
        <f>100*2^(L79-27.2)</f>
        <v>1.20847658739974</v>
      </c>
      <c r="K81" s="24">
        <f>100*2^(L79-27.39)</f>
        <v>1.05935749059108</v>
      </c>
      <c r="L81" s="24">
        <f>100*2^(L79-27.26)</f>
        <v>1.15924822933721</v>
      </c>
      <c r="M81" s="24"/>
    </row>
    <row r="82" spans="1:13">
      <c r="A82" s="14" t="s">
        <v>91</v>
      </c>
      <c r="B82" s="14" t="s">
        <v>21</v>
      </c>
      <c r="C82" s="14" t="s">
        <v>9</v>
      </c>
      <c r="D82" s="14" t="s">
        <v>23</v>
      </c>
      <c r="E82" s="14" t="s">
        <v>28</v>
      </c>
      <c r="F82" s="14">
        <v>32.68</v>
      </c>
      <c r="G82" s="14">
        <v>32.68</v>
      </c>
      <c r="H82" s="14">
        <v>0</v>
      </c>
      <c r="I82" s="24"/>
      <c r="J82" s="24"/>
      <c r="K82" s="24"/>
      <c r="L82" s="24"/>
      <c r="M82" s="24"/>
    </row>
    <row r="83" spans="1:13">
      <c r="A83" s="14" t="s">
        <v>92</v>
      </c>
      <c r="B83" s="14" t="s">
        <v>21</v>
      </c>
      <c r="C83" s="14" t="s">
        <v>9</v>
      </c>
      <c r="D83" s="14" t="s">
        <v>23</v>
      </c>
      <c r="E83" s="14" t="s">
        <v>28</v>
      </c>
      <c r="F83" s="14">
        <v>34.3</v>
      </c>
      <c r="G83" s="14">
        <v>34.3</v>
      </c>
      <c r="H83" s="14">
        <v>0</v>
      </c>
      <c r="I83" s="24"/>
      <c r="J83" s="24"/>
      <c r="K83" s="24"/>
      <c r="L83" s="24"/>
      <c r="M83" s="24"/>
    </row>
    <row r="84" spans="1:13">
      <c r="A84" s="14" t="s">
        <v>93</v>
      </c>
      <c r="B84" s="14" t="s">
        <v>21</v>
      </c>
      <c r="C84" s="14" t="s">
        <v>9</v>
      </c>
      <c r="D84" s="14" t="s">
        <v>23</v>
      </c>
      <c r="E84" s="14" t="s">
        <v>28</v>
      </c>
      <c r="F84" s="14">
        <v>32.79</v>
      </c>
      <c r="G84" s="14">
        <v>32.79</v>
      </c>
      <c r="H84" s="14">
        <v>0</v>
      </c>
      <c r="I84" s="24"/>
      <c r="J84" s="24"/>
      <c r="K84" s="24"/>
      <c r="L84" s="24"/>
      <c r="M84" s="24"/>
    </row>
    <row r="85" spans="1:13">
      <c r="A85" s="14" t="s">
        <v>94</v>
      </c>
      <c r="B85" s="14" t="s">
        <v>21</v>
      </c>
      <c r="C85" s="14" t="s">
        <v>9</v>
      </c>
      <c r="D85" s="14" t="s">
        <v>23</v>
      </c>
      <c r="E85" s="14" t="s">
        <v>1</v>
      </c>
      <c r="F85" s="14">
        <v>27.2</v>
      </c>
      <c r="G85" s="14">
        <v>27.2</v>
      </c>
      <c r="H85" s="14">
        <v>0</v>
      </c>
      <c r="I85" s="24"/>
      <c r="J85" s="24"/>
      <c r="K85" s="24"/>
      <c r="L85" s="24"/>
      <c r="M85" s="24"/>
    </row>
    <row r="86" spans="1:13">
      <c r="A86" s="14" t="s">
        <v>95</v>
      </c>
      <c r="B86" s="14" t="s">
        <v>21</v>
      </c>
      <c r="C86" s="14" t="s">
        <v>9</v>
      </c>
      <c r="D86" s="14" t="s">
        <v>23</v>
      </c>
      <c r="E86" s="14" t="s">
        <v>1</v>
      </c>
      <c r="F86" s="14">
        <v>27.39</v>
      </c>
      <c r="G86" s="14">
        <v>27.39</v>
      </c>
      <c r="H86" s="14">
        <v>0</v>
      </c>
      <c r="I86" s="24"/>
      <c r="J86" s="24"/>
      <c r="K86" s="24"/>
      <c r="L86" s="24"/>
      <c r="M86" s="24"/>
    </row>
    <row r="87" spans="1:13">
      <c r="A87" s="14" t="s">
        <v>96</v>
      </c>
      <c r="B87" s="14" t="s">
        <v>21</v>
      </c>
      <c r="C87" s="14"/>
      <c r="D87" s="14" t="s">
        <v>23</v>
      </c>
      <c r="E87" s="14" t="s">
        <v>1</v>
      </c>
      <c r="F87" s="14">
        <v>27.26</v>
      </c>
      <c r="G87" s="14">
        <v>27.26</v>
      </c>
      <c r="H87" s="14">
        <v>0</v>
      </c>
      <c r="I87" s="24"/>
      <c r="J87" s="24"/>
      <c r="K87" s="24"/>
      <c r="L87" s="24"/>
      <c r="M87" s="24"/>
    </row>
    <row r="88" spans="1:13">
      <c r="A88" s="14" t="s">
        <v>97</v>
      </c>
      <c r="B88" s="14" t="s">
        <v>21</v>
      </c>
      <c r="C88" s="14"/>
      <c r="D88" s="14" t="s">
        <v>23</v>
      </c>
      <c r="E88" s="14"/>
      <c r="F88" s="14" t="s">
        <v>35</v>
      </c>
      <c r="G88" s="14">
        <v>0</v>
      </c>
      <c r="H88" s="14">
        <v>0</v>
      </c>
      <c r="I88" s="24"/>
      <c r="J88" s="24"/>
      <c r="K88" s="24"/>
      <c r="L88" s="24"/>
      <c r="M88" s="24"/>
    </row>
    <row r="89" spans="1:13">
      <c r="A89" s="14" t="s">
        <v>98</v>
      </c>
      <c r="B89" s="14" t="s">
        <v>21</v>
      </c>
      <c r="C89" s="14"/>
      <c r="D89" s="14" t="s">
        <v>23</v>
      </c>
      <c r="E89" s="14"/>
      <c r="F89" s="14" t="s">
        <v>35</v>
      </c>
      <c r="G89" s="14">
        <v>0</v>
      </c>
      <c r="H89" s="14">
        <v>0</v>
      </c>
      <c r="I89" s="24"/>
      <c r="J89" s="24"/>
      <c r="K89" s="24"/>
      <c r="L89" s="24"/>
      <c r="M89" s="24"/>
    </row>
    <row r="90" spans="1:13">
      <c r="A90" s="14" t="s">
        <v>99</v>
      </c>
      <c r="B90" s="14" t="s">
        <v>21</v>
      </c>
      <c r="C90" s="14"/>
      <c r="D90" s="14" t="s">
        <v>23</v>
      </c>
      <c r="E90" s="14"/>
      <c r="F90" s="14" t="s">
        <v>35</v>
      </c>
      <c r="G90" s="14">
        <v>0</v>
      </c>
      <c r="H90" s="14">
        <v>0</v>
      </c>
      <c r="I90" s="24"/>
      <c r="J90" s="24"/>
      <c r="K90" s="24"/>
      <c r="L90" s="24"/>
      <c r="M90" s="24"/>
    </row>
    <row r="91" spans="1:13">
      <c r="A91" s="14" t="s">
        <v>100</v>
      </c>
      <c r="B91" s="14" t="s">
        <v>21</v>
      </c>
      <c r="C91" s="14" t="s">
        <v>11</v>
      </c>
      <c r="D91" s="14" t="s">
        <v>23</v>
      </c>
      <c r="E91" s="14" t="s">
        <v>24</v>
      </c>
      <c r="F91" s="14">
        <v>29.12</v>
      </c>
      <c r="G91" s="14">
        <v>29.12</v>
      </c>
      <c r="H91" s="14">
        <v>0</v>
      </c>
      <c r="I91" s="24"/>
      <c r="J91" s="24">
        <f>29.12+29.79+28.32</f>
        <v>87.23</v>
      </c>
      <c r="K91" s="24">
        <f>J91/3</f>
        <v>29.0766666666667</v>
      </c>
      <c r="L91" s="24">
        <f>K91-6.644</f>
        <v>22.4326666666667</v>
      </c>
      <c r="M91" s="24"/>
    </row>
    <row r="92" spans="1:13">
      <c r="A92" s="14" t="s">
        <v>101</v>
      </c>
      <c r="B92" s="14" t="s">
        <v>21</v>
      </c>
      <c r="C92" s="14" t="s">
        <v>11</v>
      </c>
      <c r="D92" s="14" t="s">
        <v>23</v>
      </c>
      <c r="E92" s="14" t="s">
        <v>24</v>
      </c>
      <c r="F92" s="14">
        <v>29.79</v>
      </c>
      <c r="G92" s="14">
        <v>29.79</v>
      </c>
      <c r="H92" s="14">
        <v>0</v>
      </c>
      <c r="I92" s="24"/>
      <c r="J92" s="24">
        <f>100*2^(L91-38.46)</f>
        <v>0.0014972417066255</v>
      </c>
      <c r="K92" s="24">
        <f>100*2^(L91-39)</f>
        <v>0.00102975928966315</v>
      </c>
      <c r="L92" s="24">
        <f>100*2^(L91-38.42)</f>
        <v>0.0015393349004278</v>
      </c>
      <c r="M92" s="24"/>
    </row>
    <row r="93" spans="1:13">
      <c r="A93" s="14" t="s">
        <v>102</v>
      </c>
      <c r="B93" s="14" t="s">
        <v>21</v>
      </c>
      <c r="C93" s="14" t="s">
        <v>11</v>
      </c>
      <c r="D93" s="14" t="s">
        <v>23</v>
      </c>
      <c r="E93" s="14" t="s">
        <v>24</v>
      </c>
      <c r="F93" s="14">
        <v>28.32</v>
      </c>
      <c r="G93" s="14">
        <v>28.32</v>
      </c>
      <c r="H93" s="14">
        <v>0</v>
      </c>
      <c r="I93" s="24"/>
      <c r="J93" s="24">
        <f>100*2^(L91-28.38)</f>
        <v>1.62059417086368</v>
      </c>
      <c r="K93" s="24">
        <f>100*2^(L91-29.26)</f>
        <v>0.880578091742034</v>
      </c>
      <c r="L93" s="24">
        <f>100*2^(L91-28.27)</f>
        <v>1.74899098911056</v>
      </c>
      <c r="M93" s="24"/>
    </row>
    <row r="94" spans="1:13">
      <c r="A94" s="14" t="s">
        <v>103</v>
      </c>
      <c r="B94" s="14" t="s">
        <v>21</v>
      </c>
      <c r="C94" s="14" t="s">
        <v>11</v>
      </c>
      <c r="D94" s="14" t="s">
        <v>23</v>
      </c>
      <c r="E94" s="14" t="s">
        <v>28</v>
      </c>
      <c r="F94" s="14">
        <v>38.46</v>
      </c>
      <c r="G94" s="14">
        <v>38.46</v>
      </c>
      <c r="H94" s="14">
        <v>0</v>
      </c>
      <c r="I94" s="24"/>
      <c r="J94" s="24"/>
      <c r="K94" s="24"/>
      <c r="L94" s="24"/>
      <c r="M94" s="24"/>
    </row>
    <row r="95" spans="1:13">
      <c r="A95" s="14" t="s">
        <v>104</v>
      </c>
      <c r="B95" s="14" t="s">
        <v>21</v>
      </c>
      <c r="C95" s="14" t="s">
        <v>11</v>
      </c>
      <c r="D95" s="14" t="s">
        <v>23</v>
      </c>
      <c r="E95" s="14" t="s">
        <v>28</v>
      </c>
      <c r="F95" s="14">
        <v>39</v>
      </c>
      <c r="G95" s="14">
        <v>39</v>
      </c>
      <c r="H95" s="14">
        <v>0</v>
      </c>
      <c r="I95" s="24"/>
      <c r="J95" s="24"/>
      <c r="K95" s="24"/>
      <c r="L95" s="24"/>
      <c r="M95" s="24"/>
    </row>
    <row r="96" spans="1:13">
      <c r="A96" s="14" t="s">
        <v>105</v>
      </c>
      <c r="B96" s="14" t="s">
        <v>21</v>
      </c>
      <c r="C96" s="14" t="s">
        <v>11</v>
      </c>
      <c r="D96" s="14" t="s">
        <v>23</v>
      </c>
      <c r="E96" s="14" t="s">
        <v>28</v>
      </c>
      <c r="F96" s="14">
        <v>38.42</v>
      </c>
      <c r="G96" s="14">
        <v>38.42</v>
      </c>
      <c r="H96" s="14">
        <v>0</v>
      </c>
      <c r="I96" s="24"/>
      <c r="J96" s="24"/>
      <c r="K96" s="24"/>
      <c r="L96" s="24"/>
      <c r="M96" s="24"/>
    </row>
    <row r="97" spans="1:13">
      <c r="A97" s="14" t="s">
        <v>106</v>
      </c>
      <c r="B97" s="14" t="s">
        <v>21</v>
      </c>
      <c r="C97" s="14" t="s">
        <v>11</v>
      </c>
      <c r="D97" s="14" t="s">
        <v>23</v>
      </c>
      <c r="E97" s="14" t="s">
        <v>1</v>
      </c>
      <c r="F97" s="14">
        <v>28.38</v>
      </c>
      <c r="G97" s="14">
        <v>28.38</v>
      </c>
      <c r="H97" s="14">
        <v>0</v>
      </c>
      <c r="I97" s="24"/>
      <c r="J97" s="24"/>
      <c r="K97" s="24"/>
      <c r="L97" s="24"/>
      <c r="M97" s="24"/>
    </row>
    <row r="98" spans="1:13">
      <c r="A98" s="14" t="s">
        <v>107</v>
      </c>
      <c r="B98" s="14" t="s">
        <v>21</v>
      </c>
      <c r="C98" s="14" t="s">
        <v>11</v>
      </c>
      <c r="D98" s="14" t="s">
        <v>23</v>
      </c>
      <c r="E98" s="14" t="s">
        <v>1</v>
      </c>
      <c r="F98" s="14">
        <v>29.26</v>
      </c>
      <c r="G98" s="14">
        <v>29.26</v>
      </c>
      <c r="H98" s="14">
        <v>0</v>
      </c>
      <c r="I98" s="24"/>
      <c r="J98" s="24"/>
      <c r="K98" s="24"/>
      <c r="L98" s="24"/>
      <c r="M98" s="24"/>
    </row>
    <row r="99" spans="1:13">
      <c r="A99" s="14" t="s">
        <v>108</v>
      </c>
      <c r="B99" s="14" t="s">
        <v>21</v>
      </c>
      <c r="C99" s="14" t="s">
        <v>11</v>
      </c>
      <c r="D99" s="14" t="s">
        <v>23</v>
      </c>
      <c r="E99" s="14" t="s">
        <v>1</v>
      </c>
      <c r="F99" s="14">
        <v>28.27</v>
      </c>
      <c r="G99" s="14">
        <v>28.27</v>
      </c>
      <c r="H99" s="14">
        <v>0</v>
      </c>
      <c r="I99" s="24"/>
      <c r="J99" s="24"/>
      <c r="K99" s="24"/>
      <c r="L99" s="24"/>
      <c r="M99" s="24"/>
    </row>
    <row r="100" spans="1:13">
      <c r="A100" s="14" t="s">
        <v>109</v>
      </c>
      <c r="B100" s="14" t="s">
        <v>21</v>
      </c>
      <c r="C100" s="14"/>
      <c r="D100" s="14" t="s">
        <v>23</v>
      </c>
      <c r="E100" s="14"/>
      <c r="F100" s="14" t="s">
        <v>35</v>
      </c>
      <c r="G100" s="14">
        <v>0</v>
      </c>
      <c r="H100" s="14">
        <v>0</v>
      </c>
      <c r="I100" s="24"/>
      <c r="J100" s="24"/>
      <c r="K100" s="24"/>
      <c r="L100" s="24"/>
      <c r="M100" s="24"/>
    </row>
    <row r="101" spans="1:13">
      <c r="A101" s="14" t="s">
        <v>110</v>
      </c>
      <c r="B101" s="14" t="s">
        <v>21</v>
      </c>
      <c r="C101" s="14"/>
      <c r="D101" s="14" t="s">
        <v>23</v>
      </c>
      <c r="E101" s="14"/>
      <c r="F101" s="14" t="s">
        <v>35</v>
      </c>
      <c r="G101" s="14">
        <v>0</v>
      </c>
      <c r="H101" s="14">
        <v>0</v>
      </c>
      <c r="I101" s="24"/>
      <c r="J101" s="24"/>
      <c r="K101" s="24"/>
      <c r="L101" s="24"/>
      <c r="M101" s="24"/>
    </row>
    <row r="102" spans="1:13">
      <c r="A102" s="14" t="s">
        <v>111</v>
      </c>
      <c r="B102" s="14" t="s">
        <v>21</v>
      </c>
      <c r="C102" s="14"/>
      <c r="D102" s="14" t="s">
        <v>23</v>
      </c>
      <c r="E102" s="14"/>
      <c r="F102" s="14" t="s">
        <v>35</v>
      </c>
      <c r="G102" s="14">
        <v>0</v>
      </c>
      <c r="H102" s="14">
        <v>0</v>
      </c>
      <c r="I102" s="24"/>
      <c r="J102" s="24"/>
      <c r="K102" s="24"/>
      <c r="L102" s="24"/>
      <c r="M102" s="24"/>
    </row>
    <row r="103" spans="1:13">
      <c r="A103" s="14" t="s">
        <v>112</v>
      </c>
      <c r="B103" s="14" t="s">
        <v>21</v>
      </c>
      <c r="C103" s="14" t="s">
        <v>10</v>
      </c>
      <c r="D103" s="14" t="s">
        <v>23</v>
      </c>
      <c r="E103" s="14" t="s">
        <v>24</v>
      </c>
      <c r="F103" s="14">
        <v>27.73</v>
      </c>
      <c r="G103" s="14">
        <v>27.73</v>
      </c>
      <c r="H103" s="14">
        <v>0</v>
      </c>
      <c r="I103" s="24"/>
      <c r="J103" s="24">
        <f>27.73+27.69+27.33</f>
        <v>82.75</v>
      </c>
      <c r="K103" s="24">
        <f>J103/3</f>
        <v>27.5833333333333</v>
      </c>
      <c r="L103" s="24">
        <f>K103-6.644</f>
        <v>20.9393333333333</v>
      </c>
      <c r="M103" s="24"/>
    </row>
    <row r="104" spans="1:13">
      <c r="A104" s="14" t="s">
        <v>113</v>
      </c>
      <c r="B104" s="14" t="s">
        <v>21</v>
      </c>
      <c r="C104" s="14" t="s">
        <v>10</v>
      </c>
      <c r="D104" s="14" t="s">
        <v>23</v>
      </c>
      <c r="E104" s="14" t="s">
        <v>24</v>
      </c>
      <c r="F104" s="14">
        <v>27.69</v>
      </c>
      <c r="G104" s="14">
        <v>27.69</v>
      </c>
      <c r="H104" s="14">
        <v>0</v>
      </c>
      <c r="I104" s="24"/>
      <c r="J104" s="24">
        <f>100*2^(L103-F106)</f>
        <v>0.00816228908571048</v>
      </c>
      <c r="K104" s="24">
        <f>100*2^(L103-34.19)</f>
        <v>0.0102601065474517</v>
      </c>
      <c r="L104" s="24">
        <f>100*2^(L103-F106)</f>
        <v>0.00816228908571048</v>
      </c>
      <c r="M104" s="24"/>
    </row>
    <row r="105" spans="1:13">
      <c r="A105" s="14" t="s">
        <v>114</v>
      </c>
      <c r="B105" s="14" t="s">
        <v>21</v>
      </c>
      <c r="C105" s="14" t="s">
        <v>10</v>
      </c>
      <c r="D105" s="14" t="s">
        <v>23</v>
      </c>
      <c r="E105" s="14" t="s">
        <v>24</v>
      </c>
      <c r="F105" s="14">
        <v>27.33</v>
      </c>
      <c r="G105" s="14">
        <v>27.33</v>
      </c>
      <c r="H105" s="14">
        <v>0</v>
      </c>
      <c r="I105" s="24"/>
      <c r="J105" s="24">
        <f>100*2^(L103-F109)</f>
        <v>0.675107673881567</v>
      </c>
      <c r="K105" s="24">
        <f>100*2^(L103-F110)</f>
        <v>0.718564478024986</v>
      </c>
      <c r="L105" s="24">
        <f>100*2^(L103-F111)</f>
        <v>0.698915294585728</v>
      </c>
      <c r="M105" s="24"/>
    </row>
    <row r="106" spans="1:13">
      <c r="A106" s="14" t="s">
        <v>115</v>
      </c>
      <c r="B106" s="14" t="s">
        <v>21</v>
      </c>
      <c r="C106" s="14" t="s">
        <v>10</v>
      </c>
      <c r="D106" s="14" t="s">
        <v>23</v>
      </c>
      <c r="E106" s="14" t="s">
        <v>28</v>
      </c>
      <c r="F106" s="14">
        <v>34.52</v>
      </c>
      <c r="G106" s="14">
        <v>34.52</v>
      </c>
      <c r="H106" s="14">
        <v>0</v>
      </c>
      <c r="I106" s="24"/>
      <c r="J106" s="24"/>
      <c r="K106" s="24"/>
      <c r="L106" s="24"/>
      <c r="M106" s="24"/>
    </row>
    <row r="107" spans="1:13">
      <c r="A107" s="14" t="s">
        <v>116</v>
      </c>
      <c r="B107" s="14" t="s">
        <v>21</v>
      </c>
      <c r="C107" s="14" t="s">
        <v>10</v>
      </c>
      <c r="D107" s="14" t="s">
        <v>23</v>
      </c>
      <c r="E107" s="14" t="s">
        <v>28</v>
      </c>
      <c r="F107" s="14">
        <v>34.19</v>
      </c>
      <c r="G107" s="14">
        <v>34.19</v>
      </c>
      <c r="H107" s="14">
        <v>0</v>
      </c>
      <c r="I107" s="24"/>
      <c r="J107" s="24"/>
      <c r="K107" s="24"/>
      <c r="L107" s="24"/>
      <c r="M107" s="24"/>
    </row>
    <row r="108" spans="1:13">
      <c r="A108" s="14" t="s">
        <v>117</v>
      </c>
      <c r="B108" s="14" t="s">
        <v>21</v>
      </c>
      <c r="C108" s="14" t="s">
        <v>10</v>
      </c>
      <c r="D108" s="14" t="s">
        <v>23</v>
      </c>
      <c r="E108" s="14" t="s">
        <v>28</v>
      </c>
      <c r="F108" s="14">
        <v>33.47</v>
      </c>
      <c r="G108" s="14">
        <v>33.47</v>
      </c>
      <c r="H108" s="14">
        <v>0</v>
      </c>
      <c r="I108" s="24"/>
      <c r="J108" s="24"/>
      <c r="K108" s="24"/>
      <c r="L108" s="24"/>
      <c r="M108" s="24"/>
    </row>
    <row r="109" spans="1:13">
      <c r="A109" s="14" t="s">
        <v>118</v>
      </c>
      <c r="B109" s="14" t="s">
        <v>21</v>
      </c>
      <c r="C109" s="14" t="s">
        <v>10</v>
      </c>
      <c r="D109" s="14" t="s">
        <v>23</v>
      </c>
      <c r="E109" s="14" t="s">
        <v>1</v>
      </c>
      <c r="F109" s="14">
        <v>28.15</v>
      </c>
      <c r="G109" s="14">
        <v>28.15</v>
      </c>
      <c r="H109" s="14">
        <v>0</v>
      </c>
      <c r="I109" s="24"/>
      <c r="J109" s="24"/>
      <c r="K109" s="24"/>
      <c r="L109" s="24"/>
      <c r="M109" s="24"/>
    </row>
    <row r="110" spans="1:13">
      <c r="A110" s="14" t="s">
        <v>119</v>
      </c>
      <c r="B110" s="14" t="s">
        <v>21</v>
      </c>
      <c r="C110" s="14" t="s">
        <v>10</v>
      </c>
      <c r="D110" s="14" t="s">
        <v>23</v>
      </c>
      <c r="E110" s="14" t="s">
        <v>1</v>
      </c>
      <c r="F110" s="14">
        <v>28.06</v>
      </c>
      <c r="G110" s="14">
        <v>28.06</v>
      </c>
      <c r="H110" s="14">
        <v>0</v>
      </c>
      <c r="I110" s="24"/>
      <c r="J110" s="24"/>
      <c r="K110" s="24"/>
      <c r="L110" s="24"/>
      <c r="M110" s="24"/>
    </row>
    <row r="111" spans="1:13">
      <c r="A111" s="14" t="s">
        <v>120</v>
      </c>
      <c r="B111" s="14" t="s">
        <v>21</v>
      </c>
      <c r="C111" s="14" t="s">
        <v>10</v>
      </c>
      <c r="D111" s="14" t="s">
        <v>23</v>
      </c>
      <c r="E111" s="14" t="s">
        <v>1</v>
      </c>
      <c r="F111" s="14">
        <v>28.1</v>
      </c>
      <c r="G111" s="14">
        <v>28.1</v>
      </c>
      <c r="H111" s="14">
        <v>0</v>
      </c>
      <c r="I111" s="24"/>
      <c r="J111" s="24"/>
      <c r="K111" s="24"/>
      <c r="L111" s="24"/>
      <c r="M111" s="24"/>
    </row>
    <row r="112" spans="1:13">
      <c r="A112" s="14" t="s">
        <v>121</v>
      </c>
      <c r="B112" s="14" t="s">
        <v>21</v>
      </c>
      <c r="C112" s="14"/>
      <c r="D112" s="14" t="s">
        <v>23</v>
      </c>
      <c r="E112" s="14"/>
      <c r="F112" s="14" t="s">
        <v>35</v>
      </c>
      <c r="G112" s="14">
        <v>0</v>
      </c>
      <c r="H112" s="14">
        <v>0</v>
      </c>
      <c r="I112" s="24"/>
      <c r="J112" s="24"/>
      <c r="K112" s="24"/>
      <c r="L112" s="24"/>
      <c r="M112" s="24"/>
    </row>
    <row r="113" spans="1:13">
      <c r="A113" s="14" t="s">
        <v>122</v>
      </c>
      <c r="B113" s="14" t="s">
        <v>21</v>
      </c>
      <c r="C113" s="14"/>
      <c r="D113" s="14" t="s">
        <v>23</v>
      </c>
      <c r="E113" s="14"/>
      <c r="F113" s="14" t="s">
        <v>35</v>
      </c>
      <c r="G113" s="14">
        <v>0</v>
      </c>
      <c r="H113" s="14">
        <v>0</v>
      </c>
      <c r="I113" s="24"/>
      <c r="J113" s="24"/>
      <c r="K113" s="24"/>
      <c r="L113" s="24"/>
      <c r="M113" s="24"/>
    </row>
    <row r="114" spans="1:13">
      <c r="A114" s="14" t="s">
        <v>123</v>
      </c>
      <c r="B114" s="14" t="s">
        <v>21</v>
      </c>
      <c r="C114" s="14"/>
      <c r="D114" s="14" t="s">
        <v>23</v>
      </c>
      <c r="E114" s="14"/>
      <c r="F114" s="14" t="s">
        <v>35</v>
      </c>
      <c r="G114" s="14">
        <v>0</v>
      </c>
      <c r="H114" s="14">
        <v>0</v>
      </c>
      <c r="I114" s="24"/>
      <c r="J114" s="24"/>
      <c r="K114" s="24"/>
      <c r="L114" s="24"/>
      <c r="M114" s="24"/>
    </row>
    <row r="115" spans="1:1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1:1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1:1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ht="14.75" spans="1:13">
      <c r="A118" s="24" t="s">
        <v>124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ht="14.75" spans="1:13">
      <c r="A119" s="25"/>
      <c r="B119" s="26"/>
      <c r="C119" s="27" t="s">
        <v>125</v>
      </c>
      <c r="D119" s="26"/>
      <c r="E119" s="26"/>
      <c r="F119" s="28" t="s">
        <v>126</v>
      </c>
      <c r="G119" s="24"/>
      <c r="H119" s="24"/>
      <c r="I119" s="24"/>
      <c r="J119" s="24"/>
      <c r="K119" s="24"/>
      <c r="L119" s="24"/>
      <c r="M119" s="24"/>
    </row>
    <row r="120" ht="35.25" spans="1:13">
      <c r="A120" s="29"/>
      <c r="B120" s="30"/>
      <c r="C120" s="31" t="s">
        <v>127</v>
      </c>
      <c r="D120" s="30"/>
      <c r="E120" s="30"/>
      <c r="F120" s="32" t="s">
        <v>128</v>
      </c>
      <c r="G120" s="24"/>
      <c r="H120" s="24"/>
      <c r="I120" s="24"/>
      <c r="J120" s="24"/>
      <c r="K120" s="24"/>
      <c r="L120" s="24"/>
      <c r="M120" s="24"/>
    </row>
    <row r="121" ht="46.75" spans="1:13">
      <c r="A121" s="25"/>
      <c r="B121" s="26" t="s">
        <v>129</v>
      </c>
      <c r="C121" s="26" t="s">
        <v>130</v>
      </c>
      <c r="D121" s="26"/>
      <c r="E121" s="26" t="s">
        <v>131</v>
      </c>
      <c r="F121" s="33" t="s">
        <v>132</v>
      </c>
      <c r="G121" s="24"/>
      <c r="H121" s="24"/>
      <c r="I121" s="24"/>
      <c r="J121" s="24"/>
      <c r="K121" s="24"/>
      <c r="L121" s="24"/>
      <c r="M121" s="24"/>
    </row>
    <row r="122" ht="23.75" spans="1:13">
      <c r="A122" s="29" t="s">
        <v>133</v>
      </c>
      <c r="B122" s="30">
        <v>32.7</v>
      </c>
      <c r="C122" s="30">
        <v>26.1</v>
      </c>
      <c r="D122" s="30" t="s">
        <v>134</v>
      </c>
      <c r="E122" s="30">
        <v>26.1</v>
      </c>
      <c r="F122" s="34"/>
      <c r="G122" s="24"/>
      <c r="H122" s="24"/>
      <c r="I122" s="24"/>
      <c r="J122" s="24"/>
      <c r="K122" s="24"/>
      <c r="L122" s="24"/>
      <c r="M122" s="24"/>
    </row>
    <row r="123" ht="14.75" spans="1:13">
      <c r="A123" s="25"/>
      <c r="B123" s="26"/>
      <c r="C123" s="26"/>
      <c r="D123" s="26" t="s">
        <v>135</v>
      </c>
      <c r="E123" s="26">
        <v>34.6</v>
      </c>
      <c r="F123" s="33">
        <v>0.3</v>
      </c>
      <c r="G123" s="24"/>
      <c r="H123" s="24"/>
      <c r="I123" s="24"/>
      <c r="J123" s="24"/>
      <c r="K123" s="24"/>
      <c r="L123" s="24"/>
      <c r="M123" s="24"/>
    </row>
    <row r="124" ht="23.75" spans="1:13">
      <c r="A124" s="29"/>
      <c r="B124" s="30"/>
      <c r="C124" s="30"/>
      <c r="D124" s="30" t="s">
        <v>136</v>
      </c>
      <c r="E124" s="30">
        <v>31.3</v>
      </c>
      <c r="F124" s="34">
        <v>2.7</v>
      </c>
      <c r="G124" s="24"/>
      <c r="H124" s="24"/>
      <c r="I124" s="24"/>
      <c r="J124" s="24"/>
      <c r="K124" s="24"/>
      <c r="L124" s="24"/>
      <c r="M124" s="24"/>
    </row>
    <row r="125" ht="23.75" spans="1:13">
      <c r="A125" s="35"/>
      <c r="B125" s="36"/>
      <c r="C125" s="36"/>
      <c r="D125" s="36" t="s">
        <v>137</v>
      </c>
      <c r="E125" s="36">
        <v>29.9</v>
      </c>
      <c r="F125" s="37">
        <v>7.2</v>
      </c>
      <c r="G125" s="24"/>
      <c r="H125" s="24"/>
      <c r="I125" s="24"/>
      <c r="J125" s="24"/>
      <c r="K125" s="24"/>
      <c r="L125" s="24"/>
      <c r="M125" s="24"/>
    </row>
  </sheetData>
  <mergeCells count="9">
    <mergeCell ref="B1:D1"/>
    <mergeCell ref="E1:G1"/>
    <mergeCell ref="C3:E3"/>
    <mergeCell ref="C5:E5"/>
    <mergeCell ref="C7:E7"/>
    <mergeCell ref="C9:E9"/>
    <mergeCell ref="C11:E11"/>
    <mergeCell ref="C13:E13"/>
    <mergeCell ref="C15:E1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K1" sqref="K1:P29"/>
    </sheetView>
  </sheetViews>
  <sheetFormatPr defaultColWidth="9" defaultRowHeight="14"/>
  <sheetData>
    <row r="1" spans="1:16">
      <c r="A1" s="8"/>
      <c r="B1" s="9" t="s">
        <v>138</v>
      </c>
      <c r="C1" s="9"/>
      <c r="D1" s="9"/>
      <c r="E1" s="9" t="s">
        <v>139</v>
      </c>
      <c r="F1" s="9"/>
      <c r="G1" s="9"/>
      <c r="H1" s="9" t="s">
        <v>140</v>
      </c>
      <c r="I1" s="9"/>
      <c r="J1" s="12"/>
      <c r="K1" s="4" t="s">
        <v>141</v>
      </c>
      <c r="L1" s="4"/>
      <c r="M1" s="4"/>
      <c r="N1" s="4" t="s">
        <v>142</v>
      </c>
      <c r="O1" s="4"/>
      <c r="P1" s="4"/>
    </row>
    <row r="2" spans="1:16">
      <c r="A2" s="10" t="s">
        <v>143</v>
      </c>
      <c r="B2" s="11">
        <v>0.9674219</v>
      </c>
      <c r="C2" s="11">
        <v>1.029676074</v>
      </c>
      <c r="D2" s="11">
        <v>1.003883842</v>
      </c>
      <c r="E2" s="11">
        <v>0.141507645</v>
      </c>
      <c r="F2" s="11">
        <v>0.139492647</v>
      </c>
      <c r="G2" s="11">
        <v>0.190539321</v>
      </c>
      <c r="H2" s="11">
        <v>0.161432751</v>
      </c>
      <c r="I2" s="11">
        <v>0.168071266</v>
      </c>
      <c r="J2" s="13">
        <v>0.180714485</v>
      </c>
      <c r="K2" s="5" t="s">
        <v>144</v>
      </c>
      <c r="L2" s="5"/>
      <c r="M2" s="5"/>
      <c r="N2" s="4" t="s">
        <v>8</v>
      </c>
      <c r="O2" s="4"/>
      <c r="P2" s="4"/>
    </row>
    <row r="3" spans="1:16">
      <c r="A3" s="10" t="s">
        <v>145</v>
      </c>
      <c r="B3" s="11">
        <v>1.017925224</v>
      </c>
      <c r="C3" s="11">
        <v>1.097557903</v>
      </c>
      <c r="D3" s="11">
        <v>0.895069343</v>
      </c>
      <c r="E3" s="11">
        <v>0.189009034</v>
      </c>
      <c r="F3" s="11">
        <v>0.203357926</v>
      </c>
      <c r="G3" s="11">
        <v>0.220139536</v>
      </c>
      <c r="H3" s="11">
        <v>0.292787837</v>
      </c>
      <c r="I3" s="11">
        <v>0.267087779</v>
      </c>
      <c r="J3" s="13">
        <v>0.291401102</v>
      </c>
      <c r="K3" s="4" t="s">
        <v>146</v>
      </c>
      <c r="L3" s="6"/>
      <c r="M3" s="6"/>
      <c r="N3" s="4" t="s">
        <v>147</v>
      </c>
      <c r="O3" s="6"/>
      <c r="P3" s="6"/>
    </row>
    <row r="4" spans="1:16">
      <c r="A4" s="10" t="s">
        <v>2</v>
      </c>
      <c r="B4" s="11">
        <v>1.117601202</v>
      </c>
      <c r="C4" s="11">
        <v>0.948769048</v>
      </c>
      <c r="D4" s="11">
        <v>0.943088897</v>
      </c>
      <c r="E4" s="11">
        <v>0.097052722</v>
      </c>
      <c r="F4" s="11">
        <v>0.147814082</v>
      </c>
      <c r="G4" s="11">
        <v>0.053565952</v>
      </c>
      <c r="H4" s="11">
        <v>0.096682952</v>
      </c>
      <c r="I4" s="11">
        <v>0.094384358</v>
      </c>
      <c r="J4" s="13">
        <v>0.078402884</v>
      </c>
      <c r="K4" s="4" t="s">
        <v>148</v>
      </c>
      <c r="L4" s="6"/>
      <c r="M4" s="6"/>
      <c r="N4" s="4" t="s">
        <v>8</v>
      </c>
      <c r="O4" s="4"/>
      <c r="P4" s="4"/>
    </row>
    <row r="5" spans="1:16">
      <c r="A5" s="10" t="s">
        <v>7</v>
      </c>
      <c r="B5" s="11">
        <v>0.941576871</v>
      </c>
      <c r="C5" s="11">
        <v>1.074661149</v>
      </c>
      <c r="D5" s="11">
        <v>0.988263304</v>
      </c>
      <c r="E5" s="11">
        <v>0.452872381</v>
      </c>
      <c r="F5" s="11">
        <v>0.395628628</v>
      </c>
      <c r="G5" s="11">
        <v>0.427867726</v>
      </c>
      <c r="H5" s="11">
        <v>0.333171559</v>
      </c>
      <c r="I5" s="11">
        <v>0.302420867</v>
      </c>
      <c r="J5" s="13">
        <v>0.30834922</v>
      </c>
      <c r="K5" s="4" t="s">
        <v>6</v>
      </c>
      <c r="L5" s="6"/>
      <c r="M5" s="6"/>
      <c r="N5" s="4" t="s">
        <v>8</v>
      </c>
      <c r="O5" s="4"/>
      <c r="P5" s="4"/>
    </row>
    <row r="6" spans="1:16">
      <c r="A6" s="10" t="s">
        <v>9</v>
      </c>
      <c r="B6" s="11">
        <v>0.9489522</v>
      </c>
      <c r="C6" s="11">
        <v>1.041299597</v>
      </c>
      <c r="D6" s="11">
        <v>1.011998719</v>
      </c>
      <c r="E6" s="11">
        <v>0.417315418</v>
      </c>
      <c r="F6" s="11">
        <v>0.415962588</v>
      </c>
      <c r="G6" s="11">
        <v>0.364043542</v>
      </c>
      <c r="H6" s="11">
        <v>0.31363973</v>
      </c>
      <c r="I6" s="11">
        <v>0.35682576</v>
      </c>
      <c r="J6" s="13">
        <v>0.396272678</v>
      </c>
      <c r="K6" s="5" t="s">
        <v>144</v>
      </c>
      <c r="L6" s="5"/>
      <c r="M6" s="5"/>
      <c r="N6" s="5" t="s">
        <v>144</v>
      </c>
      <c r="O6" s="5"/>
      <c r="P6" s="5"/>
    </row>
    <row r="7" spans="1:16">
      <c r="A7" s="10" t="s">
        <v>10</v>
      </c>
      <c r="B7" s="11">
        <v>1.021683259</v>
      </c>
      <c r="C7" s="11">
        <v>0.878017732</v>
      </c>
      <c r="D7" s="11">
        <v>1.114757585</v>
      </c>
      <c r="E7" s="11">
        <v>0.598425274</v>
      </c>
      <c r="F7" s="11">
        <v>0.589503268</v>
      </c>
      <c r="G7" s="11">
        <v>0.614068945</v>
      </c>
      <c r="H7" s="11">
        <v>0.490190978</v>
      </c>
      <c r="I7" s="11">
        <v>0.499561044</v>
      </c>
      <c r="J7" s="13">
        <v>0.51281142</v>
      </c>
      <c r="K7" s="4" t="s">
        <v>149</v>
      </c>
      <c r="L7" s="6"/>
      <c r="M7" s="6"/>
      <c r="N7" s="4" t="s">
        <v>150</v>
      </c>
      <c r="O7" s="6"/>
      <c r="P7" s="6"/>
    </row>
    <row r="8" spans="1:16">
      <c r="A8" s="10" t="s">
        <v>11</v>
      </c>
      <c r="B8" s="11">
        <v>1.092908451</v>
      </c>
      <c r="C8" s="11">
        <v>0.914030543</v>
      </c>
      <c r="D8" s="11">
        <v>1.001049395</v>
      </c>
      <c r="E8" s="11">
        <v>0.413604402</v>
      </c>
      <c r="F8" s="11">
        <v>0.427647924</v>
      </c>
      <c r="G8" s="11">
        <v>0.365429246</v>
      </c>
      <c r="H8" s="11">
        <v>0.297315667</v>
      </c>
      <c r="I8" s="11">
        <v>0.373272989</v>
      </c>
      <c r="J8" s="13">
        <v>0.341577224</v>
      </c>
      <c r="K8" s="4" t="s">
        <v>147</v>
      </c>
      <c r="L8" s="6"/>
      <c r="M8" s="6"/>
      <c r="N8" s="4" t="s">
        <v>151</v>
      </c>
      <c r="O8" s="6"/>
      <c r="P8" s="6"/>
    </row>
    <row r="9" spans="1:16">
      <c r="A9" s="10" t="s">
        <v>152</v>
      </c>
      <c r="B9" s="11">
        <v>0.961495323</v>
      </c>
      <c r="C9" s="11">
        <v>1.092372041</v>
      </c>
      <c r="D9" s="11">
        <v>0.952099304</v>
      </c>
      <c r="E9" s="11">
        <v>1.90709542</v>
      </c>
      <c r="F9" s="11">
        <v>2.190891124</v>
      </c>
      <c r="G9" s="11">
        <v>1.750057154</v>
      </c>
      <c r="H9" s="11">
        <v>3.001767526</v>
      </c>
      <c r="I9" s="11">
        <v>3.170540488</v>
      </c>
      <c r="J9" s="13">
        <v>2.612142426</v>
      </c>
      <c r="K9" s="4" t="s">
        <v>153</v>
      </c>
      <c r="L9" s="6"/>
      <c r="M9" s="6"/>
      <c r="N9" s="5" t="s">
        <v>144</v>
      </c>
      <c r="O9" s="5"/>
      <c r="P9" s="5"/>
    </row>
    <row r="10" spans="11:16">
      <c r="K10" s="7"/>
      <c r="L10" s="7"/>
      <c r="M10" s="7"/>
      <c r="N10" s="7"/>
      <c r="O10" s="7"/>
      <c r="P10" s="7"/>
    </row>
    <row r="11" spans="1:16">
      <c r="A11" s="8"/>
      <c r="B11" s="9" t="s">
        <v>154</v>
      </c>
      <c r="C11" s="9"/>
      <c r="D11" s="9"/>
      <c r="E11" s="9" t="s">
        <v>155</v>
      </c>
      <c r="F11" s="9"/>
      <c r="G11" s="9"/>
      <c r="H11" s="9" t="s">
        <v>155</v>
      </c>
      <c r="I11" s="9"/>
      <c r="J11" s="12"/>
      <c r="K11" s="7"/>
      <c r="L11" s="7"/>
      <c r="M11" s="7"/>
      <c r="N11" s="7"/>
      <c r="O11" s="7"/>
      <c r="P11" s="7"/>
    </row>
    <row r="12" spans="1:16">
      <c r="A12" s="10" t="s">
        <v>143</v>
      </c>
      <c r="B12" s="11">
        <v>1.070726649</v>
      </c>
      <c r="C12" s="11">
        <v>1.034805509</v>
      </c>
      <c r="D12" s="11">
        <v>0.902532097</v>
      </c>
      <c r="E12" s="11">
        <v>0.336990042</v>
      </c>
      <c r="F12" s="11">
        <v>0.339301748</v>
      </c>
      <c r="G12" s="11">
        <v>0.347578737</v>
      </c>
      <c r="H12" s="11">
        <v>0.242468573</v>
      </c>
      <c r="I12" s="11">
        <v>0.247580491</v>
      </c>
      <c r="J12" s="13">
        <v>0.255473274</v>
      </c>
      <c r="K12" s="4" t="s">
        <v>146</v>
      </c>
      <c r="L12" s="6"/>
      <c r="M12" s="6"/>
      <c r="N12" s="4" t="s">
        <v>148</v>
      </c>
      <c r="O12" s="6"/>
      <c r="P12" s="6"/>
    </row>
    <row r="13" spans="1:16">
      <c r="A13" s="10" t="s">
        <v>145</v>
      </c>
      <c r="B13" s="11">
        <v>1.006493865</v>
      </c>
      <c r="C13" s="11">
        <v>1.13007184</v>
      </c>
      <c r="D13" s="11">
        <v>0.879190152</v>
      </c>
      <c r="E13" s="11">
        <v>0.3797204</v>
      </c>
      <c r="F13" s="11">
        <v>0.443042934</v>
      </c>
      <c r="G13" s="11">
        <v>0.5878712</v>
      </c>
      <c r="H13" s="11">
        <v>0.620690668</v>
      </c>
      <c r="I13" s="11">
        <v>0.479244531</v>
      </c>
      <c r="J13" s="13">
        <v>0.568014889</v>
      </c>
      <c r="K13" s="4" t="s">
        <v>156</v>
      </c>
      <c r="L13" s="6"/>
      <c r="M13" s="6"/>
      <c r="N13" s="4" t="s">
        <v>157</v>
      </c>
      <c r="O13" s="6"/>
      <c r="P13" s="6"/>
    </row>
    <row r="14" spans="1:16">
      <c r="A14" s="10" t="s">
        <v>2</v>
      </c>
      <c r="B14" s="11">
        <v>0.959083136</v>
      </c>
      <c r="C14" s="11">
        <v>1.092304166</v>
      </c>
      <c r="D14" s="11">
        <v>0.954553238</v>
      </c>
      <c r="E14" s="11">
        <v>0.173528998</v>
      </c>
      <c r="F14" s="11">
        <v>0.243284489</v>
      </c>
      <c r="G14" s="11">
        <v>0.295797055</v>
      </c>
      <c r="H14" s="11">
        <v>0.253529544</v>
      </c>
      <c r="I14" s="11">
        <v>0.211897859</v>
      </c>
      <c r="J14" s="13">
        <v>0.316438066</v>
      </c>
      <c r="K14" s="4" t="s">
        <v>146</v>
      </c>
      <c r="L14" s="6"/>
      <c r="M14" s="6"/>
      <c r="N14" s="4" t="s">
        <v>146</v>
      </c>
      <c r="O14" s="6"/>
      <c r="P14" s="6"/>
    </row>
    <row r="15" spans="1:16">
      <c r="A15" s="10" t="s">
        <v>7</v>
      </c>
      <c r="B15" s="11">
        <v>0.995471607</v>
      </c>
      <c r="C15" s="11">
        <v>1.010634053</v>
      </c>
      <c r="D15" s="11">
        <v>0.993978969</v>
      </c>
      <c r="E15" s="11">
        <v>0.747414703</v>
      </c>
      <c r="F15" s="11">
        <v>0.759598853</v>
      </c>
      <c r="G15" s="11">
        <v>0.727936937</v>
      </c>
      <c r="H15" s="11">
        <v>0.762749998</v>
      </c>
      <c r="I15" s="11">
        <v>0.850345798</v>
      </c>
      <c r="J15" s="13">
        <v>0.73736274</v>
      </c>
      <c r="K15" s="5" t="s">
        <v>144</v>
      </c>
      <c r="L15" s="5"/>
      <c r="M15" s="5"/>
      <c r="N15" s="4" t="s">
        <v>158</v>
      </c>
      <c r="O15" s="6"/>
      <c r="P15" s="6"/>
    </row>
    <row r="16" spans="1:16">
      <c r="A16" s="10" t="s">
        <v>9</v>
      </c>
      <c r="B16" s="11">
        <v>0.949211098</v>
      </c>
      <c r="C16" s="11">
        <v>0.995099224</v>
      </c>
      <c r="D16" s="11">
        <v>1.058694862</v>
      </c>
      <c r="E16" s="11">
        <v>0.504503309</v>
      </c>
      <c r="F16" s="11">
        <v>0.529464317</v>
      </c>
      <c r="G16" s="11">
        <v>0.474771228</v>
      </c>
      <c r="H16" s="11">
        <v>0.564614261</v>
      </c>
      <c r="I16" s="11">
        <v>0.571166355</v>
      </c>
      <c r="J16" s="13">
        <v>0.570760243</v>
      </c>
      <c r="K16" s="4" t="s">
        <v>148</v>
      </c>
      <c r="L16" s="6"/>
      <c r="M16" s="6"/>
      <c r="N16" s="4" t="s">
        <v>146</v>
      </c>
      <c r="O16" s="6"/>
      <c r="P16" s="6"/>
    </row>
    <row r="17" spans="1:16">
      <c r="A17" s="10" t="s">
        <v>10</v>
      </c>
      <c r="B17" s="11">
        <v>1.004687566</v>
      </c>
      <c r="C17" s="11">
        <v>0.987613288</v>
      </c>
      <c r="D17" s="11">
        <v>1.007817854</v>
      </c>
      <c r="E17" s="11">
        <v>0.59986798</v>
      </c>
      <c r="F17" s="11">
        <v>0.567689817</v>
      </c>
      <c r="G17" s="11">
        <v>0.633112129</v>
      </c>
      <c r="H17" s="11">
        <v>0.723774693</v>
      </c>
      <c r="I17" s="11">
        <v>0.741252205</v>
      </c>
      <c r="J17" s="13">
        <v>0.814211394</v>
      </c>
      <c r="K17" s="4" t="s">
        <v>148</v>
      </c>
      <c r="L17" s="6"/>
      <c r="M17" s="6"/>
      <c r="N17" s="4" t="s">
        <v>146</v>
      </c>
      <c r="O17" s="6"/>
      <c r="P17" s="6"/>
    </row>
    <row r="18" spans="1:16">
      <c r="A18" s="10" t="s">
        <v>11</v>
      </c>
      <c r="B18" s="11">
        <v>0.959083136</v>
      </c>
      <c r="C18" s="11">
        <v>1.092304166</v>
      </c>
      <c r="D18" s="11">
        <v>0.954553238</v>
      </c>
      <c r="E18" s="11">
        <v>0.427278513</v>
      </c>
      <c r="F18" s="11">
        <v>0.486568978</v>
      </c>
      <c r="G18" s="11">
        <v>0.591594111</v>
      </c>
      <c r="H18" s="11">
        <v>0.334534239</v>
      </c>
      <c r="I18" s="11">
        <v>0.423795717</v>
      </c>
      <c r="J18" s="13">
        <v>0.316438066</v>
      </c>
      <c r="K18" s="4" t="s">
        <v>159</v>
      </c>
      <c r="L18" s="6"/>
      <c r="M18" s="6"/>
      <c r="N18" s="4" t="s">
        <v>147</v>
      </c>
      <c r="O18" s="6"/>
      <c r="P18" s="6"/>
    </row>
    <row r="19" spans="1:16">
      <c r="A19" s="10" t="s">
        <v>152</v>
      </c>
      <c r="B19" s="11">
        <v>1.081616974</v>
      </c>
      <c r="C19" s="11">
        <v>1.091850811</v>
      </c>
      <c r="D19" s="11">
        <v>0.846765597</v>
      </c>
      <c r="E19" s="11">
        <v>5.730001887</v>
      </c>
      <c r="F19" s="11">
        <v>5.30322474</v>
      </c>
      <c r="G19" s="11">
        <v>5.615966688</v>
      </c>
      <c r="H19" s="11">
        <v>7.557795964</v>
      </c>
      <c r="I19" s="11">
        <v>6.920686585</v>
      </c>
      <c r="J19" s="13">
        <v>5.719975679</v>
      </c>
      <c r="K19" s="5" t="s">
        <v>144</v>
      </c>
      <c r="L19" s="5"/>
      <c r="M19" s="5"/>
      <c r="N19" s="4" t="s">
        <v>160</v>
      </c>
      <c r="O19" s="6"/>
      <c r="P19" s="6"/>
    </row>
    <row r="21" spans="2:10">
      <c r="B21" s="1" t="s">
        <v>161</v>
      </c>
      <c r="C21" s="1"/>
      <c r="D21" s="1"/>
      <c r="E21" s="1" t="s">
        <v>162</v>
      </c>
      <c r="F21" s="1"/>
      <c r="G21" s="1"/>
      <c r="H21" s="1" t="s">
        <v>163</v>
      </c>
      <c r="I21" s="1"/>
      <c r="J21" s="1"/>
    </row>
    <row r="22" spans="1:16">
      <c r="A22" s="2" t="s">
        <v>143</v>
      </c>
      <c r="B22" s="3">
        <v>0.997792814</v>
      </c>
      <c r="C22" s="3">
        <v>0.979674521</v>
      </c>
      <c r="D22" s="3">
        <v>1.023005137</v>
      </c>
      <c r="E22" s="3">
        <v>0.350402126</v>
      </c>
      <c r="F22" s="3">
        <v>0.395621131</v>
      </c>
      <c r="G22" s="3">
        <v>0.359896466</v>
      </c>
      <c r="H22" s="3">
        <v>0.411176406</v>
      </c>
      <c r="I22" s="3">
        <v>0.481847418</v>
      </c>
      <c r="J22" s="3">
        <v>0.339772038</v>
      </c>
      <c r="K22" s="5" t="s">
        <v>144</v>
      </c>
      <c r="L22" s="5"/>
      <c r="M22" s="5"/>
      <c r="N22" s="4" t="s">
        <v>6</v>
      </c>
      <c r="O22" s="6"/>
      <c r="P22" s="6"/>
    </row>
    <row r="23" spans="1:16">
      <c r="A23" s="2" t="s">
        <v>145</v>
      </c>
      <c r="B23" s="3">
        <v>0.953345696</v>
      </c>
      <c r="C23" s="3">
        <v>1.10004563</v>
      </c>
      <c r="D23" s="3">
        <v>0.953539942</v>
      </c>
      <c r="E23" s="3">
        <v>0.264873089</v>
      </c>
      <c r="F23" s="3">
        <v>0.222747322</v>
      </c>
      <c r="G23" s="3">
        <v>0.273736998</v>
      </c>
      <c r="H23" s="3">
        <v>0.30713552</v>
      </c>
      <c r="I23" s="3">
        <v>0.288277463</v>
      </c>
      <c r="J23" s="3">
        <v>0.243415719</v>
      </c>
      <c r="K23" s="4" t="s">
        <v>148</v>
      </c>
      <c r="L23" s="6"/>
      <c r="M23" s="6"/>
      <c r="N23" s="4" t="s">
        <v>6</v>
      </c>
      <c r="O23" s="6"/>
      <c r="P23" s="6"/>
    </row>
    <row r="24" spans="1:16">
      <c r="A24" s="2" t="s">
        <v>2</v>
      </c>
      <c r="B24" s="3">
        <v>1.04324022</v>
      </c>
      <c r="C24" s="3">
        <v>1.024272301</v>
      </c>
      <c r="D24" s="3">
        <v>0.935837081</v>
      </c>
      <c r="E24" s="3">
        <v>0.301529114</v>
      </c>
      <c r="F24" s="3">
        <v>0.363697818</v>
      </c>
      <c r="G24" s="3">
        <v>0.440806947</v>
      </c>
      <c r="H24" s="3">
        <v>0.349811817</v>
      </c>
      <c r="I24" s="3">
        <v>0.410631712</v>
      </c>
      <c r="J24" s="3">
        <v>0.491071846</v>
      </c>
      <c r="K24" s="4" t="s">
        <v>147</v>
      </c>
      <c r="L24" s="6"/>
      <c r="M24" s="6"/>
      <c r="N24" s="4" t="s">
        <v>151</v>
      </c>
      <c r="O24" s="6"/>
      <c r="P24" s="6"/>
    </row>
    <row r="25" spans="1:16">
      <c r="A25" s="2" t="s">
        <v>7</v>
      </c>
      <c r="B25" s="3">
        <v>0.835292061</v>
      </c>
      <c r="C25" s="3">
        <v>1.087966044</v>
      </c>
      <c r="D25" s="3">
        <v>1.100389165</v>
      </c>
      <c r="E25" s="3">
        <v>0.484003504</v>
      </c>
      <c r="F25" s="3">
        <v>0.503064222</v>
      </c>
      <c r="G25" s="3">
        <v>0.525746713</v>
      </c>
      <c r="H25" s="3">
        <v>0.560403575</v>
      </c>
      <c r="I25" s="3">
        <v>0.553097011</v>
      </c>
      <c r="J25" s="3">
        <v>0.550533412</v>
      </c>
      <c r="K25" s="4" t="s">
        <v>164</v>
      </c>
      <c r="L25" s="6"/>
      <c r="M25" s="6"/>
      <c r="N25" s="4" t="s">
        <v>165</v>
      </c>
      <c r="O25" s="6"/>
      <c r="P25" s="6"/>
    </row>
    <row r="26" spans="1:16">
      <c r="A26" s="2" t="s">
        <v>9</v>
      </c>
      <c r="B26" s="3">
        <v>0.976327837</v>
      </c>
      <c r="C26" s="3">
        <v>1.060059488</v>
      </c>
      <c r="D26" s="3">
        <v>0.9662157</v>
      </c>
      <c r="E26" s="3">
        <v>0.544470608</v>
      </c>
      <c r="F26" s="3">
        <v>0.553917333</v>
      </c>
      <c r="G26" s="3">
        <v>0.632945025</v>
      </c>
      <c r="H26" s="3">
        <v>0.453201004</v>
      </c>
      <c r="I26" s="3">
        <v>0.457708017</v>
      </c>
      <c r="J26" s="3">
        <v>0.467694653</v>
      </c>
      <c r="K26" s="4" t="s">
        <v>160</v>
      </c>
      <c r="L26" s="6"/>
      <c r="M26" s="6"/>
      <c r="N26" s="5" t="s">
        <v>144</v>
      </c>
      <c r="O26" s="5"/>
      <c r="P26" s="5"/>
    </row>
    <row r="27" spans="1:16">
      <c r="A27" s="2" t="s">
        <v>10</v>
      </c>
      <c r="B27" s="3">
        <v>1.127785291</v>
      </c>
      <c r="C27" s="3">
        <v>0.928592739</v>
      </c>
      <c r="D27" s="3">
        <v>0.954878887</v>
      </c>
      <c r="E27" s="3">
        <v>0.516330374</v>
      </c>
      <c r="F27" s="3">
        <v>0.527172157</v>
      </c>
      <c r="G27" s="3">
        <v>0.552042602</v>
      </c>
      <c r="H27" s="3">
        <v>0.524118129</v>
      </c>
      <c r="I27" s="3">
        <v>0.506643316</v>
      </c>
      <c r="J27" s="3">
        <v>0.527173086</v>
      </c>
      <c r="K27" s="4" t="s">
        <v>166</v>
      </c>
      <c r="L27" s="6"/>
      <c r="M27" s="6"/>
      <c r="N27" s="4" t="s">
        <v>167</v>
      </c>
      <c r="O27" s="6"/>
      <c r="P27" s="6"/>
    </row>
    <row r="28" spans="1:16">
      <c r="A28" s="2" t="s">
        <v>11</v>
      </c>
      <c r="B28" s="3">
        <v>1.025757992</v>
      </c>
      <c r="C28" s="3">
        <v>1.014135873</v>
      </c>
      <c r="D28" s="3">
        <v>0.961300007</v>
      </c>
      <c r="E28" s="3">
        <v>0.503414402</v>
      </c>
      <c r="F28" s="3">
        <v>0.525147436</v>
      </c>
      <c r="G28" s="3">
        <v>0.410211733</v>
      </c>
      <c r="H28" s="3">
        <v>0.469694255</v>
      </c>
      <c r="I28" s="3">
        <v>0.558024933</v>
      </c>
      <c r="J28" s="3">
        <v>0.550232409</v>
      </c>
      <c r="K28" s="4" t="s">
        <v>146</v>
      </c>
      <c r="L28" s="6"/>
      <c r="M28" s="6"/>
      <c r="N28" s="4" t="s">
        <v>146</v>
      </c>
      <c r="O28" s="6"/>
      <c r="P28" s="6"/>
    </row>
    <row r="29" spans="1:16">
      <c r="A29" s="2" t="s">
        <v>152</v>
      </c>
      <c r="B29" s="3">
        <v>0.953603433</v>
      </c>
      <c r="C29" s="3">
        <v>1.030987848</v>
      </c>
      <c r="D29" s="3">
        <v>1.017135115</v>
      </c>
      <c r="E29" s="3">
        <v>2.487005834</v>
      </c>
      <c r="F29" s="3">
        <v>2.467894142</v>
      </c>
      <c r="G29" s="3">
        <v>2.476804409</v>
      </c>
      <c r="H29" s="3">
        <v>3.099385414</v>
      </c>
      <c r="I29" s="3">
        <v>2.509154327</v>
      </c>
      <c r="J29" s="3">
        <v>2.463598684</v>
      </c>
      <c r="K29" s="5" t="s">
        <v>144</v>
      </c>
      <c r="L29" s="5"/>
      <c r="M29" s="5"/>
      <c r="N29" s="4" t="s">
        <v>168</v>
      </c>
      <c r="O29" s="6"/>
      <c r="P29" s="6"/>
    </row>
  </sheetData>
  <mergeCells count="59">
    <mergeCell ref="B1:D1"/>
    <mergeCell ref="E1:G1"/>
    <mergeCell ref="H1:J1"/>
    <mergeCell ref="K1:M1"/>
    <mergeCell ref="N1:P1"/>
    <mergeCell ref="K2:M2"/>
    <mergeCell ref="N2:P2"/>
    <mergeCell ref="K3:M3"/>
    <mergeCell ref="N3:P3"/>
    <mergeCell ref="K4:M4"/>
    <mergeCell ref="N4:P4"/>
    <mergeCell ref="K5:M5"/>
    <mergeCell ref="N5:P5"/>
    <mergeCell ref="K6:M6"/>
    <mergeCell ref="N6:P6"/>
    <mergeCell ref="K7:M7"/>
    <mergeCell ref="N7:P7"/>
    <mergeCell ref="K8:M8"/>
    <mergeCell ref="N8:P8"/>
    <mergeCell ref="K9:M9"/>
    <mergeCell ref="N9:P9"/>
    <mergeCell ref="B11:D11"/>
    <mergeCell ref="E11:G11"/>
    <mergeCell ref="H11:J11"/>
    <mergeCell ref="K12:M12"/>
    <mergeCell ref="N12:P12"/>
    <mergeCell ref="K13:M13"/>
    <mergeCell ref="N13:P13"/>
    <mergeCell ref="K14:M14"/>
    <mergeCell ref="N14:P14"/>
    <mergeCell ref="K15:M15"/>
    <mergeCell ref="N15:P15"/>
    <mergeCell ref="K16:M16"/>
    <mergeCell ref="N16:P16"/>
    <mergeCell ref="K17:M17"/>
    <mergeCell ref="N17:P17"/>
    <mergeCell ref="K18:M18"/>
    <mergeCell ref="N18:P18"/>
    <mergeCell ref="K19:M19"/>
    <mergeCell ref="N19:P19"/>
    <mergeCell ref="B21:D21"/>
    <mergeCell ref="E21:G21"/>
    <mergeCell ref="H21:J21"/>
    <mergeCell ref="K22:M22"/>
    <mergeCell ref="N22:P22"/>
    <mergeCell ref="K23:M23"/>
    <mergeCell ref="N23:P23"/>
    <mergeCell ref="K24:M24"/>
    <mergeCell ref="N24:P24"/>
    <mergeCell ref="K25:M25"/>
    <mergeCell ref="N25:P25"/>
    <mergeCell ref="K26:M26"/>
    <mergeCell ref="N26:P26"/>
    <mergeCell ref="K27:M27"/>
    <mergeCell ref="N27:P27"/>
    <mergeCell ref="K28:M28"/>
    <mergeCell ref="N28:P28"/>
    <mergeCell ref="K29:M29"/>
    <mergeCell ref="N29:P2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P31" sqref="P31"/>
    </sheetView>
  </sheetViews>
  <sheetFormatPr defaultColWidth="9" defaultRowHeight="14"/>
  <cols>
    <col min="5" max="5" width="10.6666666666667"/>
    <col min="16" max="16" width="17.0833333333333" customWidth="1"/>
  </cols>
  <sheetData>
    <row r="1" ht="17.5" spans="2:16">
      <c r="B1" s="1" t="s">
        <v>169</v>
      </c>
      <c r="C1" s="1"/>
      <c r="D1" s="1"/>
      <c r="E1" s="1" t="s">
        <v>170</v>
      </c>
      <c r="F1" s="1"/>
      <c r="G1" s="1"/>
      <c r="H1" s="1" t="s">
        <v>171</v>
      </c>
      <c r="I1" s="1"/>
      <c r="J1" s="1"/>
      <c r="K1" s="4" t="s">
        <v>172</v>
      </c>
      <c r="L1" s="4"/>
      <c r="M1" s="4"/>
      <c r="N1" s="4" t="s">
        <v>173</v>
      </c>
      <c r="O1" s="4"/>
      <c r="P1" s="4"/>
    </row>
    <row r="2" spans="1:16">
      <c r="A2" s="2" t="s">
        <v>152</v>
      </c>
      <c r="B2" s="3">
        <v>0.979056905</v>
      </c>
      <c r="C2" s="3">
        <v>1.00728947</v>
      </c>
      <c r="D2" s="3">
        <v>1.013999571</v>
      </c>
      <c r="E2" s="3">
        <v>0.24912904</v>
      </c>
      <c r="F2" s="3">
        <v>0.229767951</v>
      </c>
      <c r="G2" s="3">
        <v>0.223127273</v>
      </c>
      <c r="H2" s="3">
        <v>0.997856606</v>
      </c>
      <c r="I2" s="3">
        <v>1.138945259</v>
      </c>
      <c r="J2" s="3">
        <v>1.076313399</v>
      </c>
      <c r="K2" s="5" t="s">
        <v>144</v>
      </c>
      <c r="L2" s="5"/>
      <c r="M2" s="5"/>
      <c r="N2" s="4" t="s">
        <v>8</v>
      </c>
      <c r="O2" s="4"/>
      <c r="P2" s="4"/>
    </row>
    <row r="3" spans="1:16">
      <c r="A3" s="2" t="s">
        <v>7</v>
      </c>
      <c r="B3" s="3">
        <v>1.006679731</v>
      </c>
      <c r="C3" s="3">
        <v>1.030708008</v>
      </c>
      <c r="D3" s="3">
        <v>0.96376916</v>
      </c>
      <c r="E3" s="3">
        <v>4.91888586</v>
      </c>
      <c r="F3" s="3">
        <v>4.74381365</v>
      </c>
      <c r="G3" s="3">
        <v>4.74003334</v>
      </c>
      <c r="H3" s="3">
        <v>1.676884005</v>
      </c>
      <c r="I3" s="3">
        <v>1.618436883</v>
      </c>
      <c r="J3" s="3">
        <v>1.589464725</v>
      </c>
      <c r="K3" s="4" t="s">
        <v>8</v>
      </c>
      <c r="L3" s="6"/>
      <c r="M3" s="6"/>
      <c r="N3" s="4" t="s">
        <v>8</v>
      </c>
      <c r="O3" s="4"/>
      <c r="P3" s="4"/>
    </row>
    <row r="4" spans="1:16">
      <c r="A4" s="2" t="s">
        <v>9</v>
      </c>
      <c r="B4" s="3">
        <v>1.013109816</v>
      </c>
      <c r="C4" s="3">
        <v>1.009240982</v>
      </c>
      <c r="D4" s="3">
        <v>0.978021944</v>
      </c>
      <c r="E4" s="3">
        <v>3.940111663</v>
      </c>
      <c r="F4" s="3">
        <v>3.750772551</v>
      </c>
      <c r="G4" s="3">
        <v>3.719332406</v>
      </c>
      <c r="H4" s="3">
        <v>1.60278419</v>
      </c>
      <c r="I4" s="3">
        <v>1.595956528</v>
      </c>
      <c r="J4" s="3">
        <v>1.402917399</v>
      </c>
      <c r="K4" s="4" t="s">
        <v>8</v>
      </c>
      <c r="L4" s="6"/>
      <c r="M4" s="6"/>
      <c r="N4" s="4" t="s">
        <v>8</v>
      </c>
      <c r="O4" s="4"/>
      <c r="P4" s="4"/>
    </row>
    <row r="5" spans="1:16">
      <c r="A5" s="2" t="s">
        <v>10</v>
      </c>
      <c r="B5" s="3">
        <v>0.91841023</v>
      </c>
      <c r="C5" s="3">
        <v>1.044159198</v>
      </c>
      <c r="D5" s="3">
        <v>1.042789306</v>
      </c>
      <c r="E5" s="3">
        <v>3.507483334</v>
      </c>
      <c r="F5" s="3">
        <v>4.157924527</v>
      </c>
      <c r="G5" s="3">
        <v>3.930975757</v>
      </c>
      <c r="H5" s="3">
        <v>0.966627143</v>
      </c>
      <c r="I5" s="3">
        <v>1.040572541</v>
      </c>
      <c r="J5" s="3">
        <v>1.00608458</v>
      </c>
      <c r="K5" s="4" t="s">
        <v>3</v>
      </c>
      <c r="L5" s="6"/>
      <c r="M5" s="6"/>
      <c r="N5" s="4" t="s">
        <v>3</v>
      </c>
      <c r="O5" s="4"/>
      <c r="P5" s="4"/>
    </row>
    <row r="6" spans="1:16">
      <c r="A6" s="2" t="s">
        <v>11</v>
      </c>
      <c r="B6" s="3">
        <v>1.018784638</v>
      </c>
      <c r="C6" s="3">
        <v>1.039779483</v>
      </c>
      <c r="D6" s="3">
        <v>0.944009508</v>
      </c>
      <c r="E6" s="3">
        <v>3.253183412</v>
      </c>
      <c r="F6" s="3">
        <v>4.033188052</v>
      </c>
      <c r="G6" s="3">
        <v>3.524213447</v>
      </c>
      <c r="H6" s="3">
        <v>1.658978542</v>
      </c>
      <c r="I6" s="3">
        <v>1.758017741</v>
      </c>
      <c r="J6" s="3">
        <v>1.507164589</v>
      </c>
      <c r="K6" s="5" t="s">
        <v>151</v>
      </c>
      <c r="L6" s="5"/>
      <c r="M6" s="5"/>
      <c r="N6" s="5" t="s">
        <v>168</v>
      </c>
      <c r="O6" s="5"/>
      <c r="P6" s="5"/>
    </row>
    <row r="7" spans="1:16">
      <c r="A7" s="2" t="s">
        <v>2</v>
      </c>
      <c r="B7" s="3">
        <v>1.021833653</v>
      </c>
      <c r="C7" s="3">
        <v>1.034453058</v>
      </c>
      <c r="D7" s="3">
        <v>0.946038936</v>
      </c>
      <c r="E7" s="3">
        <v>84.82434047</v>
      </c>
      <c r="F7" s="3">
        <v>84.51985659</v>
      </c>
      <c r="G7" s="3">
        <v>98.99336125</v>
      </c>
      <c r="H7" s="3">
        <v>0.709676995</v>
      </c>
      <c r="I7" s="3">
        <v>0.677816862</v>
      </c>
      <c r="J7" s="3">
        <v>0.685235852</v>
      </c>
      <c r="K7" s="4" t="s">
        <v>144</v>
      </c>
      <c r="L7" s="6"/>
      <c r="M7" s="6"/>
      <c r="N7" s="4" t="s">
        <v>8</v>
      </c>
      <c r="O7" s="4"/>
      <c r="P7" s="4"/>
    </row>
    <row r="8" spans="1:16">
      <c r="A8" s="2" t="s">
        <v>143</v>
      </c>
      <c r="B8" s="3">
        <v>1.034727075</v>
      </c>
      <c r="C8" s="3">
        <v>0.965651251</v>
      </c>
      <c r="D8" s="3">
        <v>1.00081517</v>
      </c>
      <c r="E8" s="3">
        <v>26.37533761</v>
      </c>
      <c r="F8" s="3">
        <v>21.80511772</v>
      </c>
      <c r="G8" s="3">
        <v>21.3670966</v>
      </c>
      <c r="H8" s="3">
        <v>34.10295609</v>
      </c>
      <c r="I8" s="3">
        <v>30.77040052</v>
      </c>
      <c r="J8" s="3">
        <v>29.1262809</v>
      </c>
      <c r="K8" s="4" t="s">
        <v>146</v>
      </c>
      <c r="L8" s="6"/>
      <c r="M8" s="6"/>
      <c r="N8" s="4" t="s">
        <v>144</v>
      </c>
      <c r="O8" s="6"/>
      <c r="P8" s="6"/>
    </row>
    <row r="10" spans="2:16">
      <c r="B10" s="1" t="s">
        <v>174</v>
      </c>
      <c r="C10" s="1"/>
      <c r="D10" s="1"/>
      <c r="E10" s="1" t="s">
        <v>175</v>
      </c>
      <c r="F10" s="1"/>
      <c r="G10" s="1"/>
      <c r="H10" s="1" t="s">
        <v>176</v>
      </c>
      <c r="I10" s="1"/>
      <c r="J10" s="1"/>
      <c r="K10" s="7"/>
      <c r="L10" s="7"/>
      <c r="M10" s="7"/>
      <c r="N10" s="7"/>
      <c r="O10" s="7"/>
      <c r="P10" s="7"/>
    </row>
    <row r="11" spans="1:16">
      <c r="A11" s="2" t="s">
        <v>152</v>
      </c>
      <c r="B11" s="3">
        <v>1.059175059</v>
      </c>
      <c r="C11" s="3">
        <v>1.01420783</v>
      </c>
      <c r="D11" s="3">
        <v>0.930904855</v>
      </c>
      <c r="E11" s="3">
        <v>0.501956609</v>
      </c>
      <c r="F11" s="3">
        <v>0.518358608</v>
      </c>
      <c r="G11" s="3">
        <v>0.521057224</v>
      </c>
      <c r="H11" s="3">
        <v>1.25110513</v>
      </c>
      <c r="I11" s="3">
        <v>1.126916165</v>
      </c>
      <c r="J11" s="3">
        <v>0.876393878</v>
      </c>
      <c r="K11" s="4" t="s">
        <v>146</v>
      </c>
      <c r="L11" s="6"/>
      <c r="M11" s="6"/>
      <c r="N11" s="4" t="s">
        <v>177</v>
      </c>
      <c r="O11" s="6"/>
      <c r="P11" s="6"/>
    </row>
    <row r="12" spans="1:16">
      <c r="A12" s="2" t="s">
        <v>7</v>
      </c>
      <c r="B12" s="3">
        <v>0.726359693</v>
      </c>
      <c r="C12" s="3">
        <v>1.140888318</v>
      </c>
      <c r="D12" s="3">
        <v>1.206716164</v>
      </c>
      <c r="E12" s="3">
        <v>4.15537503</v>
      </c>
      <c r="F12" s="3">
        <v>4.195900698</v>
      </c>
      <c r="G12" s="3">
        <v>4.023807958</v>
      </c>
      <c r="H12" s="3">
        <v>1.124981202</v>
      </c>
      <c r="I12" s="3">
        <v>1.226617436</v>
      </c>
      <c r="J12" s="3">
        <v>0.816692431</v>
      </c>
      <c r="K12" s="5" t="s">
        <v>144</v>
      </c>
      <c r="L12" s="5"/>
      <c r="M12" s="5"/>
      <c r="N12" s="5" t="s">
        <v>144</v>
      </c>
      <c r="O12" s="5"/>
      <c r="P12" s="5"/>
    </row>
    <row r="13" spans="1:16">
      <c r="A13" s="2" t="s">
        <v>9</v>
      </c>
      <c r="B13" s="3">
        <v>0.974448985</v>
      </c>
      <c r="C13" s="3">
        <v>1.123941063</v>
      </c>
      <c r="D13" s="3">
        <v>0.913055872</v>
      </c>
      <c r="E13" s="3">
        <v>3.601338917</v>
      </c>
      <c r="F13" s="3">
        <v>4.410977897</v>
      </c>
      <c r="G13" s="3">
        <v>3.90908396</v>
      </c>
      <c r="H13" s="3">
        <v>1.036747735</v>
      </c>
      <c r="I13" s="3">
        <v>1.120812584</v>
      </c>
      <c r="J13" s="3">
        <v>1.189139512</v>
      </c>
      <c r="K13" s="4" t="s">
        <v>147</v>
      </c>
      <c r="L13" s="6"/>
      <c r="M13" s="6"/>
      <c r="N13" s="4" t="s">
        <v>147</v>
      </c>
      <c r="O13" s="6"/>
      <c r="P13" s="6"/>
    </row>
    <row r="14" spans="1:16">
      <c r="A14" s="2" t="s">
        <v>10</v>
      </c>
      <c r="B14" s="3">
        <v>1.055411202</v>
      </c>
      <c r="C14" s="3">
        <v>0.897072622</v>
      </c>
      <c r="D14" s="3">
        <v>1.05621103</v>
      </c>
      <c r="E14" s="3">
        <v>0.895772922</v>
      </c>
      <c r="F14" s="3">
        <v>0.947209929</v>
      </c>
      <c r="G14" s="3">
        <v>1.004008164</v>
      </c>
      <c r="H14" s="3">
        <v>0.977478167</v>
      </c>
      <c r="I14" s="3">
        <v>0.978471155</v>
      </c>
      <c r="J14" s="3">
        <v>0.910546892</v>
      </c>
      <c r="K14" s="5" t="s">
        <v>178</v>
      </c>
      <c r="L14" s="5"/>
      <c r="M14" s="5"/>
      <c r="N14" s="4" t="s">
        <v>179</v>
      </c>
      <c r="O14" s="6"/>
      <c r="P14" s="6"/>
    </row>
    <row r="15" spans="1:16">
      <c r="A15" s="2" t="s">
        <v>11</v>
      </c>
      <c r="B15" s="3">
        <v>0.858504553</v>
      </c>
      <c r="C15" s="3">
        <v>0.991813045</v>
      </c>
      <c r="D15" s="3">
        <v>1.174431203</v>
      </c>
      <c r="E15" s="3">
        <v>3.687954266</v>
      </c>
      <c r="F15" s="3">
        <v>3.783932285</v>
      </c>
      <c r="G15" s="3">
        <v>3.482920202</v>
      </c>
      <c r="H15" s="3">
        <v>1.123580535</v>
      </c>
      <c r="I15" s="3">
        <v>1.249700305</v>
      </c>
      <c r="J15" s="3">
        <v>1.136649236</v>
      </c>
      <c r="K15" s="5" t="s">
        <v>144</v>
      </c>
      <c r="L15" s="5"/>
      <c r="M15" s="5"/>
      <c r="N15" s="5" t="s">
        <v>144</v>
      </c>
      <c r="O15" s="5"/>
      <c r="P15" s="5"/>
    </row>
    <row r="16" spans="1:16">
      <c r="A16" s="2" t="s">
        <v>2</v>
      </c>
      <c r="B16" s="3">
        <v>1.121987771</v>
      </c>
      <c r="C16" s="3">
        <v>1.019276378</v>
      </c>
      <c r="D16" s="3">
        <v>0.874419668</v>
      </c>
      <c r="E16" s="3">
        <v>14.82214943</v>
      </c>
      <c r="F16" s="3">
        <v>14.81787812</v>
      </c>
      <c r="G16" s="3">
        <v>14.12216202</v>
      </c>
      <c r="H16" s="3">
        <v>2.982855272</v>
      </c>
      <c r="I16" s="3">
        <v>2.798114465</v>
      </c>
      <c r="J16" s="3">
        <v>2.311597196</v>
      </c>
      <c r="K16" s="4" t="s">
        <v>144</v>
      </c>
      <c r="L16" s="6"/>
      <c r="M16" s="6"/>
      <c r="N16" s="4" t="s">
        <v>144</v>
      </c>
      <c r="O16" s="6"/>
      <c r="P16" s="6"/>
    </row>
    <row r="17" spans="1:16">
      <c r="A17" s="2" t="s">
        <v>143</v>
      </c>
      <c r="B17" s="3">
        <v>0.966130543</v>
      </c>
      <c r="C17" s="3">
        <v>0.928008144</v>
      </c>
      <c r="D17" s="3">
        <v>1.115353156</v>
      </c>
      <c r="E17" s="3">
        <v>28.06132092</v>
      </c>
      <c r="F17" s="3">
        <v>18.96834531</v>
      </c>
      <c r="G17" s="3">
        <v>21.50777565</v>
      </c>
      <c r="H17" s="3">
        <v>53.11776214</v>
      </c>
      <c r="I17" s="3">
        <v>57.58328956</v>
      </c>
      <c r="J17" s="3">
        <v>47.11988239</v>
      </c>
      <c r="K17" s="4" t="s">
        <v>180</v>
      </c>
      <c r="L17" s="6"/>
      <c r="M17" s="6"/>
      <c r="N17" s="5" t="s">
        <v>144</v>
      </c>
      <c r="O17" s="5"/>
      <c r="P17" s="5"/>
    </row>
    <row r="18" spans="11:16">
      <c r="K18" s="5"/>
      <c r="L18" s="5"/>
      <c r="M18" s="5"/>
      <c r="N18" s="4"/>
      <c r="O18" s="6"/>
      <c r="P18" s="6"/>
    </row>
    <row r="19" spans="2:10">
      <c r="B19" s="1" t="s">
        <v>181</v>
      </c>
      <c r="C19" s="1"/>
      <c r="D19" s="1"/>
      <c r="E19" s="1" t="s">
        <v>182</v>
      </c>
      <c r="F19" s="1"/>
      <c r="G19" s="1"/>
      <c r="H19" s="1" t="s">
        <v>183</v>
      </c>
      <c r="I19" s="1"/>
      <c r="J19" s="1"/>
    </row>
    <row r="20" spans="1:16">
      <c r="A20" s="2" t="s">
        <v>152</v>
      </c>
      <c r="B20" s="3">
        <v>1.009125795</v>
      </c>
      <c r="C20" s="3">
        <v>1.006461043</v>
      </c>
      <c r="D20" s="3">
        <v>0.98459522</v>
      </c>
      <c r="E20" s="3">
        <v>0.529984665</v>
      </c>
      <c r="F20" s="3">
        <v>0.529318739</v>
      </c>
      <c r="G20" s="3">
        <v>0.526018326</v>
      </c>
      <c r="H20" s="3">
        <v>0.909649694</v>
      </c>
      <c r="I20" s="3">
        <v>0.890236629</v>
      </c>
      <c r="J20" s="3">
        <v>0.856069264</v>
      </c>
      <c r="K20" s="5" t="s">
        <v>144</v>
      </c>
      <c r="L20" s="5"/>
      <c r="M20" s="5"/>
      <c r="N20" s="5" t="s">
        <v>144</v>
      </c>
      <c r="O20" s="5"/>
      <c r="P20" s="5"/>
    </row>
    <row r="21" spans="1:16">
      <c r="A21" s="2" t="s">
        <v>7</v>
      </c>
      <c r="B21" s="3">
        <v>0.949552081</v>
      </c>
      <c r="C21" s="3">
        <v>0.922054798</v>
      </c>
      <c r="D21" s="3">
        <v>1.142153509</v>
      </c>
      <c r="E21" s="3">
        <v>1.19976874</v>
      </c>
      <c r="F21" s="3">
        <v>1.181578129</v>
      </c>
      <c r="G21" s="3">
        <v>1.079701074</v>
      </c>
      <c r="H21" s="3">
        <v>0.796695705</v>
      </c>
      <c r="I21" s="3">
        <v>0.794774717</v>
      </c>
      <c r="J21" s="3">
        <v>0.837735432</v>
      </c>
      <c r="K21" s="4" t="s">
        <v>184</v>
      </c>
      <c r="L21" s="6"/>
      <c r="M21" s="6"/>
      <c r="N21" s="4" t="s">
        <v>185</v>
      </c>
      <c r="O21" s="6"/>
      <c r="P21" s="6"/>
    </row>
    <row r="22" spans="1:16">
      <c r="A22" s="2" t="s">
        <v>9</v>
      </c>
      <c r="B22" s="3">
        <v>1.02040311</v>
      </c>
      <c r="C22" s="3">
        <v>1.00721179</v>
      </c>
      <c r="D22" s="3">
        <v>0.972987869</v>
      </c>
      <c r="E22" s="3">
        <v>1.766894246</v>
      </c>
      <c r="F22" s="3">
        <v>1.713525301</v>
      </c>
      <c r="G22" s="3">
        <v>1.492842465</v>
      </c>
      <c r="H22" s="3">
        <v>1.26118858</v>
      </c>
      <c r="I22" s="3">
        <v>1.076494097</v>
      </c>
      <c r="J22" s="3">
        <v>0.935548056</v>
      </c>
      <c r="K22" s="4" t="s">
        <v>167</v>
      </c>
      <c r="L22" s="6"/>
      <c r="M22" s="6"/>
      <c r="N22" s="4" t="s">
        <v>186</v>
      </c>
      <c r="O22" s="6"/>
      <c r="P22" s="6"/>
    </row>
    <row r="23" spans="1:16">
      <c r="A23" s="2" t="s">
        <v>10</v>
      </c>
      <c r="B23" s="3">
        <v>0.914913354</v>
      </c>
      <c r="C23" s="3">
        <v>1.019018847</v>
      </c>
      <c r="D23" s="3">
        <v>1.07260006</v>
      </c>
      <c r="E23" s="3">
        <v>1.199682349</v>
      </c>
      <c r="F23" s="3">
        <v>1.253156291</v>
      </c>
      <c r="G23" s="3">
        <v>1.057431899</v>
      </c>
      <c r="H23" s="3">
        <v>0.769319559</v>
      </c>
      <c r="I23" s="3">
        <v>0.788115655</v>
      </c>
      <c r="J23" s="3">
        <v>0.746104792</v>
      </c>
      <c r="K23" s="4" t="s">
        <v>187</v>
      </c>
      <c r="L23" s="6"/>
      <c r="M23" s="6"/>
      <c r="N23" s="4" t="s">
        <v>188</v>
      </c>
      <c r="O23" s="6"/>
      <c r="P23" s="6"/>
    </row>
    <row r="24" spans="1:16">
      <c r="A24" s="2" t="s">
        <v>11</v>
      </c>
      <c r="B24" s="3">
        <v>1.102858295</v>
      </c>
      <c r="C24" s="3">
        <v>0.969201741</v>
      </c>
      <c r="D24" s="3">
        <v>1.030684334</v>
      </c>
      <c r="E24" s="3">
        <v>1.244330568</v>
      </c>
      <c r="F24" s="3">
        <v>0.972706403</v>
      </c>
      <c r="G24" s="3">
        <v>1.376658532</v>
      </c>
      <c r="H24" s="3">
        <v>0.805917472</v>
      </c>
      <c r="I24" s="3">
        <v>0.732050309</v>
      </c>
      <c r="J24" s="3">
        <v>0.739188218</v>
      </c>
      <c r="K24" s="4" t="s">
        <v>189</v>
      </c>
      <c r="L24" s="6"/>
      <c r="M24" s="6"/>
      <c r="N24" s="5" t="s">
        <v>190</v>
      </c>
      <c r="O24" s="5"/>
      <c r="P24" s="5"/>
    </row>
    <row r="25" spans="1:16">
      <c r="A25" s="2" t="s">
        <v>2</v>
      </c>
      <c r="B25" s="3">
        <v>1.098591539</v>
      </c>
      <c r="C25" s="3">
        <v>0.987499699</v>
      </c>
      <c r="D25" s="3">
        <v>0.921778933</v>
      </c>
      <c r="E25" s="3">
        <v>2.805296881</v>
      </c>
      <c r="F25" s="3">
        <v>3.6764784</v>
      </c>
      <c r="G25" s="3">
        <v>3.471453522</v>
      </c>
      <c r="H25" s="3">
        <v>1.140496217</v>
      </c>
      <c r="I25" s="3">
        <v>1.242252461</v>
      </c>
      <c r="J25" s="3">
        <v>1.171079609</v>
      </c>
      <c r="K25" s="4" t="s">
        <v>191</v>
      </c>
      <c r="L25" s="6"/>
      <c r="M25" s="6"/>
      <c r="N25" s="4" t="s">
        <v>180</v>
      </c>
      <c r="O25" s="6"/>
      <c r="P25" s="6"/>
    </row>
    <row r="26" spans="1:16">
      <c r="A26" s="2" t="s">
        <v>143</v>
      </c>
      <c r="B26" s="3">
        <v>0.983604252</v>
      </c>
      <c r="C26" s="3">
        <v>0.982894492</v>
      </c>
      <c r="D26" s="3">
        <v>1.034362343</v>
      </c>
      <c r="E26" s="3">
        <v>32.20556116</v>
      </c>
      <c r="F26" s="3">
        <v>30.97270249</v>
      </c>
      <c r="G26" s="3">
        <v>34.25698706</v>
      </c>
      <c r="H26" s="3">
        <v>36.78557513</v>
      </c>
      <c r="I26" s="3">
        <v>38.26807316</v>
      </c>
      <c r="J26" s="3">
        <v>38.47057511</v>
      </c>
      <c r="K26" s="5" t="s">
        <v>144</v>
      </c>
      <c r="L26" s="5"/>
      <c r="M26" s="5"/>
      <c r="N26" s="5" t="s">
        <v>144</v>
      </c>
      <c r="O26" s="5"/>
      <c r="P26" s="5"/>
    </row>
    <row r="27" spans="11:16">
      <c r="K27" s="5"/>
      <c r="L27" s="5"/>
      <c r="M27" s="5"/>
      <c r="N27" s="4"/>
      <c r="O27" s="6"/>
      <c r="P27" s="6"/>
    </row>
  </sheetData>
  <mergeCells count="57">
    <mergeCell ref="B1:D1"/>
    <mergeCell ref="E1:G1"/>
    <mergeCell ref="H1:J1"/>
    <mergeCell ref="K1:M1"/>
    <mergeCell ref="N1:P1"/>
    <mergeCell ref="K2:M2"/>
    <mergeCell ref="N2:P2"/>
    <mergeCell ref="K3:M3"/>
    <mergeCell ref="N3:P3"/>
    <mergeCell ref="K4:M4"/>
    <mergeCell ref="N4:P4"/>
    <mergeCell ref="K5:M5"/>
    <mergeCell ref="N5:P5"/>
    <mergeCell ref="K6:M6"/>
    <mergeCell ref="N6:P6"/>
    <mergeCell ref="K7:M7"/>
    <mergeCell ref="N7:P7"/>
    <mergeCell ref="K8:M8"/>
    <mergeCell ref="N8:P8"/>
    <mergeCell ref="B10:D10"/>
    <mergeCell ref="E10:G10"/>
    <mergeCell ref="H10:J10"/>
    <mergeCell ref="K11:M11"/>
    <mergeCell ref="N11:P11"/>
    <mergeCell ref="K12:M12"/>
    <mergeCell ref="N12:P12"/>
    <mergeCell ref="K13:M13"/>
    <mergeCell ref="N13:P13"/>
    <mergeCell ref="K14:M14"/>
    <mergeCell ref="N14:P14"/>
    <mergeCell ref="K15:M15"/>
    <mergeCell ref="N15:P15"/>
    <mergeCell ref="K16:M16"/>
    <mergeCell ref="N16:P16"/>
    <mergeCell ref="K17:M17"/>
    <mergeCell ref="N17:P17"/>
    <mergeCell ref="K18:M18"/>
    <mergeCell ref="N18:P18"/>
    <mergeCell ref="B19:D19"/>
    <mergeCell ref="E19:G19"/>
    <mergeCell ref="H19:J19"/>
    <mergeCell ref="K20:M20"/>
    <mergeCell ref="N20:P20"/>
    <mergeCell ref="K21:M21"/>
    <mergeCell ref="N21:P21"/>
    <mergeCell ref="K22:M22"/>
    <mergeCell ref="N22:P22"/>
    <mergeCell ref="K23:M23"/>
    <mergeCell ref="N23:P23"/>
    <mergeCell ref="K24:M24"/>
    <mergeCell ref="N24:P24"/>
    <mergeCell ref="K25:M25"/>
    <mergeCell ref="N25:P25"/>
    <mergeCell ref="K26:M26"/>
    <mergeCell ref="N26:P26"/>
    <mergeCell ref="K27:M27"/>
    <mergeCell ref="N27:P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1B</vt:lpstr>
      <vt:lpstr>Figure 1C</vt:lpstr>
      <vt:lpstr>Figure 1D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 shen</dc:creator>
  <cp:lastModifiedBy>依丽娅顾</cp:lastModifiedBy>
  <dcterms:created xsi:type="dcterms:W3CDTF">2023-02-13T15:23:00Z</dcterms:created>
  <dcterms:modified xsi:type="dcterms:W3CDTF">2024-03-29T03:20:51Z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F6D6919819974D9A8C70C25475A8B7FF_12</vt:lpwstr>
  </property>
  <property fmtid="{D5CDD505-2E9C-101B-9397-08002B2CF9AE}" pid="3" name="KSOProductBuildVer">
    <vt:lpwstr>2052-12.1.0.16417</vt:lpwstr>
  </property>
</Properties>
</file>