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https://univstaff-my.sharepoint.com/personal/sben-tab_univ_haifa_ac_il/Documents/ROCK and spiculogenesis/Paper/eLife/Version of record/Data sets/Data sets for submission/"/>
    </mc:Choice>
  </mc:AlternateContent>
  <xr:revisionPtr revIDLastSave="1" documentId="8_{B227F3BA-E875-42EF-B19B-3D4BF2D034AB}" xr6:coauthVersionLast="36" xr6:coauthVersionMax="36" xr10:uidLastSave="{D83A0B48-B943-4D46-968D-7A89EF8C1D36}"/>
  <bookViews>
    <workbookView xWindow="0" yWindow="468" windowWidth="25608" windowHeight="14100" tabRatio="500" firstSheet="1" activeTab="1" xr2:uid="{00000000-000D-0000-FFFF-FFFF00000000}"/>
  </bookViews>
  <sheets>
    <sheet name="11.03" sheetId="1" r:id="rId1"/>
    <sheet name="Fig 2E data set" sheetId="6" r:id="rId2"/>
  </sheets>
  <externalReferences>
    <externalReference r:id="rId3"/>
  </externalReference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6" l="1"/>
  <c r="G23" i="6"/>
  <c r="J23" i="6" s="1"/>
  <c r="G33" i="6"/>
  <c r="J45" i="6" s="1"/>
  <c r="G2" i="6"/>
  <c r="G9" i="6"/>
  <c r="J9" i="6" s="1"/>
  <c r="G22" i="6"/>
  <c r="J22" i="6" s="1"/>
  <c r="G29" i="6"/>
  <c r="J29" i="6" s="1"/>
  <c r="G4" i="6"/>
  <c r="G10" i="6"/>
  <c r="K10" i="6" s="1"/>
  <c r="G24" i="6"/>
  <c r="K24" i="6" s="1"/>
  <c r="G30" i="6"/>
  <c r="K30" i="6" s="1"/>
  <c r="G34" i="6"/>
  <c r="K46" i="6" s="1"/>
  <c r="K3" i="6"/>
  <c r="K23" i="6"/>
  <c r="J30" i="6"/>
  <c r="L45" i="6"/>
  <c r="M23" i="6"/>
  <c r="G15" i="6"/>
  <c r="K15" i="6" s="1"/>
  <c r="G16" i="6"/>
  <c r="K16" i="6" s="1"/>
  <c r="L24" i="6"/>
  <c r="N24" i="6"/>
  <c r="N30" i="6"/>
  <c r="N3" i="6"/>
  <c r="N23" i="6"/>
  <c r="G17" i="6"/>
  <c r="L17" i="6" s="1"/>
  <c r="H5" i="1"/>
  <c r="D6" i="1" s="1"/>
  <c r="N22" i="6" l="1"/>
  <c r="L22" i="6"/>
  <c r="K22" i="6"/>
  <c r="N9" i="6"/>
  <c r="J2" i="6"/>
  <c r="R28" i="6" s="1"/>
  <c r="G38" i="6"/>
  <c r="M9" i="6"/>
  <c r="K9" i="6"/>
  <c r="K4" i="6"/>
  <c r="G40" i="6"/>
  <c r="L9" i="6"/>
  <c r="J3" i="6"/>
  <c r="R29" i="6" s="1"/>
  <c r="G39" i="6"/>
  <c r="M15" i="6"/>
  <c r="L15" i="6"/>
  <c r="L2" i="6"/>
  <c r="N15" i="6"/>
  <c r="J15" i="6"/>
  <c r="M2" i="6"/>
  <c r="K2" i="6"/>
  <c r="N2" i="6"/>
  <c r="N4" i="6"/>
  <c r="M22" i="6"/>
  <c r="O22" i="6" s="1"/>
  <c r="L23" i="6"/>
  <c r="O23" i="6" s="1"/>
  <c r="M24" i="6"/>
  <c r="N45" i="6"/>
  <c r="C6" i="1"/>
  <c r="N29" i="6"/>
  <c r="M29" i="6"/>
  <c r="U28" i="6" s="1"/>
  <c r="L29" i="6"/>
  <c r="L30" i="6"/>
  <c r="K29" i="6"/>
  <c r="E6" i="1"/>
  <c r="V29" i="6"/>
  <c r="B6" i="1"/>
  <c r="A6" i="1"/>
  <c r="F6" i="1"/>
  <c r="M30" i="6"/>
  <c r="S30" i="6"/>
  <c r="N46" i="6"/>
  <c r="L4" i="6"/>
  <c r="L46" i="6"/>
  <c r="J34" i="6"/>
  <c r="N35" i="6"/>
  <c r="M34" i="6"/>
  <c r="N10" i="6"/>
  <c r="V30" i="6" s="1"/>
  <c r="M10" i="6"/>
  <c r="J16" i="6"/>
  <c r="J40" i="6" s="1"/>
  <c r="J10" i="6"/>
  <c r="R22" i="6"/>
  <c r="L3" i="6"/>
  <c r="M3" i="6"/>
  <c r="K36" i="6"/>
  <c r="K40" i="6"/>
  <c r="S23" i="6"/>
  <c r="R23" i="6"/>
  <c r="J35" i="6"/>
  <c r="N16" i="6"/>
  <c r="L16" i="6"/>
  <c r="M17" i="6"/>
  <c r="K17" i="6"/>
  <c r="K41" i="6" s="1"/>
  <c r="M4" i="6"/>
  <c r="L10" i="6"/>
  <c r="M46" i="6"/>
  <c r="M45" i="6"/>
  <c r="J46" i="6"/>
  <c r="J4" i="6"/>
  <c r="O15" i="6"/>
  <c r="O9" i="6"/>
  <c r="M16" i="6"/>
  <c r="J17" i="6"/>
  <c r="N17" i="6"/>
  <c r="J24" i="6"/>
  <c r="K45" i="6"/>
  <c r="J39" i="6" l="1"/>
  <c r="T28" i="6"/>
  <c r="S28" i="6"/>
  <c r="V28" i="6"/>
  <c r="U22" i="6"/>
  <c r="N36" i="6"/>
  <c r="N39" i="6"/>
  <c r="M39" i="6"/>
  <c r="O2" i="6"/>
  <c r="L34" i="6"/>
  <c r="V22" i="6"/>
  <c r="L39" i="6"/>
  <c r="O24" i="6"/>
  <c r="T22" i="6"/>
  <c r="T29" i="6"/>
  <c r="N34" i="6"/>
  <c r="O30" i="6"/>
  <c r="R30" i="6"/>
  <c r="K34" i="6"/>
  <c r="O29" i="6"/>
  <c r="K39" i="6"/>
  <c r="S22" i="6"/>
  <c r="O10" i="6"/>
  <c r="O3" i="6"/>
  <c r="O35" i="6" s="1"/>
  <c r="M35" i="6"/>
  <c r="U29" i="6"/>
  <c r="L35" i="6"/>
  <c r="O17" i="6"/>
  <c r="K35" i="6"/>
  <c r="S29" i="6"/>
  <c r="U23" i="6"/>
  <c r="M40" i="6"/>
  <c r="J36" i="6"/>
  <c r="J41" i="6"/>
  <c r="R24" i="6"/>
  <c r="O4" i="6"/>
  <c r="S24" i="6"/>
  <c r="O46" i="6"/>
  <c r="T24" i="6"/>
  <c r="T30" i="6"/>
  <c r="L41" i="6"/>
  <c r="L40" i="6"/>
  <c r="T23" i="6"/>
  <c r="O16" i="6"/>
  <c r="N41" i="6"/>
  <c r="V24" i="6"/>
  <c r="M41" i="6"/>
  <c r="M36" i="6"/>
  <c r="U30" i="6"/>
  <c r="U24" i="6"/>
  <c r="N40" i="6"/>
  <c r="V23" i="6"/>
  <c r="O45" i="6"/>
  <c r="L36" i="6"/>
  <c r="O40" i="6" l="1"/>
  <c r="O34" i="6"/>
  <c r="O39" i="6"/>
  <c r="O36" i="6"/>
  <c r="O41" i="6"/>
</calcChain>
</file>

<file path=xl/sharedStrings.xml><?xml version="1.0" encoding="utf-8"?>
<sst xmlns="http://schemas.openxmlformats.org/spreadsheetml/2006/main" count="190" uniqueCount="45">
  <si>
    <t>11.3.2020</t>
  </si>
  <si>
    <t>maso 1</t>
  </si>
  <si>
    <t>1.1 mM</t>
  </si>
  <si>
    <t>normal</t>
  </si>
  <si>
    <t>delayed- with</t>
  </si>
  <si>
    <t>delayed-with</t>
  </si>
  <si>
    <t>delayed-branched</t>
  </si>
  <si>
    <t>normal -branched</t>
  </si>
  <si>
    <t>skeleton loss</t>
  </si>
  <si>
    <t>skeleton-loss-sick</t>
  </si>
  <si>
    <t>maso ATG</t>
  </si>
  <si>
    <t>0.8 mM</t>
  </si>
  <si>
    <t>random</t>
  </si>
  <si>
    <t>delayed</t>
  </si>
  <si>
    <t>sick</t>
  </si>
  <si>
    <t>05.03.2020</t>
  </si>
  <si>
    <t>46h</t>
  </si>
  <si>
    <t>48h</t>
  </si>
  <si>
    <t>44h</t>
  </si>
  <si>
    <t>TOTAL</t>
  </si>
  <si>
    <t>total</t>
  </si>
  <si>
    <t>ROCK trans</t>
  </si>
  <si>
    <t>ROCK ATG</t>
  </si>
  <si>
    <t>Random</t>
  </si>
  <si>
    <t>Normal</t>
  </si>
  <si>
    <t>Branched Skeleton</t>
  </si>
  <si>
    <t>No skeleton</t>
  </si>
  <si>
    <t>900um</t>
  </si>
  <si>
    <t>Extra spicule</t>
  </si>
  <si>
    <t>Average</t>
  </si>
  <si>
    <t>stdev</t>
  </si>
  <si>
    <t>Reduced skeleton</t>
  </si>
  <si>
    <t>*****</t>
  </si>
  <si>
    <t>****</t>
  </si>
  <si>
    <t>ROCK MASO-2</t>
  </si>
  <si>
    <t>ROCK MASO-1</t>
  </si>
  <si>
    <t>Random MASO</t>
  </si>
  <si>
    <t>Arrested skeleton</t>
  </si>
  <si>
    <t>#1</t>
  </si>
  <si>
    <t>#4</t>
  </si>
  <si>
    <t>#5</t>
  </si>
  <si>
    <t>#6</t>
  </si>
  <si>
    <t>#7</t>
  </si>
  <si>
    <t>MASO 2</t>
  </si>
  <si>
    <t>MASO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</si>
</sst>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1" applyFont="1"/>
    <xf numFmtId="0" fontId="4" fillId="0" borderId="0" xfId="0" applyFont="1"/>
    <xf numFmtId="0" fontId="5" fillId="0" borderId="0" xfId="0" applyFont="1"/>
    <xf numFmtId="0" fontId="7" fillId="3" borderId="0" xfId="0" applyFont="1" applyFill="1"/>
    <xf numFmtId="0" fontId="6" fillId="4" borderId="0" xfId="0" applyFont="1" applyFill="1"/>
    <xf numFmtId="0" fontId="5" fillId="2" borderId="0" xfId="0" applyFont="1" applyFill="1"/>
    <xf numFmtId="0" fontId="4" fillId="0" borderId="0" xfId="0" applyNumberFormat="1" applyFont="1"/>
    <xf numFmtId="0" fontId="0" fillId="0" borderId="0" xfId="0" applyNumberFormat="1"/>
    <xf numFmtId="0" fontId="5" fillId="5" borderId="0" xfId="0" applyFont="1" applyFill="1"/>
    <xf numFmtId="0" fontId="0" fillId="0" borderId="0" xfId="0" applyNumberFormat="1"/>
    <xf numFmtId="0" fontId="0" fillId="0" borderId="0" xfId="0" applyNumberFormat="1"/>
    <xf numFmtId="0" fontId="6" fillId="6" borderId="0" xfId="0" applyFont="1" applyFill="1"/>
    <xf numFmtId="0" fontId="8" fillId="0" borderId="0" xfId="0" applyFont="1"/>
    <xf numFmtId="0" fontId="0" fillId="0" borderId="0" xfId="0" applyNumberFormat="1" applyAlignment="1">
      <alignment vertical="top"/>
    </xf>
    <xf numFmtId="16" fontId="4" fillId="0" borderId="0" xfId="0" applyNumberFormat="1" applyFont="1"/>
    <xf numFmtId="0" fontId="9" fillId="0" borderId="0" xfId="0" applyFont="1"/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colors>
    <mruColors>
      <color rgb="FF0000FF"/>
      <color rgb="FFA947F7"/>
      <color rgb="FF367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ROCK maso</a:t>
            </a:r>
            <a:r>
              <a:rPr lang="en-US" baseline="0"/>
              <a:t> 1 - 1100 μM 46 h</a:t>
            </a:r>
            <a:endParaRPr lang="en-US"/>
          </a:p>
        </c:rich>
      </c:tx>
      <c:layout>
        <c:manualLayout>
          <c:xMode val="edge"/>
          <c:yMode val="edge"/>
          <c:x val="0.26020122484689401"/>
          <c:y val="2.97619047619047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'11.03'!$A$4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ROCK 1</c:v>
              </c:pt>
            </c:strLit>
          </c:cat>
          <c:val>
            <c:numRef>
              <c:f>'11.03'!$A$5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F-450C-8EF9-AE74EED171FB}"/>
            </c:ext>
          </c:extLst>
        </c:ser>
        <c:ser>
          <c:idx val="1"/>
          <c:order val="1"/>
          <c:tx>
            <c:strRef>
              <c:f>'11.03'!$B$4</c:f>
              <c:strCache>
                <c:ptCount val="1"/>
                <c:pt idx="0">
                  <c:v>delayed-with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ROCK 1</c:v>
              </c:pt>
            </c:strLit>
          </c:cat>
          <c:val>
            <c:numRef>
              <c:f>'11.03'!$B$5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F-450C-8EF9-AE74EED171FB}"/>
            </c:ext>
          </c:extLst>
        </c:ser>
        <c:ser>
          <c:idx val="2"/>
          <c:order val="2"/>
          <c:tx>
            <c:strRef>
              <c:f>'11.03'!$C$4</c:f>
              <c:strCache>
                <c:ptCount val="1"/>
                <c:pt idx="0">
                  <c:v>delayed-branched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ROCK 1</c:v>
              </c:pt>
            </c:strLit>
          </c:cat>
          <c:val>
            <c:numRef>
              <c:f>'11.03'!$C$5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F-450C-8EF9-AE74EED171FB}"/>
            </c:ext>
          </c:extLst>
        </c:ser>
        <c:ser>
          <c:idx val="3"/>
          <c:order val="3"/>
          <c:tx>
            <c:strRef>
              <c:f>'11.03'!$D$4</c:f>
              <c:strCache>
                <c:ptCount val="1"/>
                <c:pt idx="0">
                  <c:v>normal -branched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ROCK 1</c:v>
              </c:pt>
            </c:strLit>
          </c:cat>
          <c:val>
            <c:numRef>
              <c:f>'11.03'!$D$5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F-450C-8EF9-AE74EED171FB}"/>
            </c:ext>
          </c:extLst>
        </c:ser>
        <c:ser>
          <c:idx val="4"/>
          <c:order val="4"/>
          <c:tx>
            <c:strRef>
              <c:f>'11.03'!$E$4</c:f>
              <c:strCache>
                <c:ptCount val="1"/>
                <c:pt idx="0">
                  <c:v>skeleton loss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ROCK 1</c:v>
              </c:pt>
            </c:strLit>
          </c:cat>
          <c:val>
            <c:numRef>
              <c:f>'11.03'!$E$5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5F-450C-8EF9-AE74EED171FB}"/>
            </c:ext>
          </c:extLst>
        </c:ser>
        <c:ser>
          <c:idx val="5"/>
          <c:order val="5"/>
          <c:tx>
            <c:strRef>
              <c:f>'11.03'!$F$4</c:f>
              <c:strCache>
                <c:ptCount val="1"/>
                <c:pt idx="0">
                  <c:v>skeleton-loss-sick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ROCK 1</c:v>
              </c:pt>
            </c:strLit>
          </c:cat>
          <c:val>
            <c:numRef>
              <c:f>'11.03'!$F$5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5F-450C-8EF9-AE74EED17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9621008"/>
        <c:axId val="-168784208"/>
      </c:barChart>
      <c:catAx>
        <c:axId val="-1696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-168784208"/>
        <c:crosses val="autoZero"/>
        <c:auto val="1"/>
        <c:lblAlgn val="ctr"/>
        <c:lblOffset val="100"/>
        <c:noMultiLvlLbl val="0"/>
      </c:catAx>
      <c:valAx>
        <c:axId val="-16878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-1696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Random 45</a:t>
            </a:r>
            <a:r>
              <a:rPr lang="en-US" baseline="0"/>
              <a:t>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'11.03'!$L$4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Random</c:v>
              </c:pt>
            </c:strLit>
          </c:cat>
          <c:val>
            <c:numRef>
              <c:f>'11.03'!$L$5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2-481D-B474-E72ABC0ED3DA}"/>
            </c:ext>
          </c:extLst>
        </c:ser>
        <c:ser>
          <c:idx val="1"/>
          <c:order val="1"/>
          <c:tx>
            <c:strRef>
              <c:f>'11.03'!$M$4</c:f>
              <c:strCache>
                <c:ptCount val="1"/>
                <c:pt idx="0">
                  <c:v>delayed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Random</c:v>
              </c:pt>
            </c:strLit>
          </c:cat>
          <c:val>
            <c:numRef>
              <c:f>'11.03'!$M$5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B2-481D-B474-E72ABC0ED3DA}"/>
            </c:ext>
          </c:extLst>
        </c:ser>
        <c:ser>
          <c:idx val="2"/>
          <c:order val="2"/>
          <c:tx>
            <c:strRef>
              <c:f>'11.03'!$N$4</c:f>
              <c:strCache>
                <c:ptCount val="1"/>
                <c:pt idx="0">
                  <c:v>sick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Random</c:v>
              </c:pt>
            </c:strLit>
          </c:cat>
          <c:val>
            <c:numRef>
              <c:f>'11.03'!$N$5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B2-481D-B474-E72ABC0ED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1630000"/>
        <c:axId val="-171627680"/>
      </c:barChart>
      <c:catAx>
        <c:axId val="-17163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-171627680"/>
        <c:crosses val="autoZero"/>
        <c:auto val="1"/>
        <c:lblAlgn val="ctr"/>
        <c:lblOffset val="100"/>
        <c:noMultiLvlLbl val="0"/>
      </c:catAx>
      <c:valAx>
        <c:axId val="-17162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-17163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900 uM**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>
        <c:manualLayout>
          <c:layoutTarget val="inner"/>
          <c:xMode val="edge"/>
          <c:yMode val="edge"/>
          <c:x val="6.1441482074801698E-2"/>
          <c:y val="9.1834877286007505E-2"/>
          <c:w val="0.90619645696305995"/>
          <c:h val="0.7846534717569320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2E data set'!$J$38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2E data set'!$R$22:$R$24</c:f>
                <c:numCache>
                  <c:formatCode>General</c:formatCode>
                  <c:ptCount val="3"/>
                  <c:pt idx="0">
                    <c:v>7.2699464837479031</c:v>
                  </c:pt>
                  <c:pt idx="1">
                    <c:v>6.6507659041249712</c:v>
                  </c:pt>
                  <c:pt idx="2">
                    <c:v>3.4099109258906211</c:v>
                  </c:pt>
                </c:numCache>
              </c:numRef>
            </c:plus>
            <c:minus>
              <c:numRef>
                <c:f>'Fig 2E data set'!$R$22:$R$24</c:f>
                <c:numCache>
                  <c:formatCode>General</c:formatCode>
                  <c:ptCount val="3"/>
                  <c:pt idx="0">
                    <c:v>7.2699464837479031</c:v>
                  </c:pt>
                  <c:pt idx="1">
                    <c:v>6.6507659041249712</c:v>
                  </c:pt>
                  <c:pt idx="2">
                    <c:v>3.4099109258906211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2E data set'!$I$39:$I$41</c:f>
              <c:strCache>
                <c:ptCount val="3"/>
                <c:pt idx="0">
                  <c:v>ROCK trans</c:v>
                </c:pt>
                <c:pt idx="1">
                  <c:v>ROCK ATG</c:v>
                </c:pt>
                <c:pt idx="2">
                  <c:v>Random</c:v>
                </c:pt>
              </c:strCache>
            </c:strRef>
          </c:cat>
          <c:val>
            <c:numRef>
              <c:f>'Fig 2E data set'!$J$39:$J$41</c:f>
              <c:numCache>
                <c:formatCode>General</c:formatCode>
                <c:ptCount val="3"/>
                <c:pt idx="0">
                  <c:v>47.222960296131028</c:v>
                </c:pt>
                <c:pt idx="1">
                  <c:v>72.608604845446948</c:v>
                </c:pt>
                <c:pt idx="2">
                  <c:v>89.968615922453523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3-4F34-B566-3B0CF51F9B73}"/>
            </c:ext>
          </c:extLst>
        </c:ser>
        <c:ser>
          <c:idx val="1"/>
          <c:order val="1"/>
          <c:tx>
            <c:strRef>
              <c:f>'Fig 2E data set'!$K$38</c:f>
              <c:strCache>
                <c:ptCount val="1"/>
                <c:pt idx="0">
                  <c:v>Reduced skeleton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2E data set'!$S$22:$S$24</c:f>
                <c:numCache>
                  <c:formatCode>General</c:formatCode>
                  <c:ptCount val="3"/>
                  <c:pt idx="0">
                    <c:v>6.5876167778038077</c:v>
                  </c:pt>
                  <c:pt idx="1">
                    <c:v>6.6507659041249756</c:v>
                  </c:pt>
                  <c:pt idx="2">
                    <c:v>3.4099109258906215</c:v>
                  </c:pt>
                </c:numCache>
              </c:numRef>
            </c:plus>
            <c:minus>
              <c:numRef>
                <c:f>'Fig 2E data set'!$S$22:$S$24</c:f>
                <c:numCache>
                  <c:formatCode>General</c:formatCode>
                  <c:ptCount val="3"/>
                  <c:pt idx="0">
                    <c:v>6.5876167778038077</c:v>
                  </c:pt>
                  <c:pt idx="1">
                    <c:v>6.6507659041249756</c:v>
                  </c:pt>
                  <c:pt idx="2">
                    <c:v>3.4099109258906215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2E data set'!$I$39:$I$41</c:f>
              <c:strCache>
                <c:ptCount val="3"/>
                <c:pt idx="0">
                  <c:v>ROCK trans</c:v>
                </c:pt>
                <c:pt idx="1">
                  <c:v>ROCK ATG</c:v>
                </c:pt>
                <c:pt idx="2">
                  <c:v>Random</c:v>
                </c:pt>
              </c:strCache>
            </c:strRef>
          </c:cat>
          <c:val>
            <c:numRef>
              <c:f>'Fig 2E data set'!$K$39:$K$41</c:f>
              <c:numCache>
                <c:formatCode>General</c:formatCode>
                <c:ptCount val="3"/>
                <c:pt idx="0">
                  <c:v>29.148086641989078</c:v>
                </c:pt>
                <c:pt idx="1">
                  <c:v>27.391395154553049</c:v>
                </c:pt>
                <c:pt idx="2">
                  <c:v>10.03138407754648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3-4F34-B566-3B0CF51F9B73}"/>
            </c:ext>
          </c:extLst>
        </c:ser>
        <c:ser>
          <c:idx val="2"/>
          <c:order val="2"/>
          <c:tx>
            <c:strRef>
              <c:f>'Fig 2E data set'!$L$38</c:f>
              <c:strCache>
                <c:ptCount val="1"/>
                <c:pt idx="0">
                  <c:v>Branched Skeleton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2E data set'!$T$22:$T$24</c:f>
                <c:numCache>
                  <c:formatCode>General</c:formatCode>
                  <c:ptCount val="3"/>
                  <c:pt idx="0">
                    <c:v>5.7410047433894889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'Fig 2E data set'!$T$22:$T$24</c:f>
                <c:numCache>
                  <c:formatCode>General</c:formatCode>
                  <c:ptCount val="3"/>
                  <c:pt idx="0">
                    <c:v>5.7410047433894889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2E data set'!$I$39:$I$41</c:f>
              <c:strCache>
                <c:ptCount val="3"/>
                <c:pt idx="0">
                  <c:v>ROCK trans</c:v>
                </c:pt>
                <c:pt idx="1">
                  <c:v>ROCK ATG</c:v>
                </c:pt>
                <c:pt idx="2">
                  <c:v>Random</c:v>
                </c:pt>
              </c:strCache>
            </c:strRef>
          </c:cat>
          <c:val>
            <c:numRef>
              <c:f>'Fig 2E data set'!$L$39:$L$41</c:f>
              <c:numCache>
                <c:formatCode>General</c:formatCode>
                <c:ptCount val="3"/>
                <c:pt idx="0">
                  <c:v>23.628953061879891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3-4F34-B566-3B0CF51F9B73}"/>
            </c:ext>
          </c:extLst>
        </c:ser>
        <c:ser>
          <c:idx val="3"/>
          <c:order val="3"/>
          <c:tx>
            <c:strRef>
              <c:f>'Fig 2E data set'!$M$38</c:f>
              <c:strCache>
                <c:ptCount val="1"/>
                <c:pt idx="0">
                  <c:v>No skeleton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2E data set'!$U$22:$U$24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'Fig 2E data set'!$U$22:$U$24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2E data set'!$I$39:$I$41</c:f>
              <c:strCache>
                <c:ptCount val="3"/>
                <c:pt idx="0">
                  <c:v>ROCK trans</c:v>
                </c:pt>
                <c:pt idx="1">
                  <c:v>ROCK ATG</c:v>
                </c:pt>
                <c:pt idx="2">
                  <c:v>Random</c:v>
                </c:pt>
              </c:strCache>
            </c:strRef>
          </c:cat>
          <c:val>
            <c:numRef>
              <c:f>'Fig 2E data set'!$M$39:$M$41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E3-4F34-B566-3B0CF51F9B73}"/>
            </c:ext>
          </c:extLst>
        </c:ser>
        <c:ser>
          <c:idx val="4"/>
          <c:order val="4"/>
          <c:tx>
            <c:strRef>
              <c:f>'Fig 2E data set'!$N$38</c:f>
              <c:strCache>
                <c:ptCount val="1"/>
                <c:pt idx="0">
                  <c:v>Extra spicule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2E data set'!$V$22:$V$24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'Fig 2E data set'!$V$22:$V$24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2E data set'!$I$39:$I$41</c:f>
              <c:strCache>
                <c:ptCount val="3"/>
                <c:pt idx="0">
                  <c:v>ROCK trans</c:v>
                </c:pt>
                <c:pt idx="1">
                  <c:v>ROCK ATG</c:v>
                </c:pt>
                <c:pt idx="2">
                  <c:v>Random</c:v>
                </c:pt>
              </c:strCache>
            </c:strRef>
          </c:cat>
          <c:val>
            <c:numRef>
              <c:f>'Fig 2E data set'!$N$39:$N$41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E3-4F34-B566-3B0CF51F9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1475664"/>
        <c:axId val="-171472912"/>
      </c:barChart>
      <c:catAx>
        <c:axId val="-1714756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-171472912"/>
        <c:crosses val="autoZero"/>
        <c:auto val="1"/>
        <c:lblAlgn val="ctr"/>
        <c:lblOffset val="100"/>
        <c:noMultiLvlLbl val="0"/>
      </c:catAx>
      <c:valAx>
        <c:axId val="-1714729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-17147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241300</xdr:colOff>
      <xdr:row>5</xdr:row>
      <xdr:rowOff>127000</xdr:rowOff>
    </xdr:from>
    <xdr:to>
      <xdr:col>18</xdr:col>
      <xdr:colOff>685800</xdr:colOff>
      <xdr:row>26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63500</xdr:colOff>
      <xdr:row>9</xdr:row>
      <xdr:rowOff>12700</xdr:rowOff>
    </xdr:from>
    <xdr:to>
      <xdr:col>12</xdr:col>
      <xdr:colOff>508000</xdr:colOff>
      <xdr:row>22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23180</xdr:colOff>
      <xdr:row>47</xdr:row>
      <xdr:rowOff>70758</xdr:rowOff>
    </xdr:from>
    <xdr:to>
      <xdr:col>48</xdr:col>
      <xdr:colOff>443593</xdr:colOff>
      <xdr:row>75</xdr:row>
      <xdr:rowOff>174423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adar\OneDrive%20-%20Haifa%20University\ROCK%20and%20spiculogenesis\Data\Scoring%20and%20QPCR%20of%20R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h"/>
      <sheetName val="27h"/>
      <sheetName val="qPCR cycle"/>
    </sheetNames>
    <sheetDataSet>
      <sheetData sheetId="0">
        <row r="43">
          <cell r="I43" t="str">
            <v>#1</v>
          </cell>
          <cell r="J43" t="str">
            <v>#2</v>
          </cell>
          <cell r="K43" t="str">
            <v>#3</v>
          </cell>
          <cell r="L43" t="str">
            <v>#4</v>
          </cell>
          <cell r="M43" t="str">
            <v>#5</v>
          </cell>
        </row>
        <row r="44">
          <cell r="H44" t="str">
            <v>Control</v>
          </cell>
          <cell r="I44">
            <v>99.059897931775453</v>
          </cell>
          <cell r="J44">
            <v>0.94010206822455</v>
          </cell>
          <cell r="K44">
            <v>0</v>
          </cell>
          <cell r="L44">
            <v>0</v>
          </cell>
          <cell r="M44">
            <v>0</v>
          </cell>
          <cell r="P44">
            <v>0.65820847460880005</v>
          </cell>
          <cell r="Q44">
            <v>0.65820847460880183</v>
          </cell>
          <cell r="R44">
            <v>0</v>
          </cell>
          <cell r="S44">
            <v>0</v>
          </cell>
          <cell r="T44">
            <v>0</v>
          </cell>
        </row>
        <row r="45">
          <cell r="H45" t="str">
            <v>Wash</v>
          </cell>
          <cell r="I45">
            <v>54.258910875758694</v>
          </cell>
          <cell r="J45">
            <v>45.741089124241299</v>
          </cell>
          <cell r="K45">
            <v>0</v>
          </cell>
          <cell r="L45">
            <v>0</v>
          </cell>
          <cell r="M45">
            <v>0</v>
          </cell>
          <cell r="P45">
            <v>14.673553060610399</v>
          </cell>
          <cell r="Q45">
            <v>14.673553060610386</v>
          </cell>
          <cell r="R45">
            <v>0</v>
          </cell>
          <cell r="S45">
            <v>0</v>
          </cell>
          <cell r="T45">
            <v>0</v>
          </cell>
        </row>
        <row r="46">
          <cell r="H46" t="str">
            <v>Addition</v>
          </cell>
          <cell r="I46">
            <v>1.4690026954177899</v>
          </cell>
          <cell r="J46">
            <v>0</v>
          </cell>
          <cell r="K46">
            <v>74.763009441326787</v>
          </cell>
          <cell r="L46">
            <v>23.767987863255414</v>
          </cell>
          <cell r="M46">
            <v>0</v>
          </cell>
          <cell r="P46">
            <v>1.0063920857859185</v>
          </cell>
          <cell r="Q46">
            <v>0</v>
          </cell>
          <cell r="R46">
            <v>8.6711248609556524</v>
          </cell>
          <cell r="S46">
            <v>9.5409033550853994</v>
          </cell>
          <cell r="T46">
            <v>0</v>
          </cell>
        </row>
        <row r="47">
          <cell r="H47" t="str">
            <v>Inhibition</v>
          </cell>
          <cell r="I47">
            <v>0</v>
          </cell>
          <cell r="J47">
            <v>0</v>
          </cell>
          <cell r="K47">
            <v>0.76923076923076927</v>
          </cell>
          <cell r="L47">
            <v>37.075058275058275</v>
          </cell>
          <cell r="M47">
            <v>62.155710955710944</v>
          </cell>
          <cell r="P47">
            <v>0</v>
          </cell>
          <cell r="Q47">
            <v>0</v>
          </cell>
          <cell r="R47">
            <v>0.86002614519222675</v>
          </cell>
          <cell r="S47">
            <v>14.116666127318895</v>
          </cell>
          <cell r="T47">
            <v>14.552702810459335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workbookViewId="0">
      <selection activeCell="F27" sqref="F27"/>
    </sheetView>
  </sheetViews>
  <sheetFormatPr defaultColWidth="11" defaultRowHeight="15.6" x14ac:dyDescent="0.3"/>
  <sheetData>
    <row r="1" spans="1:14" x14ac:dyDescent="0.3">
      <c r="A1" t="s">
        <v>0</v>
      </c>
    </row>
    <row r="2" spans="1:14" x14ac:dyDescent="0.3">
      <c r="A2" t="s">
        <v>1</v>
      </c>
      <c r="B2" t="s">
        <v>2</v>
      </c>
      <c r="C2" t="s">
        <v>16</v>
      </c>
      <c r="I2" t="s">
        <v>10</v>
      </c>
      <c r="J2" t="s">
        <v>11</v>
      </c>
      <c r="K2" t="s">
        <v>17</v>
      </c>
      <c r="L2" t="s">
        <v>12</v>
      </c>
      <c r="M2" t="s">
        <v>18</v>
      </c>
    </row>
    <row r="4" spans="1:14" x14ac:dyDescent="0.3">
      <c r="A4" t="s">
        <v>3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H4" t="s">
        <v>19</v>
      </c>
      <c r="I4" t="s">
        <v>3</v>
      </c>
      <c r="J4" t="s">
        <v>4</v>
      </c>
      <c r="L4" t="s">
        <v>3</v>
      </c>
      <c r="M4" t="s">
        <v>13</v>
      </c>
      <c r="N4" t="s">
        <v>14</v>
      </c>
    </row>
    <row r="5" spans="1:14" x14ac:dyDescent="0.3">
      <c r="A5">
        <v>17</v>
      </c>
      <c r="B5">
        <v>20</v>
      </c>
      <c r="C5">
        <v>4</v>
      </c>
      <c r="D5">
        <v>1</v>
      </c>
      <c r="E5">
        <v>6</v>
      </c>
      <c r="F5">
        <v>6</v>
      </c>
      <c r="H5">
        <f>SUM(A5:F5)</f>
        <v>54</v>
      </c>
      <c r="I5">
        <v>8</v>
      </c>
      <c r="J5">
        <v>1</v>
      </c>
      <c r="L5">
        <v>27</v>
      </c>
      <c r="M5">
        <v>4</v>
      </c>
      <c r="N5">
        <v>2</v>
      </c>
    </row>
    <row r="6" spans="1:14" x14ac:dyDescent="0.3">
      <c r="A6" s="1">
        <f>17/H5</f>
        <v>0.31481481481481483</v>
      </c>
      <c r="B6" s="1">
        <f>B5/H5</f>
        <v>0.37037037037037035</v>
      </c>
      <c r="C6" s="1">
        <f>C5/H5</f>
        <v>7.407407407407407E-2</v>
      </c>
      <c r="D6" s="1">
        <f>D5/H5</f>
        <v>1.8518518518518517E-2</v>
      </c>
      <c r="E6" s="1">
        <f>E5/H5</f>
        <v>0.1111111111111111</v>
      </c>
      <c r="F6" s="1">
        <f>F5/H5</f>
        <v>0.1111111111111111</v>
      </c>
    </row>
    <row r="8" spans="1:14" x14ac:dyDescent="0.3">
      <c r="A8" t="s">
        <v>15</v>
      </c>
    </row>
    <row r="9" spans="1:14" x14ac:dyDescent="0.3">
      <c r="A9" t="s">
        <v>3</v>
      </c>
      <c r="B9" t="s">
        <v>5</v>
      </c>
      <c r="F9" t="s">
        <v>9</v>
      </c>
      <c r="I9" t="s">
        <v>3</v>
      </c>
    </row>
    <row r="10" spans="1:14" x14ac:dyDescent="0.3">
      <c r="A10">
        <v>6</v>
      </c>
      <c r="B10">
        <v>2</v>
      </c>
      <c r="F10">
        <v>6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"/>
  <sheetViews>
    <sheetView tabSelected="1" zoomScale="70" zoomScaleNormal="70" zoomScalePageLayoutView="75" workbookViewId="0">
      <selection activeCell="R6" sqref="R6"/>
    </sheetView>
  </sheetViews>
  <sheetFormatPr defaultColWidth="8.8984375" defaultRowHeight="15.6" x14ac:dyDescent="0.3"/>
  <cols>
    <col min="1" max="1" width="15.3984375" customWidth="1"/>
    <col min="5" max="5" width="12" customWidth="1"/>
    <col min="9" max="9" width="18.8984375" customWidth="1"/>
  </cols>
  <sheetData>
    <row r="1" spans="1:16" ht="18" x14ac:dyDescent="0.35">
      <c r="A1" s="7">
        <v>18.03</v>
      </c>
      <c r="B1" s="4" t="s">
        <v>24</v>
      </c>
      <c r="C1" s="5" t="s">
        <v>31</v>
      </c>
      <c r="D1" s="12" t="s">
        <v>25</v>
      </c>
      <c r="E1" s="6" t="s">
        <v>26</v>
      </c>
      <c r="F1" s="9" t="s">
        <v>28</v>
      </c>
      <c r="G1" s="3" t="s">
        <v>20</v>
      </c>
      <c r="I1" s="7">
        <v>43908</v>
      </c>
      <c r="J1" s="4" t="s">
        <v>24</v>
      </c>
      <c r="K1" s="5" t="s">
        <v>31</v>
      </c>
      <c r="L1" s="12" t="s">
        <v>25</v>
      </c>
      <c r="M1" s="6" t="s">
        <v>26</v>
      </c>
      <c r="N1" s="9" t="s">
        <v>28</v>
      </c>
      <c r="O1" s="3"/>
    </row>
    <row r="2" spans="1:16" x14ac:dyDescent="0.3">
      <c r="A2" s="2" t="s">
        <v>21</v>
      </c>
      <c r="B2">
        <v>17</v>
      </c>
      <c r="C2">
        <v>14</v>
      </c>
      <c r="D2">
        <v>6</v>
      </c>
      <c r="E2">
        <v>0</v>
      </c>
      <c r="F2">
        <v>0</v>
      </c>
      <c r="G2">
        <f>SUM(B2:F2)</f>
        <v>37</v>
      </c>
      <c r="I2" s="2" t="s">
        <v>21</v>
      </c>
      <c r="J2">
        <f>100*B2/G2</f>
        <v>45.945945945945944</v>
      </c>
      <c r="K2">
        <f>100*C2/G2</f>
        <v>37.837837837837839</v>
      </c>
      <c r="L2">
        <f>100*D2/G2</f>
        <v>16.216216216216218</v>
      </c>
      <c r="M2">
        <f>100*E2/G2</f>
        <v>0</v>
      </c>
      <c r="N2">
        <f>F2/G2</f>
        <v>0</v>
      </c>
      <c r="O2">
        <f>SUM(J2:M2)</f>
        <v>100</v>
      </c>
    </row>
    <row r="3" spans="1:16" x14ac:dyDescent="0.3">
      <c r="A3" s="2" t="s">
        <v>22</v>
      </c>
      <c r="B3">
        <v>13</v>
      </c>
      <c r="C3">
        <v>6</v>
      </c>
      <c r="D3">
        <v>0</v>
      </c>
      <c r="E3">
        <v>0</v>
      </c>
      <c r="F3">
        <v>0</v>
      </c>
      <c r="G3">
        <f>SUM(B3:E3)</f>
        <v>19</v>
      </c>
      <c r="I3" s="2" t="s">
        <v>22</v>
      </c>
      <c r="J3">
        <f>100*B3/G3</f>
        <v>68.421052631578945</v>
      </c>
      <c r="K3">
        <f>100*C3/G3</f>
        <v>31.578947368421051</v>
      </c>
      <c r="L3">
        <f>100*D3/G3</f>
        <v>0</v>
      </c>
      <c r="M3">
        <f>100*E3/G3</f>
        <v>0</v>
      </c>
      <c r="N3">
        <f>F3/G3</f>
        <v>0</v>
      </c>
      <c r="O3">
        <f>SUM(J3:M3)</f>
        <v>100</v>
      </c>
    </row>
    <row r="4" spans="1:16" x14ac:dyDescent="0.3">
      <c r="A4" s="2" t="s">
        <v>23</v>
      </c>
      <c r="B4">
        <v>33</v>
      </c>
      <c r="C4">
        <v>0</v>
      </c>
      <c r="D4">
        <v>0</v>
      </c>
      <c r="E4">
        <v>0</v>
      </c>
      <c r="F4">
        <v>0</v>
      </c>
      <c r="G4">
        <f>SUM(B4:F4)</f>
        <v>33</v>
      </c>
      <c r="I4" s="2" t="s">
        <v>23</v>
      </c>
      <c r="J4">
        <f>100*B4/G4</f>
        <v>100</v>
      </c>
      <c r="K4">
        <f>100*C4/G4</f>
        <v>0</v>
      </c>
      <c r="L4">
        <f>100*D4/G4</f>
        <v>0</v>
      </c>
      <c r="M4">
        <f>100*E4/G4</f>
        <v>0</v>
      </c>
      <c r="N4">
        <f>F4/G4</f>
        <v>0</v>
      </c>
      <c r="O4">
        <f>SUM(J4:M4)</f>
        <v>100</v>
      </c>
    </row>
    <row r="6" spans="1:16" x14ac:dyDescent="0.3">
      <c r="A6" s="8">
        <v>43970</v>
      </c>
      <c r="B6" t="s">
        <v>27</v>
      </c>
    </row>
    <row r="8" spans="1:16" ht="18" x14ac:dyDescent="0.35">
      <c r="A8" s="8">
        <v>19.05</v>
      </c>
      <c r="B8" s="4" t="s">
        <v>24</v>
      </c>
      <c r="C8" s="5" t="s">
        <v>31</v>
      </c>
      <c r="D8" s="12" t="s">
        <v>25</v>
      </c>
      <c r="E8" s="6" t="s">
        <v>26</v>
      </c>
      <c r="F8" s="9" t="s">
        <v>28</v>
      </c>
      <c r="G8" s="3" t="s">
        <v>20</v>
      </c>
      <c r="I8" s="7">
        <v>43970</v>
      </c>
      <c r="J8" s="4" t="s">
        <v>24</v>
      </c>
      <c r="K8" s="5" t="s">
        <v>31</v>
      </c>
      <c r="L8" s="12" t="s">
        <v>25</v>
      </c>
      <c r="M8" s="6" t="s">
        <v>26</v>
      </c>
      <c r="N8" s="9" t="s">
        <v>28</v>
      </c>
      <c r="O8" s="3"/>
    </row>
    <row r="9" spans="1:16" x14ac:dyDescent="0.3">
      <c r="A9" s="2" t="s">
        <v>21</v>
      </c>
      <c r="B9">
        <v>10</v>
      </c>
      <c r="C9">
        <v>10</v>
      </c>
      <c r="D9">
        <v>6</v>
      </c>
      <c r="E9">
        <v>0</v>
      </c>
      <c r="F9">
        <v>0</v>
      </c>
      <c r="G9">
        <f>SUM(B9:F9)</f>
        <v>26</v>
      </c>
      <c r="I9" s="2" t="s">
        <v>21</v>
      </c>
      <c r="J9">
        <f>100*B9/G9</f>
        <v>38.46153846153846</v>
      </c>
      <c r="K9">
        <f>100*C9/G9</f>
        <v>38.46153846153846</v>
      </c>
      <c r="L9">
        <f>100*D9/G9</f>
        <v>23.076923076923077</v>
      </c>
      <c r="M9">
        <f>100*E9/G9</f>
        <v>0</v>
      </c>
      <c r="N9">
        <f>100*F9/G9</f>
        <v>0</v>
      </c>
      <c r="O9">
        <f>SUM(J9:N9)</f>
        <v>100</v>
      </c>
    </row>
    <row r="10" spans="1:16" x14ac:dyDescent="0.3">
      <c r="A10" s="2" t="s">
        <v>23</v>
      </c>
      <c r="B10">
        <v>27</v>
      </c>
      <c r="C10">
        <v>2</v>
      </c>
      <c r="D10">
        <v>0</v>
      </c>
      <c r="E10">
        <v>0</v>
      </c>
      <c r="F10">
        <v>0</v>
      </c>
      <c r="G10">
        <f>SUM(B10:F10)</f>
        <v>29</v>
      </c>
      <c r="I10" s="2" t="s">
        <v>23</v>
      </c>
      <c r="J10">
        <f>100*B10/G10</f>
        <v>93.103448275862064</v>
      </c>
      <c r="K10">
        <f>100*C10/G10</f>
        <v>6.8965517241379306</v>
      </c>
      <c r="L10">
        <f>100*D10/G10</f>
        <v>0</v>
      </c>
      <c r="M10">
        <f>100*E10/G10</f>
        <v>0</v>
      </c>
      <c r="N10">
        <f>F10/G10</f>
        <v>0</v>
      </c>
      <c r="O10">
        <f>SUM(J10:N10)</f>
        <v>100</v>
      </c>
    </row>
    <row r="13" spans="1:16" x14ac:dyDescent="0.3">
      <c r="A13" s="8">
        <v>2.06</v>
      </c>
      <c r="B13" t="s">
        <v>27</v>
      </c>
    </row>
    <row r="14" spans="1:16" ht="18" x14ac:dyDescent="0.35">
      <c r="A14" s="8">
        <v>43984</v>
      </c>
      <c r="B14" s="4" t="s">
        <v>24</v>
      </c>
      <c r="C14" s="5" t="s">
        <v>31</v>
      </c>
      <c r="D14" s="12" t="s">
        <v>25</v>
      </c>
      <c r="E14" s="6" t="s">
        <v>26</v>
      </c>
      <c r="F14" s="9" t="s">
        <v>28</v>
      </c>
      <c r="G14" s="3" t="s">
        <v>20</v>
      </c>
      <c r="I14" s="7">
        <v>43984</v>
      </c>
      <c r="J14" s="4" t="s">
        <v>24</v>
      </c>
      <c r="K14" s="5" t="s">
        <v>31</v>
      </c>
      <c r="L14" s="12" t="s">
        <v>25</v>
      </c>
      <c r="M14" s="6" t="s">
        <v>26</v>
      </c>
      <c r="N14" s="9" t="s">
        <v>28</v>
      </c>
      <c r="O14" s="3"/>
      <c r="P14" s="13" t="s">
        <v>32</v>
      </c>
    </row>
    <row r="15" spans="1:16" x14ac:dyDescent="0.3">
      <c r="A15" s="2" t="s">
        <v>21</v>
      </c>
      <c r="B15">
        <v>21</v>
      </c>
      <c r="C15">
        <v>6</v>
      </c>
      <c r="D15">
        <v>3</v>
      </c>
      <c r="E15">
        <v>0</v>
      </c>
      <c r="F15">
        <v>0</v>
      </c>
      <c r="G15">
        <f>SUM(B15:F15)</f>
        <v>30</v>
      </c>
      <c r="I15" s="2" t="s">
        <v>21</v>
      </c>
      <c r="J15">
        <f>100*B15/G15</f>
        <v>70</v>
      </c>
      <c r="K15">
        <f>100*C15/G15</f>
        <v>20</v>
      </c>
      <c r="L15">
        <f>100*D15/G15</f>
        <v>10</v>
      </c>
      <c r="M15">
        <f>100*E15/G15</f>
        <v>0</v>
      </c>
      <c r="N15">
        <f>F15/G15</f>
        <v>0</v>
      </c>
      <c r="O15">
        <f>SUM(J15:M15)</f>
        <v>100</v>
      </c>
    </row>
    <row r="16" spans="1:16" x14ac:dyDescent="0.3">
      <c r="A16" s="2" t="s">
        <v>22</v>
      </c>
      <c r="B16">
        <v>21</v>
      </c>
      <c r="C16">
        <v>3</v>
      </c>
      <c r="D16">
        <v>0</v>
      </c>
      <c r="E16">
        <v>0</v>
      </c>
      <c r="F16">
        <v>0</v>
      </c>
      <c r="G16">
        <f>SUM(B16:F16)</f>
        <v>24</v>
      </c>
      <c r="I16" s="2" t="s">
        <v>22</v>
      </c>
      <c r="J16">
        <f>100*B16/G16</f>
        <v>87.5</v>
      </c>
      <c r="K16">
        <f>100*C16/G16</f>
        <v>12.5</v>
      </c>
      <c r="L16">
        <f>100*D16/G16</f>
        <v>0</v>
      </c>
      <c r="M16">
        <f>100*E16/G16</f>
        <v>0</v>
      </c>
      <c r="N16">
        <f>F16/G16</f>
        <v>0</v>
      </c>
      <c r="O16">
        <f>SUM(J16:M16)</f>
        <v>100</v>
      </c>
    </row>
    <row r="17" spans="1:23" x14ac:dyDescent="0.3">
      <c r="A17" s="2" t="s">
        <v>23</v>
      </c>
      <c r="B17">
        <v>23</v>
      </c>
      <c r="C17">
        <v>5</v>
      </c>
      <c r="D17">
        <v>0</v>
      </c>
      <c r="E17">
        <v>0</v>
      </c>
      <c r="F17">
        <v>0</v>
      </c>
      <c r="G17">
        <f>SUM(B17:F17)</f>
        <v>28</v>
      </c>
      <c r="I17" s="2" t="s">
        <v>23</v>
      </c>
      <c r="J17">
        <f>100*B17/G17</f>
        <v>82.142857142857139</v>
      </c>
      <c r="K17">
        <f>100*C17/G17</f>
        <v>17.857142857142858</v>
      </c>
      <c r="L17">
        <f>100*D17/G17</f>
        <v>0</v>
      </c>
      <c r="M17">
        <f>100*E17/G17</f>
        <v>0</v>
      </c>
      <c r="N17">
        <f>F17/G17</f>
        <v>0</v>
      </c>
      <c r="O17">
        <f>SUM(J17:M17)</f>
        <v>100</v>
      </c>
    </row>
    <row r="20" spans="1:23" x14ac:dyDescent="0.3">
      <c r="A20" s="8">
        <v>16.059999999999999</v>
      </c>
      <c r="B20" t="s">
        <v>27</v>
      </c>
    </row>
    <row r="21" spans="1:23" ht="18" x14ac:dyDescent="0.35">
      <c r="A21" s="2"/>
      <c r="B21" s="4" t="s">
        <v>24</v>
      </c>
      <c r="C21" s="5" t="s">
        <v>31</v>
      </c>
      <c r="D21" s="12" t="s">
        <v>25</v>
      </c>
      <c r="E21" s="6" t="s">
        <v>26</v>
      </c>
      <c r="F21" s="9" t="s">
        <v>28</v>
      </c>
      <c r="G21" s="3" t="s">
        <v>20</v>
      </c>
      <c r="I21" s="7">
        <v>43992</v>
      </c>
      <c r="J21" s="4" t="s">
        <v>24</v>
      </c>
      <c r="K21" s="5" t="s">
        <v>31</v>
      </c>
      <c r="L21" s="12" t="s">
        <v>25</v>
      </c>
      <c r="M21" s="6" t="s">
        <v>26</v>
      </c>
      <c r="N21" s="9" t="s">
        <v>28</v>
      </c>
      <c r="O21" s="3"/>
      <c r="Q21" t="s">
        <v>30</v>
      </c>
      <c r="R21" s="4" t="s">
        <v>24</v>
      </c>
      <c r="S21" s="5" t="s">
        <v>31</v>
      </c>
      <c r="T21" s="12" t="s">
        <v>25</v>
      </c>
      <c r="U21" s="6" t="s">
        <v>26</v>
      </c>
      <c r="V21" s="9" t="s">
        <v>28</v>
      </c>
      <c r="W21" t="s">
        <v>32</v>
      </c>
    </row>
    <row r="22" spans="1:23" x14ac:dyDescent="0.3">
      <c r="A22" s="2" t="s">
        <v>21</v>
      </c>
      <c r="B22">
        <v>13</v>
      </c>
      <c r="C22">
        <v>16</v>
      </c>
      <c r="D22">
        <v>12</v>
      </c>
      <c r="E22">
        <v>0</v>
      </c>
      <c r="F22">
        <v>0</v>
      </c>
      <c r="G22">
        <f>SUM(B22:F22)</f>
        <v>41</v>
      </c>
      <c r="I22" s="2" t="s">
        <v>21</v>
      </c>
      <c r="J22">
        <f>100*B22/G22</f>
        <v>31.707317073170731</v>
      </c>
      <c r="K22">
        <f>100*C22/G22</f>
        <v>39.024390243902438</v>
      </c>
      <c r="L22">
        <f>100*D22/G22</f>
        <v>29.26829268292683</v>
      </c>
      <c r="M22">
        <f>100*E22/G22</f>
        <v>0</v>
      </c>
      <c r="N22">
        <f>F22/G22</f>
        <v>0</v>
      </c>
      <c r="O22">
        <f>SUM(J22:M22)</f>
        <v>100</v>
      </c>
      <c r="Q22" s="2" t="s">
        <v>21</v>
      </c>
      <c r="R22">
        <f>STDEV(J2,J9,J15,J22,J29)/2</f>
        <v>7.2699464837479031</v>
      </c>
      <c r="S22">
        <f>STDEV(K2,K9,K15,K22,K29)/2</f>
        <v>6.5876167778038077</v>
      </c>
      <c r="T22">
        <f>STDEV(L2,L9,L15,L22,L29)/2</f>
        <v>5.7410047433894889</v>
      </c>
      <c r="U22">
        <f>STDEV(M2,M9,M15,M22,M29)/2</f>
        <v>0</v>
      </c>
      <c r="V22">
        <f>STDEV(N2,N9,N15,N22,N29)/2</f>
        <v>0</v>
      </c>
    </row>
    <row r="23" spans="1:23" x14ac:dyDescent="0.3">
      <c r="A23" s="2" t="s">
        <v>22</v>
      </c>
      <c r="B23">
        <v>13</v>
      </c>
      <c r="C23">
        <v>8</v>
      </c>
      <c r="D23">
        <v>0</v>
      </c>
      <c r="E23">
        <v>0</v>
      </c>
      <c r="F23">
        <v>0</v>
      </c>
      <c r="G23">
        <f>SUM(B23:F23)</f>
        <v>21</v>
      </c>
      <c r="I23" s="2" t="s">
        <v>22</v>
      </c>
      <c r="J23">
        <f>100*B23/G23</f>
        <v>61.904761904761905</v>
      </c>
      <c r="K23">
        <f>100*C23/G23</f>
        <v>38.095238095238095</v>
      </c>
      <c r="L23">
        <f>100*D23/G23</f>
        <v>0</v>
      </c>
      <c r="M23">
        <f>100*E23/G23</f>
        <v>0</v>
      </c>
      <c r="N23">
        <f>F23/G23</f>
        <v>0</v>
      </c>
      <c r="O23">
        <f>SUM(J23:M23)</f>
        <v>100</v>
      </c>
      <c r="Q23" s="2" t="s">
        <v>22</v>
      </c>
      <c r="R23">
        <f>STDEV(J3,J16,J23)/2</f>
        <v>6.6507659041249712</v>
      </c>
      <c r="S23">
        <f>STDEV(K3,K16,K23)/2</f>
        <v>6.6507659041249756</v>
      </c>
      <c r="T23">
        <f>STDEV(L3,L16,L23)/2</f>
        <v>0</v>
      </c>
      <c r="U23">
        <f>STDEV(M3,M16,M23)/2</f>
        <v>0</v>
      </c>
      <c r="V23">
        <f>STDEV(N3,N16,N23)/2</f>
        <v>0</v>
      </c>
    </row>
    <row r="24" spans="1:23" x14ac:dyDescent="0.3">
      <c r="A24" s="2" t="s">
        <v>23</v>
      </c>
      <c r="B24">
        <v>27</v>
      </c>
      <c r="C24">
        <v>4</v>
      </c>
      <c r="D24">
        <v>0</v>
      </c>
      <c r="E24">
        <v>0</v>
      </c>
      <c r="F24">
        <v>0</v>
      </c>
      <c r="G24">
        <f>SUM(B24:F24)</f>
        <v>31</v>
      </c>
      <c r="I24" s="2" t="s">
        <v>23</v>
      </c>
      <c r="J24">
        <f>100*B24/G24</f>
        <v>87.096774193548384</v>
      </c>
      <c r="K24">
        <f>100*C24/G24</f>
        <v>12.903225806451612</v>
      </c>
      <c r="L24">
        <f>100*D24/G24</f>
        <v>0</v>
      </c>
      <c r="M24">
        <f>100*E24/G24</f>
        <v>0</v>
      </c>
      <c r="N24">
        <f>F24/G24</f>
        <v>0</v>
      </c>
      <c r="O24">
        <f>SUM(J24:M24)</f>
        <v>100</v>
      </c>
      <c r="Q24" s="2" t="s">
        <v>23</v>
      </c>
      <c r="R24">
        <f>STDEV(J4,J10,J17,J24,J30)/2</f>
        <v>3.4099109258906211</v>
      </c>
      <c r="S24">
        <f>STDEV(K4,K10,K17,K24,K30)/2</f>
        <v>3.4099109258906215</v>
      </c>
      <c r="T24">
        <f>STDEV(L4,L10,L17,L24,L30)/2</f>
        <v>0</v>
      </c>
      <c r="U24">
        <f>STDEV(M4,M10,M17,M24,M30)/2</f>
        <v>0</v>
      </c>
      <c r="V24">
        <f>STDEV(N4,N10,N17,N24,N30)/2</f>
        <v>0</v>
      </c>
    </row>
    <row r="27" spans="1:23" ht="18" x14ac:dyDescent="0.35">
      <c r="A27" s="8">
        <v>10.06</v>
      </c>
      <c r="B27" t="s">
        <v>27</v>
      </c>
      <c r="Q27" t="s">
        <v>30</v>
      </c>
      <c r="R27" s="4" t="s">
        <v>24</v>
      </c>
      <c r="S27" s="5" t="s">
        <v>31</v>
      </c>
      <c r="T27" s="12" t="s">
        <v>25</v>
      </c>
      <c r="U27" s="6" t="s">
        <v>26</v>
      </c>
      <c r="V27" s="9" t="s">
        <v>28</v>
      </c>
    </row>
    <row r="28" spans="1:23" ht="18" x14ac:dyDescent="0.35">
      <c r="A28" s="2"/>
      <c r="B28" s="4" t="s">
        <v>24</v>
      </c>
      <c r="C28" s="5" t="s">
        <v>31</v>
      </c>
      <c r="D28" s="12" t="s">
        <v>25</v>
      </c>
      <c r="E28" s="6" t="s">
        <v>26</v>
      </c>
      <c r="F28" s="9" t="s">
        <v>28</v>
      </c>
      <c r="G28" s="3" t="s">
        <v>20</v>
      </c>
      <c r="I28" s="7">
        <v>43998</v>
      </c>
      <c r="J28" s="4" t="s">
        <v>24</v>
      </c>
      <c r="K28" s="5" t="s">
        <v>31</v>
      </c>
      <c r="L28" s="12" t="s">
        <v>25</v>
      </c>
      <c r="M28" s="6" t="s">
        <v>26</v>
      </c>
      <c r="N28" s="9" t="s">
        <v>28</v>
      </c>
      <c r="O28" s="3"/>
      <c r="Q28" s="2" t="s">
        <v>21</v>
      </c>
      <c r="R28">
        <f>STDEV(J2,J9,J22,J29)/2</f>
        <v>4.0532088927108738</v>
      </c>
      <c r="S28">
        <f t="shared" ref="S28:V28" si="0">STDEV(K2,K9,K22,K29)/2</f>
        <v>7.0103361514003097</v>
      </c>
      <c r="T28">
        <f t="shared" si="0"/>
        <v>4.9595086741218077</v>
      </c>
      <c r="U28">
        <f t="shared" si="0"/>
        <v>0</v>
      </c>
      <c r="V28">
        <f t="shared" si="0"/>
        <v>0</v>
      </c>
    </row>
    <row r="29" spans="1:23" x14ac:dyDescent="0.3">
      <c r="A29" s="2" t="s">
        <v>21</v>
      </c>
      <c r="B29">
        <v>24</v>
      </c>
      <c r="C29">
        <v>5</v>
      </c>
      <c r="D29">
        <v>19</v>
      </c>
      <c r="E29">
        <v>0</v>
      </c>
      <c r="F29">
        <v>0</v>
      </c>
      <c r="G29">
        <f>SUM(B29:F29)</f>
        <v>48</v>
      </c>
      <c r="I29" s="2" t="s">
        <v>21</v>
      </c>
      <c r="J29" s="11">
        <f>100*B29/G29</f>
        <v>50</v>
      </c>
      <c r="K29" s="11">
        <f>100*C29/G29</f>
        <v>10.416666666666666</v>
      </c>
      <c r="L29" s="11">
        <f>100*D29/G29</f>
        <v>39.583333333333336</v>
      </c>
      <c r="M29" s="11">
        <f>100*E29/G29</f>
        <v>0</v>
      </c>
      <c r="N29" s="11">
        <f>100*F29/G29</f>
        <v>0</v>
      </c>
      <c r="O29" s="10">
        <f>SUM(J29:N29)</f>
        <v>100</v>
      </c>
      <c r="Q29" s="2" t="s">
        <v>22</v>
      </c>
      <c r="R29">
        <f>STDEV(J3,J23,J45)/2</f>
        <v>2.8665076852271341</v>
      </c>
      <c r="S29">
        <f>STDEV(K3,K23,K45)/2</f>
        <v>2.8665076852271372</v>
      </c>
      <c r="T29">
        <f t="shared" ref="T29:V29" si="1">STDEV(L3,L23)/2</f>
        <v>0</v>
      </c>
      <c r="U29">
        <f t="shared" si="1"/>
        <v>0</v>
      </c>
      <c r="V29">
        <f t="shared" si="1"/>
        <v>0</v>
      </c>
    </row>
    <row r="30" spans="1:23" x14ac:dyDescent="0.3">
      <c r="A30" s="2" t="s">
        <v>23</v>
      </c>
      <c r="B30">
        <v>28</v>
      </c>
      <c r="C30">
        <v>4</v>
      </c>
      <c r="D30">
        <v>0</v>
      </c>
      <c r="E30">
        <v>0</v>
      </c>
      <c r="F30">
        <v>0</v>
      </c>
      <c r="G30">
        <f>SUM(B30:F30)</f>
        <v>32</v>
      </c>
      <c r="I30" s="2" t="s">
        <v>23</v>
      </c>
      <c r="J30" s="11">
        <f>100*B30/G30</f>
        <v>87.5</v>
      </c>
      <c r="K30" s="11">
        <f>100*C30/G30</f>
        <v>12.5</v>
      </c>
      <c r="L30" s="11">
        <f>100*D30/G30</f>
        <v>0</v>
      </c>
      <c r="M30" s="11">
        <f>100*E30/G30</f>
        <v>0</v>
      </c>
      <c r="N30" s="11">
        <f>100*F30/G30</f>
        <v>0</v>
      </c>
      <c r="O30" s="11">
        <f>SUM(J30:N30)</f>
        <v>100</v>
      </c>
      <c r="Q30" s="2" t="s">
        <v>23</v>
      </c>
      <c r="R30">
        <f>STDEV(J4,J10,J24,J30,J46)/2</f>
        <v>3.456930296145035</v>
      </c>
      <c r="S30">
        <f>STDEV(K4,K10,K24,K30,K46)/2</f>
        <v>3.4569302961450359</v>
      </c>
      <c r="T30">
        <f t="shared" ref="T30:V30" si="2">STDEV(L4,L10,L24,L30)</f>
        <v>0</v>
      </c>
      <c r="U30">
        <f t="shared" si="2"/>
        <v>0</v>
      </c>
      <c r="V30">
        <f t="shared" si="2"/>
        <v>0</v>
      </c>
    </row>
    <row r="31" spans="1:23" x14ac:dyDescent="0.3">
      <c r="A31" s="2"/>
      <c r="I31" s="2"/>
    </row>
    <row r="32" spans="1:23" ht="18" x14ac:dyDescent="0.35">
      <c r="A32" s="15">
        <v>44040</v>
      </c>
      <c r="B32" s="4" t="s">
        <v>24</v>
      </c>
      <c r="C32" s="5" t="s">
        <v>31</v>
      </c>
      <c r="D32" s="12" t="s">
        <v>25</v>
      </c>
      <c r="E32" s="6" t="s">
        <v>26</v>
      </c>
      <c r="F32" s="9" t="s">
        <v>28</v>
      </c>
      <c r="G32" s="3"/>
      <c r="I32" s="2"/>
      <c r="J32" s="4" t="s">
        <v>24</v>
      </c>
      <c r="K32" s="5" t="s">
        <v>37</v>
      </c>
      <c r="L32" s="12" t="s">
        <v>25</v>
      </c>
      <c r="M32" s="6" t="s">
        <v>26</v>
      </c>
      <c r="N32" s="9" t="s">
        <v>28</v>
      </c>
    </row>
    <row r="33" spans="1:23" ht="18" x14ac:dyDescent="0.35">
      <c r="A33" s="2" t="s">
        <v>22</v>
      </c>
      <c r="B33" s="11">
        <v>22</v>
      </c>
      <c r="C33" s="11">
        <v>8</v>
      </c>
      <c r="D33" s="11">
        <v>0</v>
      </c>
      <c r="E33" s="11">
        <v>0</v>
      </c>
      <c r="F33" s="11">
        <v>0</v>
      </c>
      <c r="G33" s="10">
        <f>SUM(B33:F33)</f>
        <v>30</v>
      </c>
      <c r="I33" s="7" t="s">
        <v>29</v>
      </c>
      <c r="J33" s="4" t="s">
        <v>38</v>
      </c>
      <c r="K33" s="5" t="s">
        <v>40</v>
      </c>
      <c r="L33" s="12" t="s">
        <v>39</v>
      </c>
      <c r="M33" s="6" t="s">
        <v>41</v>
      </c>
      <c r="N33" s="9" t="s">
        <v>42</v>
      </c>
      <c r="O33" s="3"/>
      <c r="Q33" s="7" t="s">
        <v>29</v>
      </c>
      <c r="R33" s="4" t="s">
        <v>24</v>
      </c>
      <c r="S33" s="5" t="s">
        <v>31</v>
      </c>
      <c r="T33" s="12" t="s">
        <v>25</v>
      </c>
      <c r="U33" s="6" t="s">
        <v>26</v>
      </c>
      <c r="V33" s="9" t="s">
        <v>28</v>
      </c>
      <c r="W33" s="3"/>
    </row>
    <row r="34" spans="1:23" ht="21" x14ac:dyDescent="0.4">
      <c r="A34" s="2" t="s">
        <v>23</v>
      </c>
      <c r="B34" s="11">
        <v>27</v>
      </c>
      <c r="C34" s="11">
        <v>6</v>
      </c>
      <c r="D34" s="11">
        <v>0</v>
      </c>
      <c r="E34" s="11">
        <v>0</v>
      </c>
      <c r="F34" s="11">
        <v>0</v>
      </c>
      <c r="G34" s="11">
        <f>SUM(B34:F34)</f>
        <v>33</v>
      </c>
      <c r="I34" s="16" t="s">
        <v>34</v>
      </c>
      <c r="J34">
        <f>AVERAGE(J2,J9,J22,J29)</f>
        <v>41.528700370163783</v>
      </c>
      <c r="K34">
        <f>AVERAGE(K2,K9,K22,K29)</f>
        <v>31.435108302486352</v>
      </c>
      <c r="L34">
        <f>AVERAGE(L2,L9,L22,L29)</f>
        <v>27.036191327349862</v>
      </c>
      <c r="M34">
        <f t="shared" ref="M34:N34" si="3">AVERAGE(M2,M9,M22,M29)</f>
        <v>0</v>
      </c>
      <c r="N34">
        <f t="shared" si="3"/>
        <v>0</v>
      </c>
      <c r="O34">
        <f t="shared" ref="O34" si="4">AVERAGE(O2,O9,O22,O29)</f>
        <v>100</v>
      </c>
      <c r="Q34" s="2" t="s">
        <v>21</v>
      </c>
      <c r="R34">
        <v>40.909999999999997</v>
      </c>
      <c r="S34">
        <v>29.59</v>
      </c>
      <c r="T34">
        <v>26.62</v>
      </c>
      <c r="U34">
        <v>1.44</v>
      </c>
      <c r="V34">
        <v>1.44</v>
      </c>
    </row>
    <row r="35" spans="1:23" ht="21" x14ac:dyDescent="0.4">
      <c r="I35" s="16" t="s">
        <v>35</v>
      </c>
      <c r="J35">
        <f>AVERAGE(J3,J23,J45)</f>
        <v>67.886382623224733</v>
      </c>
      <c r="K35">
        <f>AVERAGE(K3,K23,K45)</f>
        <v>32.113617376775274</v>
      </c>
      <c r="L35">
        <f t="shared" ref="L35:O35" si="5">AVERAGE(L3,L23)</f>
        <v>0</v>
      </c>
      <c r="M35">
        <f>AVERAGE(M3,M23)</f>
        <v>0</v>
      </c>
      <c r="N35">
        <f t="shared" si="5"/>
        <v>0</v>
      </c>
      <c r="O35">
        <f t="shared" si="5"/>
        <v>100</v>
      </c>
      <c r="Q35" s="2" t="s">
        <v>22</v>
      </c>
      <c r="R35">
        <v>63.45</v>
      </c>
      <c r="S35">
        <v>34.049999999999997</v>
      </c>
      <c r="T35">
        <v>0</v>
      </c>
      <c r="U35">
        <v>2.5</v>
      </c>
      <c r="V35">
        <v>0</v>
      </c>
    </row>
    <row r="36" spans="1:23" ht="21" x14ac:dyDescent="0.4">
      <c r="I36" s="16" t="s">
        <v>36</v>
      </c>
      <c r="J36">
        <f>AVERAGE(J4,J10,J24,J30,J46)</f>
        <v>89.903680857518452</v>
      </c>
      <c r="K36">
        <f>AVERAGE(K4,K10,K24,K30,K46)</f>
        <v>10.096319142481544</v>
      </c>
      <c r="L36">
        <f t="shared" ref="L36:O36" si="6">AVERAGE(L4,L10,L24,L30)</f>
        <v>0</v>
      </c>
      <c r="M36">
        <f t="shared" si="6"/>
        <v>0</v>
      </c>
      <c r="N36">
        <f t="shared" si="6"/>
        <v>0</v>
      </c>
      <c r="O36">
        <f t="shared" si="6"/>
        <v>100</v>
      </c>
      <c r="Q36" s="2" t="s">
        <v>23</v>
      </c>
      <c r="R36">
        <v>91.93</v>
      </c>
      <c r="S36">
        <v>8.08</v>
      </c>
      <c r="T36">
        <v>0</v>
      </c>
      <c r="U36">
        <v>0</v>
      </c>
      <c r="V36">
        <v>0</v>
      </c>
    </row>
    <row r="38" spans="1:23" ht="18" x14ac:dyDescent="0.35">
      <c r="F38" t="s">
        <v>43</v>
      </c>
      <c r="G38">
        <f>G2+G9+G15+G22+G29</f>
        <v>182</v>
      </c>
      <c r="I38" s="7" t="s">
        <v>29</v>
      </c>
      <c r="J38" s="4" t="s">
        <v>24</v>
      </c>
      <c r="K38" s="5" t="s">
        <v>31</v>
      </c>
      <c r="L38" s="12" t="s">
        <v>25</v>
      </c>
      <c r="M38" s="6" t="s">
        <v>26</v>
      </c>
      <c r="N38" s="9" t="s">
        <v>28</v>
      </c>
      <c r="O38" s="3"/>
      <c r="P38" t="s">
        <v>33</v>
      </c>
      <c r="Q38" s="7" t="s">
        <v>29</v>
      </c>
      <c r="R38" s="4" t="s">
        <v>24</v>
      </c>
      <c r="S38" s="5" t="s">
        <v>31</v>
      </c>
      <c r="T38" s="12" t="s">
        <v>25</v>
      </c>
      <c r="U38" s="6" t="s">
        <v>26</v>
      </c>
      <c r="V38" s="9" t="s">
        <v>28</v>
      </c>
      <c r="W38" s="3"/>
    </row>
    <row r="39" spans="1:23" x14ac:dyDescent="0.3">
      <c r="F39" t="s">
        <v>44</v>
      </c>
      <c r="G39">
        <f>G3+G16+G23+G33</f>
        <v>94</v>
      </c>
      <c r="I39" s="2" t="s">
        <v>21</v>
      </c>
      <c r="J39">
        <f>AVERAGE(J2,J9,J15,J22,J29)</f>
        <v>47.222960296131028</v>
      </c>
      <c r="K39">
        <f>AVERAGE(K2,K9,K15,K22,K29)</f>
        <v>29.148086641989078</v>
      </c>
      <c r="L39">
        <f t="shared" ref="L39:N39" si="7">AVERAGE(L2,L9,L15,L22,L29)</f>
        <v>23.628953061879891</v>
      </c>
      <c r="M39">
        <f t="shared" si="7"/>
        <v>0</v>
      </c>
      <c r="N39">
        <f t="shared" si="7"/>
        <v>0</v>
      </c>
      <c r="O39">
        <f>SUM(J39:N39)</f>
        <v>100</v>
      </c>
      <c r="Q39" s="2" t="s">
        <v>21</v>
      </c>
      <c r="R39">
        <v>46.735999999999997</v>
      </c>
      <c r="S39">
        <v>26.34</v>
      </c>
      <c r="T39">
        <v>23.3</v>
      </c>
      <c r="U39">
        <v>2.48</v>
      </c>
      <c r="V39">
        <v>1.1499999999999999</v>
      </c>
    </row>
    <row r="40" spans="1:23" x14ac:dyDescent="0.3">
      <c r="F40" t="s">
        <v>23</v>
      </c>
      <c r="G40">
        <f>G4+G10+G17+G24+G30+G34</f>
        <v>186</v>
      </c>
      <c r="I40" s="2" t="s">
        <v>22</v>
      </c>
      <c r="J40">
        <f>AVERAGE(J3,J16,J23)</f>
        <v>72.608604845446948</v>
      </c>
      <c r="K40">
        <f>AVERAGE(K3,K16,K23)</f>
        <v>27.391395154553049</v>
      </c>
      <c r="L40">
        <f t="shared" ref="L40:O40" si="8">AVERAGE(L3,L16,L23)</f>
        <v>0</v>
      </c>
      <c r="M40">
        <f t="shared" si="8"/>
        <v>0</v>
      </c>
      <c r="N40">
        <f t="shared" si="8"/>
        <v>0</v>
      </c>
      <c r="O40">
        <f t="shared" si="8"/>
        <v>100</v>
      </c>
      <c r="Q40" s="2" t="s">
        <v>22</v>
      </c>
      <c r="R40">
        <v>71.47</v>
      </c>
      <c r="S40">
        <v>26.87</v>
      </c>
      <c r="T40">
        <v>0</v>
      </c>
      <c r="U40">
        <v>1.67</v>
      </c>
      <c r="V40">
        <v>0</v>
      </c>
    </row>
    <row r="41" spans="1:23" x14ac:dyDescent="0.3">
      <c r="I41" s="2" t="s">
        <v>23</v>
      </c>
      <c r="J41">
        <f>AVERAGE(J4,J10,J17,J24,J30)</f>
        <v>89.968615922453523</v>
      </c>
      <c r="K41">
        <f t="shared" ref="K41:O41" si="9">AVERAGE(K4,K10,K17,K24,K30)</f>
        <v>10.03138407754648</v>
      </c>
      <c r="L41">
        <f t="shared" si="9"/>
        <v>0</v>
      </c>
      <c r="M41">
        <f t="shared" si="9"/>
        <v>0</v>
      </c>
      <c r="N41">
        <f t="shared" si="9"/>
        <v>0</v>
      </c>
      <c r="O41">
        <f t="shared" si="9"/>
        <v>100</v>
      </c>
      <c r="Q41" s="2" t="s">
        <v>23</v>
      </c>
      <c r="R41">
        <v>89.97</v>
      </c>
      <c r="S41">
        <v>10.029999999999999</v>
      </c>
      <c r="T41">
        <v>0</v>
      </c>
      <c r="U41">
        <v>0</v>
      </c>
      <c r="V41">
        <v>0</v>
      </c>
    </row>
    <row r="44" spans="1:23" ht="18" x14ac:dyDescent="0.35">
      <c r="I44" s="7">
        <v>44021</v>
      </c>
      <c r="J44" s="4" t="s">
        <v>24</v>
      </c>
      <c r="K44" s="5" t="s">
        <v>31</v>
      </c>
      <c r="L44" s="12" t="s">
        <v>25</v>
      </c>
      <c r="M44" s="6" t="s">
        <v>26</v>
      </c>
      <c r="N44" s="9" t="s">
        <v>28</v>
      </c>
      <c r="O44" s="3"/>
    </row>
    <row r="45" spans="1:23" x14ac:dyDescent="0.3">
      <c r="I45" s="2" t="s">
        <v>22</v>
      </c>
      <c r="J45" s="11">
        <f>(B33/G33)*100</f>
        <v>73.333333333333329</v>
      </c>
      <c r="K45" s="11">
        <f>(C33/G33)*100</f>
        <v>26.666666666666668</v>
      </c>
      <c r="L45" s="11">
        <f>D33/G33</f>
        <v>0</v>
      </c>
      <c r="M45" s="11">
        <f>E33/G33</f>
        <v>0</v>
      </c>
      <c r="N45" s="11">
        <f>F33/G33</f>
        <v>0</v>
      </c>
      <c r="O45" s="10">
        <f>SUM(J45:N45)</f>
        <v>100</v>
      </c>
    </row>
    <row r="46" spans="1:23" x14ac:dyDescent="0.3">
      <c r="I46" s="2" t="s">
        <v>23</v>
      </c>
      <c r="J46" s="14">
        <f>(B34/G34)*100</f>
        <v>81.818181818181827</v>
      </c>
      <c r="K46" s="11">
        <f>(C34/G34)*100</f>
        <v>18.181818181818183</v>
      </c>
      <c r="L46" s="11">
        <f>D34/G34</f>
        <v>0</v>
      </c>
      <c r="M46" s="11">
        <f>E34/G34</f>
        <v>0</v>
      </c>
      <c r="N46" s="11">
        <f>F34/G34</f>
        <v>0</v>
      </c>
      <c r="O46" s="11">
        <f>SUM(J46:N46)</f>
        <v>100.00000000000001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f9a50e-68f8-45a8-9c11-417e0fb267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12426AA334340BD72864E6411DFDE" ma:contentTypeVersion="18" ma:contentTypeDescription="Create a new document." ma:contentTypeScope="" ma:versionID="9dd4ba82dfcc92bd56e6212225da7b9b">
  <xsd:schema xmlns:xsd="http://www.w3.org/2001/XMLSchema" xmlns:xs="http://www.w3.org/2001/XMLSchema" xmlns:p="http://schemas.microsoft.com/office/2006/metadata/properties" xmlns:ns3="a07e918a-536f-4f5c-bd9e-7bff6eca0d20" xmlns:ns4="88f9a50e-68f8-45a8-9c11-417e0fb267ba" targetNamespace="http://schemas.microsoft.com/office/2006/metadata/properties" ma:root="true" ma:fieldsID="23a416b38aadf68bb4e877935a1b1869" ns3:_="" ns4:_="">
    <xsd:import namespace="a07e918a-536f-4f5c-bd9e-7bff6eca0d20"/>
    <xsd:import namespace="88f9a50e-68f8-45a8-9c11-417e0fb267b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e918a-536f-4f5c-bd9e-7bff6eca0d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a50e-68f8-45a8-9c11-417e0fb2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6B9C26-2050-43C3-8C3E-AEECBCC4172B}">
  <ds:schemaRefs>
    <ds:schemaRef ds:uri="88f9a50e-68f8-45a8-9c11-417e0fb267ba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a07e918a-536f-4f5c-bd9e-7bff6eca0d2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ED86AE-D3F3-4912-8194-6C10BE863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e918a-536f-4f5c-bd9e-7bff6eca0d20"/>
    <ds:schemaRef ds:uri="88f9a50e-68f8-45a8-9c11-417e0fb26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CEC099-372D-463C-B44C-FCC111600C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11.03</vt:lpstr>
      <vt:lpstr>Fig 2E 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Smadar Ben Tabou De Leon</cp:lastModifiedBy>
  <dcterms:created xsi:type="dcterms:W3CDTF">2020-03-12T08:33:34Z</dcterms:created>
  <dcterms:modified xsi:type="dcterms:W3CDTF">2024-03-12T08:14:22Z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0x01010087012426AA334340BD72864E6411DFDE</vt:lpwstr>
  </property>
</Properties>
</file>