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staff-my.sharepoint.com/personal/sben-tab_univ_haifa_ac_il/Documents/ROCK and spiculogenesis/Paper/eLife/Version of record/Data sets/Data sets for submission/"/>
    </mc:Choice>
  </mc:AlternateContent>
  <xr:revisionPtr revIDLastSave="1" documentId="8_{267E2E91-19BD-41C0-874F-1ABB50585DB5}" xr6:coauthVersionLast="36" xr6:coauthVersionMax="36" xr10:uidLastSave="{5019A59E-A582-42ED-81E8-E6E1937F0603}"/>
  <bookViews>
    <workbookView xWindow="0" yWindow="0" windowWidth="25608" windowHeight="16008" activeTab="6" xr2:uid="{A48ED1C6-EF54-754D-A270-E7674F7FEDDF}"/>
  </bookViews>
  <sheets>
    <sheet name="18.08" sheetId="1" r:id="rId1"/>
    <sheet name="08.09.21" sheetId="2" r:id="rId2"/>
    <sheet name="22.09.21" sheetId="3" r:id="rId3"/>
    <sheet name="06.10.21" sheetId="4" r:id="rId4"/>
    <sheet name="13.10.21" sheetId="5" r:id="rId5"/>
    <sheet name="20.10.21" sheetId="6" r:id="rId6"/>
    <sheet name="summary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13" i="7" l="1"/>
  <c r="AL113" i="7"/>
  <c r="AM113" i="7"/>
  <c r="AN113" i="7"/>
  <c r="AO113" i="7"/>
  <c r="AJ113" i="7"/>
  <c r="AK119" i="7"/>
  <c r="AL119" i="7"/>
  <c r="AM119" i="7"/>
  <c r="AN119" i="7"/>
  <c r="AO119" i="7"/>
  <c r="AJ119" i="7"/>
  <c r="AK118" i="7"/>
  <c r="AL118" i="7"/>
  <c r="AM118" i="7"/>
  <c r="AN118" i="7"/>
  <c r="AO118" i="7"/>
  <c r="AJ118" i="7"/>
  <c r="AK116" i="7"/>
  <c r="AL116" i="7"/>
  <c r="AM116" i="7"/>
  <c r="AN116" i="7"/>
  <c r="AO116" i="7"/>
  <c r="AJ116" i="7"/>
  <c r="AK115" i="7"/>
  <c r="AL115" i="7"/>
  <c r="AM115" i="7"/>
  <c r="AN115" i="7"/>
  <c r="AO115" i="7"/>
  <c r="AJ115" i="7"/>
  <c r="AJ95" i="7"/>
  <c r="AJ106" i="7"/>
  <c r="AC119" i="7"/>
  <c r="AC118" i="7"/>
  <c r="AC116" i="7"/>
  <c r="AC115" i="7"/>
  <c r="AC113" i="7"/>
  <c r="AX90" i="7"/>
  <c r="AY90" i="7"/>
  <c r="AZ90" i="7"/>
  <c r="AX93" i="7"/>
  <c r="AY93" i="7"/>
  <c r="AZ93" i="7"/>
  <c r="AX96" i="7"/>
  <c r="AY96" i="7"/>
  <c r="AZ96" i="7"/>
  <c r="AW90" i="7"/>
  <c r="AV90" i="7"/>
  <c r="AU90" i="7"/>
  <c r="AK107" i="7"/>
  <c r="AL107" i="7"/>
  <c r="AM107" i="7"/>
  <c r="AN107" i="7"/>
  <c r="AO107" i="7"/>
  <c r="AK106" i="7"/>
  <c r="AL106" i="7"/>
  <c r="AM106" i="7"/>
  <c r="AN106" i="7"/>
  <c r="AO106" i="7"/>
  <c r="AJ107" i="7"/>
  <c r="AK104" i="7"/>
  <c r="AL104" i="7"/>
  <c r="AM104" i="7"/>
  <c r="AN104" i="7"/>
  <c r="AO104" i="7"/>
  <c r="AJ104" i="7"/>
  <c r="AK98" i="7"/>
  <c r="AL98" i="7"/>
  <c r="AM98" i="7"/>
  <c r="AN98" i="7"/>
  <c r="AO98" i="7"/>
  <c r="AK97" i="7"/>
  <c r="AL97" i="7"/>
  <c r="AM97" i="7"/>
  <c r="AN97" i="7"/>
  <c r="AO97" i="7"/>
  <c r="AK95" i="7"/>
  <c r="AL95" i="7"/>
  <c r="AM95" i="7"/>
  <c r="AN95" i="7"/>
  <c r="AO95" i="7"/>
  <c r="AK94" i="7"/>
  <c r="AL94" i="7"/>
  <c r="AM94" i="7"/>
  <c r="AN94" i="7"/>
  <c r="AO94" i="7"/>
  <c r="AK92" i="7"/>
  <c r="AL92" i="7"/>
  <c r="AM92" i="7"/>
  <c r="AN92" i="7"/>
  <c r="AO92" i="7"/>
  <c r="AK91" i="7"/>
  <c r="AL91" i="7"/>
  <c r="AM91" i="7"/>
  <c r="AN91" i="7"/>
  <c r="AO91" i="7"/>
  <c r="AJ98" i="7"/>
  <c r="AJ97" i="7"/>
  <c r="AJ94" i="7"/>
  <c r="AJ92" i="7"/>
  <c r="AJ91" i="7"/>
  <c r="AK89" i="7"/>
  <c r="AL89" i="7"/>
  <c r="AM89" i="7"/>
  <c r="AN89" i="7"/>
  <c r="AO89" i="7"/>
  <c r="AJ89" i="7"/>
  <c r="AK83" i="7"/>
  <c r="AL83" i="7"/>
  <c r="AM83" i="7"/>
  <c r="AN83" i="7"/>
  <c r="AO83" i="7"/>
  <c r="AK82" i="7"/>
  <c r="AL82" i="7"/>
  <c r="AM82" i="7"/>
  <c r="AN82" i="7"/>
  <c r="AO82" i="7"/>
  <c r="AK80" i="7"/>
  <c r="AL80" i="7"/>
  <c r="AM80" i="7"/>
  <c r="AN80" i="7"/>
  <c r="AO80" i="7"/>
  <c r="AK79" i="7"/>
  <c r="AL79" i="7"/>
  <c r="AM79" i="7"/>
  <c r="AN79" i="7"/>
  <c r="AO79" i="7"/>
  <c r="AJ83" i="7"/>
  <c r="AJ82" i="7"/>
  <c r="AJ80" i="7"/>
  <c r="AJ79" i="7"/>
  <c r="AK77" i="7"/>
  <c r="AL77" i="7"/>
  <c r="AM77" i="7"/>
  <c r="AN77" i="7"/>
  <c r="AO77" i="7"/>
  <c r="AJ77" i="7"/>
  <c r="AK72" i="7"/>
  <c r="AL72" i="7"/>
  <c r="AM72" i="7"/>
  <c r="CE88" i="7" s="1"/>
  <c r="CE100" i="7" s="1"/>
  <c r="AN72" i="7"/>
  <c r="AO72" i="7"/>
  <c r="AJ72" i="7"/>
  <c r="AK71" i="7"/>
  <c r="CC73" i="7" s="1"/>
  <c r="AL71" i="7"/>
  <c r="BI85" i="7" s="1"/>
  <c r="BI97" i="7" s="1"/>
  <c r="AM71" i="7"/>
  <c r="BJ71" i="7" s="1"/>
  <c r="AN71" i="7"/>
  <c r="CF73" i="7" s="1"/>
  <c r="AO71" i="7"/>
  <c r="CG73" i="7" s="1"/>
  <c r="AJ71" i="7"/>
  <c r="BG85" i="7" s="1"/>
  <c r="BG97" i="7" s="1"/>
  <c r="AK69" i="7"/>
  <c r="CC85" i="7" s="1"/>
  <c r="CC97" i="7" s="1"/>
  <c r="AL69" i="7"/>
  <c r="AM69" i="7"/>
  <c r="AN69" i="7"/>
  <c r="CF71" i="7" s="1"/>
  <c r="AO69" i="7"/>
  <c r="AK68" i="7"/>
  <c r="BH82" i="7" s="1"/>
  <c r="BH94" i="7" s="1"/>
  <c r="AL68" i="7"/>
  <c r="BI82" i="7" s="1"/>
  <c r="BI94" i="7" s="1"/>
  <c r="AM68" i="7"/>
  <c r="AN68" i="7"/>
  <c r="AO68" i="7"/>
  <c r="BL82" i="7" s="1"/>
  <c r="BL94" i="7" s="1"/>
  <c r="AJ69" i="7"/>
  <c r="AJ68" i="7"/>
  <c r="CB84" i="7" s="1"/>
  <c r="CB96" i="7" s="1"/>
  <c r="AK66" i="7"/>
  <c r="AL66" i="7"/>
  <c r="AM66" i="7"/>
  <c r="CE68" i="7" s="1"/>
  <c r="AN66" i="7"/>
  <c r="CF82" i="7" s="1"/>
  <c r="CF94" i="7" s="1"/>
  <c r="AO66" i="7"/>
  <c r="BL80" i="7" s="1"/>
  <c r="BL92" i="7" s="1"/>
  <c r="AJ66" i="7"/>
  <c r="AL65" i="7"/>
  <c r="AK65" i="7"/>
  <c r="AM65" i="7"/>
  <c r="AN65" i="7"/>
  <c r="AO65" i="7"/>
  <c r="AJ65" i="7"/>
  <c r="AO62" i="7"/>
  <c r="AN62" i="7"/>
  <c r="CF65" i="7" s="1"/>
  <c r="AC65" i="7"/>
  <c r="AC66" i="7"/>
  <c r="AC68" i="7"/>
  <c r="AC69" i="7"/>
  <c r="AC71" i="7"/>
  <c r="AC72" i="7"/>
  <c r="AC77" i="7"/>
  <c r="AC79" i="7"/>
  <c r="AC80" i="7"/>
  <c r="AC82" i="7"/>
  <c r="AC83" i="7"/>
  <c r="AC89" i="7"/>
  <c r="AC91" i="7"/>
  <c r="AC92" i="7"/>
  <c r="AC94" i="7"/>
  <c r="AC95" i="7"/>
  <c r="AC97" i="7"/>
  <c r="AC98" i="7"/>
  <c r="AC104" i="7"/>
  <c r="AC106" i="7"/>
  <c r="AC107" i="7"/>
  <c r="AC62" i="7"/>
  <c r="AJ62" i="7" s="1"/>
  <c r="CE84" i="7" l="1"/>
  <c r="CE96" i="7" s="1"/>
  <c r="CG67" i="7"/>
  <c r="CF67" i="7"/>
  <c r="CD68" i="7"/>
  <c r="CB85" i="7"/>
  <c r="CB97" i="7" s="1"/>
  <c r="CE85" i="7"/>
  <c r="CE97" i="7" s="1"/>
  <c r="CD81" i="7"/>
  <c r="CD93" i="7" s="1"/>
  <c r="AU80" i="7"/>
  <c r="AU92" i="7" s="1"/>
  <c r="CD85" i="7"/>
  <c r="CD97" i="7" s="1"/>
  <c r="CB88" i="7"/>
  <c r="CB100" i="7" s="1"/>
  <c r="CE71" i="7"/>
  <c r="CE73" i="7"/>
  <c r="CD67" i="7"/>
  <c r="CC81" i="7"/>
  <c r="CC93" i="7" s="1"/>
  <c r="CG65" i="7"/>
  <c r="CF84" i="7"/>
  <c r="CF96" i="7" s="1"/>
  <c r="CB70" i="7"/>
  <c r="CB79" i="7"/>
  <c r="CB91" i="7" s="1"/>
  <c r="CB67" i="7"/>
  <c r="CF68" i="7"/>
  <c r="CE70" i="7"/>
  <c r="BK86" i="7"/>
  <c r="BK98" i="7" s="1"/>
  <c r="AP113" i="7"/>
  <c r="CB81" i="7"/>
  <c r="CB93" i="7" s="1"/>
  <c r="BI72" i="7"/>
  <c r="CE67" i="7"/>
  <c r="CC82" i="7"/>
  <c r="CC94" i="7" s="1"/>
  <c r="CG71" i="7"/>
  <c r="CC88" i="7"/>
  <c r="CC100" i="7" s="1"/>
  <c r="CG87" i="7"/>
  <c r="CG99" i="7" s="1"/>
  <c r="BL86" i="7"/>
  <c r="BL98" i="7" s="1"/>
  <c r="CD87" i="7"/>
  <c r="CD99" i="7" s="1"/>
  <c r="CC67" i="7"/>
  <c r="CG70" i="7"/>
  <c r="CD71" i="7"/>
  <c r="CG74" i="7"/>
  <c r="CG81" i="7"/>
  <c r="CG93" i="7" s="1"/>
  <c r="CE82" i="7"/>
  <c r="CE94" i="7" s="1"/>
  <c r="CD84" i="7"/>
  <c r="CD96" i="7" s="1"/>
  <c r="CF87" i="7"/>
  <c r="CF99" i="7" s="1"/>
  <c r="CG68" i="7"/>
  <c r="CF70" i="7"/>
  <c r="CC71" i="7"/>
  <c r="CF74" i="7"/>
  <c r="CF81" i="7"/>
  <c r="CF93" i="7" s="1"/>
  <c r="CD82" i="7"/>
  <c r="CD94" i="7" s="1"/>
  <c r="CG85" i="7"/>
  <c r="CG97" i="7" s="1"/>
  <c r="CE87" i="7"/>
  <c r="CE99" i="7" s="1"/>
  <c r="CB73" i="7"/>
  <c r="CE74" i="7"/>
  <c r="CG79" i="7"/>
  <c r="CG91" i="7" s="1"/>
  <c r="CE81" i="7"/>
  <c r="CE93" i="7" s="1"/>
  <c r="CF85" i="7"/>
  <c r="CF97" i="7" s="1"/>
  <c r="CC87" i="7"/>
  <c r="CC99" i="7" s="1"/>
  <c r="CD70" i="7"/>
  <c r="CC74" i="7"/>
  <c r="CF79" i="7"/>
  <c r="CF91" i="7" s="1"/>
  <c r="CG88" i="7"/>
  <c r="CG100" i="7" s="1"/>
  <c r="AV66" i="7"/>
  <c r="AP118" i="7"/>
  <c r="CB71" i="7"/>
  <c r="CF88" i="7"/>
  <c r="CF100" i="7" s="1"/>
  <c r="CB74" i="7"/>
  <c r="CB65" i="7"/>
  <c r="CC84" i="7"/>
  <c r="CC96" i="7" s="1"/>
  <c r="CC68" i="7"/>
  <c r="CB82" i="7"/>
  <c r="CB94" i="7" s="1"/>
  <c r="CG84" i="7"/>
  <c r="CG96" i="7" s="1"/>
  <c r="CB87" i="7"/>
  <c r="CB99" i="7" s="1"/>
  <c r="BH65" i="7"/>
  <c r="AU83" i="7"/>
  <c r="AU95" i="7" s="1"/>
  <c r="AX83" i="7"/>
  <c r="AX95" i="7" s="1"/>
  <c r="AP116" i="7"/>
  <c r="CD74" i="7"/>
  <c r="BH68" i="7"/>
  <c r="CB68" i="7"/>
  <c r="BH72" i="7"/>
  <c r="CG82" i="7"/>
  <c r="CG94" i="7" s="1"/>
  <c r="CD88" i="7"/>
  <c r="CD100" i="7" s="1"/>
  <c r="CD73" i="7"/>
  <c r="CC70" i="7"/>
  <c r="AX66" i="7"/>
  <c r="AP95" i="7"/>
  <c r="AP104" i="7"/>
  <c r="BI68" i="7"/>
  <c r="AW69" i="7"/>
  <c r="AU72" i="7"/>
  <c r="BK82" i="7"/>
  <c r="BK94" i="7" s="1"/>
  <c r="AP115" i="7"/>
  <c r="AP119" i="7"/>
  <c r="AZ69" i="7"/>
  <c r="AV69" i="7"/>
  <c r="BL63" i="7"/>
  <c r="BJ68" i="7"/>
  <c r="AP77" i="7"/>
  <c r="AU65" i="7"/>
  <c r="BL79" i="7"/>
  <c r="BL91" i="7" s="1"/>
  <c r="BH79" i="7"/>
  <c r="BH91" i="7" s="1"/>
  <c r="BG65" i="7"/>
  <c r="BG82" i="7"/>
  <c r="BG94" i="7" s="1"/>
  <c r="BJ82" i="7"/>
  <c r="BJ94" i="7" s="1"/>
  <c r="BK83" i="7"/>
  <c r="BK95" i="7" s="1"/>
  <c r="AZ63" i="7"/>
  <c r="AY82" i="7"/>
  <c r="AY94" i="7" s="1"/>
  <c r="AZ83" i="7"/>
  <c r="AZ95" i="7" s="1"/>
  <c r="AV83" i="7"/>
  <c r="AV95" i="7" s="1"/>
  <c r="AW71" i="7"/>
  <c r="AX69" i="7"/>
  <c r="AV72" i="7"/>
  <c r="AZ86" i="7"/>
  <c r="AZ98" i="7" s="1"/>
  <c r="BL72" i="7"/>
  <c r="BH86" i="7"/>
  <c r="BH98" i="7" s="1"/>
  <c r="BJ69" i="7"/>
  <c r="BJ83" i="7"/>
  <c r="BJ95" i="7" s="1"/>
  <c r="AX79" i="7"/>
  <c r="AX91" i="7" s="1"/>
  <c r="AU71" i="7"/>
  <c r="AV86" i="7"/>
  <c r="AV98" i="7" s="1"/>
  <c r="BG69" i="7"/>
  <c r="BI69" i="7"/>
  <c r="BG83" i="7"/>
  <c r="BG95" i="7" s="1"/>
  <c r="BI83" i="7"/>
  <c r="BI95" i="7" s="1"/>
  <c r="AZ66" i="7"/>
  <c r="AX71" i="7"/>
  <c r="BJ85" i="7"/>
  <c r="BJ97" i="7" s="1"/>
  <c r="BL69" i="7"/>
  <c r="BH69" i="7"/>
  <c r="BL83" i="7"/>
  <c r="BL95" i="7" s="1"/>
  <c r="BH83" i="7"/>
  <c r="BH95" i="7" s="1"/>
  <c r="AU69" i="7"/>
  <c r="AZ72" i="7"/>
  <c r="AX85" i="7"/>
  <c r="AX97" i="7" s="1"/>
  <c r="BK69" i="7"/>
  <c r="BG63" i="7"/>
  <c r="AU77" i="7"/>
  <c r="AU89" i="7" s="1"/>
  <c r="BG77" i="7"/>
  <c r="BG89" i="7" s="1"/>
  <c r="AU63" i="7"/>
  <c r="BI80" i="7"/>
  <c r="BI92" i="7" s="1"/>
  <c r="AW66" i="7"/>
  <c r="BL68" i="7"/>
  <c r="AZ82" i="7"/>
  <c r="AZ94" i="7" s="1"/>
  <c r="AV82" i="7"/>
  <c r="AV94" i="7" s="1"/>
  <c r="AP68" i="7"/>
  <c r="AP71" i="7"/>
  <c r="AY71" i="7"/>
  <c r="AX68" i="7"/>
  <c r="AX82" i="7"/>
  <c r="AX94" i="7" s="1"/>
  <c r="AP107" i="7"/>
  <c r="AY66" i="7"/>
  <c r="AV65" i="7"/>
  <c r="AW83" i="7"/>
  <c r="AW95" i="7" s="1"/>
  <c r="BL65" i="7"/>
  <c r="AW80" i="7"/>
  <c r="AW92" i="7" s="1"/>
  <c r="AW86" i="7"/>
  <c r="AW98" i="7" s="1"/>
  <c r="BG72" i="7"/>
  <c r="BK85" i="7"/>
  <c r="BK97" i="7" s="1"/>
  <c r="BI86" i="7"/>
  <c r="BI98" i="7" s="1"/>
  <c r="BG79" i="7"/>
  <c r="BG91" i="7" s="1"/>
  <c r="AV79" i="7"/>
  <c r="AV91" i="7" s="1"/>
  <c r="BK66" i="7"/>
  <c r="AU68" i="7"/>
  <c r="AY69" i="7"/>
  <c r="AY68" i="7"/>
  <c r="BI66" i="7"/>
  <c r="BK77" i="7"/>
  <c r="BK89" i="7" s="1"/>
  <c r="AY77" i="7"/>
  <c r="AY89" i="7" s="1"/>
  <c r="AY63" i="7"/>
  <c r="BK65" i="7"/>
  <c r="BK79" i="7"/>
  <c r="BK91" i="7" s="1"/>
  <c r="BG66" i="7"/>
  <c r="BG80" i="7"/>
  <c r="BG92" i="7" s="1"/>
  <c r="AU66" i="7"/>
  <c r="AP69" i="7"/>
  <c r="BJ65" i="7"/>
  <c r="AZ68" i="7"/>
  <c r="AY85" i="7"/>
  <c r="AY97" i="7" s="1"/>
  <c r="AL62" i="7"/>
  <c r="AK62" i="7"/>
  <c r="AM62" i="7"/>
  <c r="AZ79" i="7"/>
  <c r="AZ91" i="7" s="1"/>
  <c r="AZ65" i="7"/>
  <c r="BI65" i="7"/>
  <c r="BI79" i="7"/>
  <c r="BI91" i="7" s="1"/>
  <c r="AW79" i="7"/>
  <c r="AW91" i="7" s="1"/>
  <c r="BJ66" i="7"/>
  <c r="AX80" i="7"/>
  <c r="AX92" i="7" s="1"/>
  <c r="AW68" i="7"/>
  <c r="AW82" i="7"/>
  <c r="AW94" i="7" s="1"/>
  <c r="BL85" i="7"/>
  <c r="BL97" i="7" s="1"/>
  <c r="BL71" i="7"/>
  <c r="AZ85" i="7"/>
  <c r="AZ97" i="7" s="1"/>
  <c r="AZ71" i="7"/>
  <c r="BH85" i="7"/>
  <c r="BH97" i="7" s="1"/>
  <c r="BH71" i="7"/>
  <c r="AV85" i="7"/>
  <c r="AV97" i="7" s="1"/>
  <c r="AV71" i="7"/>
  <c r="BJ86" i="7"/>
  <c r="BJ98" i="7" s="1"/>
  <c r="BJ72" i="7"/>
  <c r="AX86" i="7"/>
  <c r="AX98" i="7" s="1"/>
  <c r="AX72" i="7"/>
  <c r="BL77" i="7"/>
  <c r="BL89" i="7" s="1"/>
  <c r="AZ77" i="7"/>
  <c r="AZ89" i="7" s="1"/>
  <c r="AP94" i="7"/>
  <c r="AP106" i="7"/>
  <c r="BL66" i="7"/>
  <c r="AZ80" i="7"/>
  <c r="AZ92" i="7" s="1"/>
  <c r="BH66" i="7"/>
  <c r="AV80" i="7"/>
  <c r="AV92" i="7" s="1"/>
  <c r="AW65" i="7"/>
  <c r="AY65" i="7"/>
  <c r="AV68" i="7"/>
  <c r="AW72" i="7"/>
  <c r="AY79" i="7"/>
  <c r="AY91" i="7" s="1"/>
  <c r="AU86" i="7"/>
  <c r="AU98" i="7" s="1"/>
  <c r="BK63" i="7"/>
  <c r="BJ80" i="7"/>
  <c r="BJ92" i="7" s="1"/>
  <c r="BK71" i="7"/>
  <c r="BG86" i="7"/>
  <c r="BG98" i="7" s="1"/>
  <c r="BK68" i="7"/>
  <c r="AY72" i="7"/>
  <c r="AU79" i="7"/>
  <c r="AU91" i="7" s="1"/>
  <c r="AY80" i="7"/>
  <c r="AY92" i="7" s="1"/>
  <c r="AU82" i="7"/>
  <c r="AU94" i="7" s="1"/>
  <c r="AY83" i="7"/>
  <c r="AY95" i="7" s="1"/>
  <c r="AU85" i="7"/>
  <c r="AU97" i="7" s="1"/>
  <c r="AW85" i="7"/>
  <c r="AW97" i="7" s="1"/>
  <c r="AY86" i="7"/>
  <c r="AY98" i="7" s="1"/>
  <c r="BJ79" i="7"/>
  <c r="BJ91" i="7" s="1"/>
  <c r="BH80" i="7"/>
  <c r="BH92" i="7" s="1"/>
  <c r="BG71" i="7"/>
  <c r="BI71" i="7"/>
  <c r="BK72" i="7"/>
  <c r="BG68" i="7"/>
  <c r="AP65" i="7"/>
  <c r="AP91" i="7"/>
  <c r="AP97" i="7"/>
  <c r="AP66" i="7"/>
  <c r="AP72" i="7"/>
  <c r="AP92" i="7"/>
  <c r="AP98" i="7"/>
  <c r="AX65" i="7"/>
  <c r="BK80" i="7"/>
  <c r="BK92" i="7" s="1"/>
  <c r="AP89" i="7"/>
  <c r="AP83" i="7"/>
  <c r="AP82" i="7"/>
  <c r="AP80" i="7"/>
  <c r="AP79" i="7"/>
  <c r="CC79" i="7" l="1"/>
  <c r="CC91" i="7" s="1"/>
  <c r="CC65" i="7"/>
  <c r="CE79" i="7"/>
  <c r="CE91" i="7" s="1"/>
  <c r="CE65" i="7"/>
  <c r="CD79" i="7"/>
  <c r="CD91" i="7" s="1"/>
  <c r="CD65" i="7"/>
  <c r="BA69" i="7"/>
  <c r="BA68" i="7"/>
  <c r="BA65" i="7"/>
  <c r="BA72" i="7"/>
  <c r="BJ77" i="7"/>
  <c r="BJ89" i="7" s="1"/>
  <c r="AX77" i="7"/>
  <c r="AX89" i="7" s="1"/>
  <c r="AX63" i="7"/>
  <c r="BJ63" i="7"/>
  <c r="BA71" i="7"/>
  <c r="AW63" i="7"/>
  <c r="BI63" i="7"/>
  <c r="AW77" i="7"/>
  <c r="AW89" i="7" s="1"/>
  <c r="BI77" i="7"/>
  <c r="BI89" i="7" s="1"/>
  <c r="BA66" i="7"/>
  <c r="AP62" i="7"/>
  <c r="BH63" i="7"/>
  <c r="BH77" i="7"/>
  <c r="BH89" i="7" s="1"/>
  <c r="AV77" i="7"/>
  <c r="AV89" i="7" s="1"/>
  <c r="AV63" i="7"/>
  <c r="BA63" i="7" l="1"/>
  <c r="AD53" i="7"/>
  <c r="AD52" i="7"/>
  <c r="AD50" i="7"/>
  <c r="AD49" i="7"/>
  <c r="AD47" i="7"/>
  <c r="AD46" i="7"/>
  <c r="AE31" i="7"/>
  <c r="AF31" i="7"/>
  <c r="AG31" i="7"/>
  <c r="AD31" i="7"/>
  <c r="AG26" i="7"/>
  <c r="AG38" i="7" s="1"/>
  <c r="AG23" i="7"/>
  <c r="AG35" i="7" s="1"/>
  <c r="AE27" i="7"/>
  <c r="AE39" i="7" s="1"/>
  <c r="AF27" i="7"/>
  <c r="AF39" i="7" s="1"/>
  <c r="AG27" i="7"/>
  <c r="AG39" i="7" s="1"/>
  <c r="AD27" i="7"/>
  <c r="AD39" i="7" s="1"/>
  <c r="AE26" i="7"/>
  <c r="AE38" i="7" s="1"/>
  <c r="AF26" i="7"/>
  <c r="AF38" i="7" s="1"/>
  <c r="AD26" i="7"/>
  <c r="AD38" i="7" s="1"/>
  <c r="AE24" i="7"/>
  <c r="AE36" i="7" s="1"/>
  <c r="AF24" i="7"/>
  <c r="AF36" i="7" s="1"/>
  <c r="AG24" i="7"/>
  <c r="AG36" i="7" s="1"/>
  <c r="AD24" i="7"/>
  <c r="AD36" i="7" s="1"/>
  <c r="AE23" i="7"/>
  <c r="AE35" i="7" s="1"/>
  <c r="AF23" i="7"/>
  <c r="AF35" i="7" s="1"/>
  <c r="AD23" i="7"/>
  <c r="AD35" i="7" s="1"/>
  <c r="AF21" i="7"/>
  <c r="AF33" i="7" s="1"/>
  <c r="AE21" i="7"/>
  <c r="AE33" i="7" s="1"/>
  <c r="AG21" i="7"/>
  <c r="AG33" i="7" s="1"/>
  <c r="AD21" i="7"/>
  <c r="AD33" i="7" s="1"/>
  <c r="AE20" i="7"/>
  <c r="AE32" i="7" s="1"/>
  <c r="AF20" i="7"/>
  <c r="AF32" i="7" s="1"/>
  <c r="AG20" i="7"/>
  <c r="AG32" i="7" s="1"/>
  <c r="AD20" i="7"/>
  <c r="AD32" i="7" s="1"/>
  <c r="AG18" i="7"/>
  <c r="AG30" i="7" s="1"/>
  <c r="AE18" i="7"/>
  <c r="AE30" i="7" s="1"/>
  <c r="AF18" i="7"/>
  <c r="AF30" i="7" s="1"/>
  <c r="AD18" i="7"/>
  <c r="AD30" i="7" s="1"/>
  <c r="AE5" i="7" l="1"/>
  <c r="AF5" i="7"/>
  <c r="AG5" i="7"/>
  <c r="AD5" i="7"/>
  <c r="AG14" i="7"/>
  <c r="AF14" i="7"/>
  <c r="AE14" i="7"/>
  <c r="AE13" i="7"/>
  <c r="AF13" i="7"/>
  <c r="AG13" i="7"/>
  <c r="AD14" i="7"/>
  <c r="AD13" i="7"/>
  <c r="AE11" i="7"/>
  <c r="AG11" i="7"/>
  <c r="AF11" i="7"/>
  <c r="AD11" i="7"/>
  <c r="AE10" i="7"/>
  <c r="AF10" i="7"/>
  <c r="AG10" i="7"/>
  <c r="AD10" i="7"/>
  <c r="AG8" i="7"/>
  <c r="AF8" i="7"/>
  <c r="AG7" i="7"/>
  <c r="AF7" i="7"/>
  <c r="AE8" i="7"/>
  <c r="AE7" i="7"/>
  <c r="AD8" i="7"/>
  <c r="AD7" i="7"/>
</calcChain>
</file>

<file path=xl/sharedStrings.xml><?xml version="1.0" encoding="utf-8"?>
<sst xmlns="http://schemas.openxmlformats.org/spreadsheetml/2006/main" count="952" uniqueCount="165">
  <si>
    <t>Lat-A</t>
  </si>
  <si>
    <t>5nM</t>
  </si>
  <si>
    <t>delayed</t>
  </si>
  <si>
    <t>branched</t>
  </si>
  <si>
    <t>addtion at</t>
  </si>
  <si>
    <t>22 h</t>
  </si>
  <si>
    <t>25h</t>
  </si>
  <si>
    <t>grain spicule</t>
  </si>
  <si>
    <t>extra spicule</t>
  </si>
  <si>
    <t>13-sick</t>
  </si>
  <si>
    <t>9-sick</t>
  </si>
  <si>
    <t>22 sick + 7</t>
  </si>
  <si>
    <t>3 nM</t>
  </si>
  <si>
    <t>25 h</t>
  </si>
  <si>
    <t>1 nM</t>
  </si>
  <si>
    <t>normal</t>
  </si>
  <si>
    <t>blebb</t>
  </si>
  <si>
    <t>5uM</t>
  </si>
  <si>
    <t>3 uM</t>
  </si>
  <si>
    <t>1 uM</t>
  </si>
  <si>
    <t>mini</t>
  </si>
  <si>
    <t>37- sick</t>
  </si>
  <si>
    <t>30-sick</t>
  </si>
  <si>
    <t>3-sick</t>
  </si>
  <si>
    <t>1-sick</t>
  </si>
  <si>
    <t>31-sick</t>
  </si>
  <si>
    <t>08.09.21</t>
  </si>
  <si>
    <t>2.5 nM</t>
  </si>
  <si>
    <t xml:space="preserve">normal </t>
  </si>
  <si>
    <t xml:space="preserve">inhibited </t>
  </si>
  <si>
    <t>DMSO at 49h</t>
  </si>
  <si>
    <t>Lat-A at 49h</t>
  </si>
  <si>
    <t xml:space="preserve">add at 25h </t>
  </si>
  <si>
    <t>2 uM</t>
  </si>
  <si>
    <t>Blebb at 50h</t>
  </si>
  <si>
    <t xml:space="preserve">* added too late! Already with spiculs </t>
  </si>
  <si>
    <t>add at 23h*</t>
  </si>
  <si>
    <t>add at 20</t>
  </si>
  <si>
    <t>add at 21</t>
  </si>
  <si>
    <t>add at 25h</t>
  </si>
  <si>
    <t xml:space="preserve">2.5 &amp; 2 </t>
  </si>
  <si>
    <t>DMSO at 47h</t>
  </si>
  <si>
    <t>Lat-A at 47h</t>
  </si>
  <si>
    <t>Lat-A at 48h</t>
  </si>
  <si>
    <t>Blebb at 48h</t>
  </si>
  <si>
    <t>Blebb at 49h</t>
  </si>
  <si>
    <t>Lat-A &amp; Bleb at 50h</t>
  </si>
  <si>
    <t>10*</t>
  </si>
  <si>
    <t>* extra and branched</t>
  </si>
  <si>
    <t xml:space="preserve">sick </t>
  </si>
  <si>
    <t>branched + grain spicules+ extra</t>
  </si>
  <si>
    <t>!!!!</t>
  </si>
  <si>
    <t>1*</t>
  </si>
  <si>
    <t>7**</t>
  </si>
  <si>
    <t>** normal spiculs but small</t>
  </si>
  <si>
    <t>8**</t>
  </si>
  <si>
    <t>40***</t>
  </si>
  <si>
    <t>*** very sick</t>
  </si>
  <si>
    <t>06.10.21</t>
  </si>
  <si>
    <t>extra</t>
  </si>
  <si>
    <t>grains</t>
  </si>
  <si>
    <t>DMSO at 47hpf</t>
  </si>
  <si>
    <t>Lat-A at 47hpf</t>
  </si>
  <si>
    <t>Lat-A at 48hpf</t>
  </si>
  <si>
    <t>add at 20h</t>
  </si>
  <si>
    <t>2 nM</t>
  </si>
  <si>
    <t>Lat-A at 50hpf</t>
  </si>
  <si>
    <t>11*</t>
  </si>
  <si>
    <t>20*</t>
  </si>
  <si>
    <t>*generlly sick</t>
  </si>
  <si>
    <t>5*</t>
  </si>
  <si>
    <t>13+ 18**</t>
  </si>
  <si>
    <t>** extra and branched</t>
  </si>
  <si>
    <t>24* + 2</t>
  </si>
  <si>
    <t>3*</t>
  </si>
  <si>
    <t>1.5 uM</t>
  </si>
  <si>
    <t>Blebb at 48hpf</t>
  </si>
  <si>
    <t>Blebb at 50hpf</t>
  </si>
  <si>
    <t>Blebb at 51hpf</t>
  </si>
  <si>
    <t>***25</t>
  </si>
  <si>
    <t>*** mild phenotypes</t>
  </si>
  <si>
    <t>Blebb &amp; Lat-A at 48h</t>
  </si>
  <si>
    <t>1 uM, 1.5 nM</t>
  </si>
  <si>
    <t>1.5 uM, 2 nM</t>
  </si>
  <si>
    <t>34+ 2*</t>
  </si>
  <si>
    <t>Blebb &amp; Lat-A at 51h</t>
  </si>
  <si>
    <t>24+13*</t>
  </si>
  <si>
    <t>15+10**+9"</t>
  </si>
  <si>
    <t>" branched and grains</t>
  </si>
  <si>
    <t>Blebb &amp; Lat-A at 49h</t>
  </si>
  <si>
    <t>13*</t>
  </si>
  <si>
    <t>6*</t>
  </si>
  <si>
    <t>5+8*</t>
  </si>
  <si>
    <t>13.10.21</t>
  </si>
  <si>
    <t>Blebb at 46hpf</t>
  </si>
  <si>
    <t>DMSO at 46hpf</t>
  </si>
  <si>
    <t>Blebb &amp; Lat-A at 47h</t>
  </si>
  <si>
    <t>1 uM, 2 nM</t>
  </si>
  <si>
    <t>add at 26h</t>
  </si>
  <si>
    <t>1**</t>
  </si>
  <si>
    <t xml:space="preserve">     -----</t>
  </si>
  <si>
    <t>26***</t>
  </si>
  <si>
    <t>32*</t>
  </si>
  <si>
    <t>1.5 nM</t>
  </si>
  <si>
    <t>5**</t>
  </si>
  <si>
    <t>20?</t>
  </si>
  <si>
    <t>DMSO at 49hpf</t>
  </si>
  <si>
    <t>Lat-A at 49hpf</t>
  </si>
  <si>
    <t>Blebb at 49hpf</t>
  </si>
  <si>
    <t>Blebb &amp; Lat-A at 50h</t>
  </si>
  <si>
    <t>add at 21h</t>
  </si>
  <si>
    <t>Lat-A at 51hpf</t>
  </si>
  <si>
    <t>1"</t>
  </si>
  <si>
    <t>add at 0h</t>
  </si>
  <si>
    <t>Lat-A at 52hpf</t>
  </si>
  <si>
    <t>Blebb at 52hpf</t>
  </si>
  <si>
    <t>18*</t>
  </si>
  <si>
    <t>2*</t>
  </si>
  <si>
    <t>Blebb &amp; Lat-A at 52h</t>
  </si>
  <si>
    <t>4+ 18*</t>
  </si>
  <si>
    <t>undeveloped</t>
  </si>
  <si>
    <t>22.09.21</t>
  </si>
  <si>
    <t>before alteration</t>
  </si>
  <si>
    <t>after alteration</t>
  </si>
  <si>
    <t xml:space="preserve">extra </t>
  </si>
  <si>
    <t xml:space="preserve"> the grains and branched I added to branched categorey </t>
  </si>
  <si>
    <t>the grains only I added to delayed catagorey</t>
  </si>
  <si>
    <t>add at 25</t>
  </si>
  <si>
    <t>Blebb</t>
  </si>
  <si>
    <t>Blebb &amp; Lat-A</t>
  </si>
  <si>
    <t>DMSO</t>
  </si>
  <si>
    <t xml:space="preserve">DMSO </t>
  </si>
  <si>
    <t>Control</t>
  </si>
  <si>
    <t>average</t>
  </si>
  <si>
    <t>STDVE</t>
  </si>
  <si>
    <t>5 *</t>
  </si>
  <si>
    <t>STDV/2</t>
  </si>
  <si>
    <t>Add at 25hpf</t>
  </si>
  <si>
    <t>Add at 20hpf</t>
  </si>
  <si>
    <t>sum</t>
  </si>
  <si>
    <t>Add 20hpf</t>
  </si>
  <si>
    <t>Add 25hpf</t>
  </si>
  <si>
    <t xml:space="preserve"> alteration 2 </t>
  </si>
  <si>
    <t>blocked</t>
  </si>
  <si>
    <t>the one with grains only is in blocked, normal skeleton but delayed : is delayed</t>
  </si>
  <si>
    <t xml:space="preserve"> alteration 2+3</t>
  </si>
  <si>
    <t xml:space="preserve">branched </t>
  </si>
  <si>
    <t>branched and delayed</t>
  </si>
  <si>
    <t>Total</t>
  </si>
  <si>
    <t>% percentage in total</t>
  </si>
  <si>
    <t>3* biological for lat-A</t>
  </si>
  <si>
    <t>2* biological for lat-A</t>
  </si>
  <si>
    <t>Reduced and branched skeleton</t>
  </si>
  <si>
    <t>Normal skeleton</t>
  </si>
  <si>
    <t>Branched skeleton</t>
  </si>
  <si>
    <t xml:space="preserve">Additional spicule </t>
  </si>
  <si>
    <t>Blocked skeleton</t>
  </si>
  <si>
    <t>Delayed skeleton</t>
  </si>
  <si>
    <t xml:space="preserve">Arrested skeleton </t>
  </si>
  <si>
    <t>09/02(Tsvia)</t>
  </si>
  <si>
    <t>with Tsvia data</t>
  </si>
  <si>
    <t>NOT INCLUDED</t>
  </si>
  <si>
    <t>5 rep</t>
  </si>
  <si>
    <t>4 rep</t>
  </si>
  <si>
    <t>3 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</si>
</sst>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C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55"/>
        <bgColor indexed="64"/>
      </patternFill>
    </fill>
  </fills>
  <borders count="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16" fontId="0" fillId="0" borderId="0" xfId="0" applyNumberForma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0" borderId="0" xfId="0" applyFill="1"/>
    <xf numFmtId="0" fontId="0" fillId="0" borderId="1" xfId="0" applyBorder="1"/>
    <xf numFmtId="0" fontId="0" fillId="5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6" borderId="0" xfId="0" applyFill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4" fillId="0" borderId="0" xfId="0" applyFont="1"/>
    <xf numFmtId="0" fontId="3" fillId="0" borderId="0" xfId="0" applyFont="1"/>
    <xf numFmtId="0" fontId="0" fillId="0" borderId="0" xfId="0" applyAlignment="1"/>
    <xf numFmtId="0" fontId="0" fillId="7" borderId="0" xfId="0" applyFill="1"/>
    <xf numFmtId="0" fontId="2" fillId="7" borderId="0" xfId="0" applyFont="1" applyFill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A00"/>
      <color rgb="FFFF6655"/>
      <color rgb="FFB160E8"/>
      <color rgb="FFFD853F"/>
      <color rgb="FFED9E22"/>
      <color rgb="FFFF4F47"/>
      <color rgb="FFFF4F5A"/>
      <color rgb="FF5AB5F0"/>
      <color rgb="FF4CAC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%</a:t>
            </a:r>
            <a:r>
              <a:rPr lang="en-US" sz="1600" baseline="0"/>
              <a:t> Embryos that show phenotyoe 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summary!$AD$4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summary!$AD$30:$AD$39</c:f>
                <c:numCache>
                  <c:formatCode>General</c:formatCode>
                  <c:ptCount val="10"/>
                  <c:pt idx="0">
                    <c:v>3.4970225430595478</c:v>
                  </c:pt>
                  <c:pt idx="1">
                    <c:v>0</c:v>
                  </c:pt>
                  <c:pt idx="2">
                    <c:v>0.25</c:v>
                  </c:pt>
                  <c:pt idx="3">
                    <c:v>0</c:v>
                  </c:pt>
                  <c:pt idx="5">
                    <c:v>5.7735026918962573</c:v>
                  </c:pt>
                  <c:pt idx="6">
                    <c:v>0.28867513459481292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summary!$AD$30:$AD$39</c:f>
                <c:numCache>
                  <c:formatCode>General</c:formatCode>
                  <c:ptCount val="10"/>
                  <c:pt idx="0">
                    <c:v>3.4970225430595478</c:v>
                  </c:pt>
                  <c:pt idx="1">
                    <c:v>0</c:v>
                  </c:pt>
                  <c:pt idx="2">
                    <c:v>0.25</c:v>
                  </c:pt>
                  <c:pt idx="3">
                    <c:v>0</c:v>
                  </c:pt>
                  <c:pt idx="5">
                    <c:v>5.7735026918962573</c:v>
                  </c:pt>
                  <c:pt idx="6">
                    <c:v>0.28867513459481292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summary!$AB$5:$AC$14</c:f>
              <c:multiLvlStrCache>
                <c:ptCount val="10"/>
                <c:lvl>
                  <c:pt idx="2">
                    <c:v>Add at 20hpf</c:v>
                  </c:pt>
                  <c:pt idx="3">
                    <c:v>Add at 25hpf</c:v>
                  </c:pt>
                  <c:pt idx="5">
                    <c:v>Add at 20hpf</c:v>
                  </c:pt>
                  <c:pt idx="6">
                    <c:v>Add at 25hpf</c:v>
                  </c:pt>
                  <c:pt idx="8">
                    <c:v>Add at 20hpf</c:v>
                  </c:pt>
                  <c:pt idx="9">
                    <c:v>Add at 25hpf</c:v>
                  </c:pt>
                </c:lvl>
                <c:lvl>
                  <c:pt idx="0">
                    <c:v>Control</c:v>
                  </c:pt>
                  <c:pt idx="2">
                    <c:v>Blebb</c:v>
                  </c:pt>
                  <c:pt idx="5">
                    <c:v>Lat-A</c:v>
                  </c:pt>
                  <c:pt idx="8">
                    <c:v>Blebb &amp; Lat-A</c:v>
                  </c:pt>
                </c:lvl>
              </c:multiLvlStrCache>
            </c:multiLvlStrRef>
          </c:cat>
          <c:val>
            <c:numRef>
              <c:f>summary!$AD$5:$AD$14</c:f>
              <c:numCache>
                <c:formatCode>General</c:formatCode>
                <c:ptCount val="10"/>
                <c:pt idx="0">
                  <c:v>35.75</c:v>
                </c:pt>
                <c:pt idx="2">
                  <c:v>0.25</c:v>
                </c:pt>
                <c:pt idx="3">
                  <c:v>0</c:v>
                </c:pt>
                <c:pt idx="5">
                  <c:v>6.666666666666667</c:v>
                </c:pt>
                <c:pt idx="6">
                  <c:v>0.33333333333333331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5-7B47-87D3-0C4EFC58230B}"/>
            </c:ext>
          </c:extLst>
        </c:ser>
        <c:ser>
          <c:idx val="1"/>
          <c:order val="1"/>
          <c:tx>
            <c:strRef>
              <c:f>summary!$AE$4</c:f>
              <c:strCache>
                <c:ptCount val="1"/>
                <c:pt idx="0">
                  <c:v>branched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summary!$AE$30:$AE$39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3.4034296427770228</c:v>
                  </c:pt>
                  <c:pt idx="3">
                    <c:v>2.0207259421636903</c:v>
                  </c:pt>
                  <c:pt idx="5">
                    <c:v>6.6143782776614763</c:v>
                  </c:pt>
                  <c:pt idx="6">
                    <c:v>0.76376261582597338</c:v>
                  </c:pt>
                  <c:pt idx="8">
                    <c:v>1.7677669529663689</c:v>
                  </c:pt>
                  <c:pt idx="9">
                    <c:v>0.35355339059327379</c:v>
                  </c:pt>
                </c:numCache>
              </c:numRef>
            </c:plus>
            <c:minus>
              <c:numRef>
                <c:f>summary!$AE$30:$AE$39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3.4034296427770228</c:v>
                  </c:pt>
                  <c:pt idx="3">
                    <c:v>2.0207259421636903</c:v>
                  </c:pt>
                  <c:pt idx="5">
                    <c:v>6.6143782776614763</c:v>
                  </c:pt>
                  <c:pt idx="6">
                    <c:v>0.76376261582597338</c:v>
                  </c:pt>
                  <c:pt idx="8">
                    <c:v>1.7677669529663689</c:v>
                  </c:pt>
                  <c:pt idx="9">
                    <c:v>0.35355339059327379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summary!$AB$5:$AC$14</c:f>
              <c:multiLvlStrCache>
                <c:ptCount val="10"/>
                <c:lvl>
                  <c:pt idx="2">
                    <c:v>Add at 20hpf</c:v>
                  </c:pt>
                  <c:pt idx="3">
                    <c:v>Add at 25hpf</c:v>
                  </c:pt>
                  <c:pt idx="5">
                    <c:v>Add at 20hpf</c:v>
                  </c:pt>
                  <c:pt idx="6">
                    <c:v>Add at 25hpf</c:v>
                  </c:pt>
                  <c:pt idx="8">
                    <c:v>Add at 20hpf</c:v>
                  </c:pt>
                  <c:pt idx="9">
                    <c:v>Add at 25hpf</c:v>
                  </c:pt>
                </c:lvl>
                <c:lvl>
                  <c:pt idx="0">
                    <c:v>Control</c:v>
                  </c:pt>
                  <c:pt idx="2">
                    <c:v>Blebb</c:v>
                  </c:pt>
                  <c:pt idx="5">
                    <c:v>Lat-A</c:v>
                  </c:pt>
                  <c:pt idx="8">
                    <c:v>Blebb &amp; Lat-A</c:v>
                  </c:pt>
                </c:lvl>
              </c:multiLvlStrCache>
            </c:multiLvlStrRef>
          </c:cat>
          <c:val>
            <c:numRef>
              <c:f>summary!$AE$5:$AE$14</c:f>
              <c:numCache>
                <c:formatCode>General</c:formatCode>
                <c:ptCount val="10"/>
                <c:pt idx="0">
                  <c:v>0</c:v>
                </c:pt>
                <c:pt idx="2">
                  <c:v>32.5</c:v>
                </c:pt>
                <c:pt idx="3">
                  <c:v>29.5</c:v>
                </c:pt>
                <c:pt idx="5">
                  <c:v>21</c:v>
                </c:pt>
                <c:pt idx="6">
                  <c:v>29.666666666666668</c:v>
                </c:pt>
                <c:pt idx="8">
                  <c:v>21.5</c:v>
                </c:pt>
                <c:pt idx="9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5-7B47-87D3-0C4EFC58230B}"/>
            </c:ext>
          </c:extLst>
        </c:ser>
        <c:ser>
          <c:idx val="2"/>
          <c:order val="2"/>
          <c:tx>
            <c:strRef>
              <c:f>summary!$AF$4</c:f>
              <c:strCache>
                <c:ptCount val="1"/>
                <c:pt idx="0">
                  <c:v>extra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summary!$AF$30:$AF$39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0.25</c:v>
                  </c:pt>
                  <c:pt idx="3">
                    <c:v>0.25</c:v>
                  </c:pt>
                  <c:pt idx="5">
                    <c:v>1.4433756729740645</c:v>
                  </c:pt>
                  <c:pt idx="6">
                    <c:v>2.4664414311581235</c:v>
                  </c:pt>
                  <c:pt idx="8">
                    <c:v>0.70710678118654757</c:v>
                  </c:pt>
                  <c:pt idx="9">
                    <c:v>2.1213203435596424</c:v>
                  </c:pt>
                </c:numCache>
              </c:numRef>
            </c:plus>
            <c:minus>
              <c:numRef>
                <c:f>summary!$AF$30:$AF$39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0.25</c:v>
                  </c:pt>
                  <c:pt idx="3">
                    <c:v>0.25</c:v>
                  </c:pt>
                  <c:pt idx="5">
                    <c:v>1.4433756729740645</c:v>
                  </c:pt>
                  <c:pt idx="6">
                    <c:v>2.4664414311581235</c:v>
                  </c:pt>
                  <c:pt idx="8">
                    <c:v>0.70710678118654757</c:v>
                  </c:pt>
                  <c:pt idx="9">
                    <c:v>2.1213203435596424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summary!$AB$5:$AC$14</c:f>
              <c:multiLvlStrCache>
                <c:ptCount val="10"/>
                <c:lvl>
                  <c:pt idx="2">
                    <c:v>Add at 20hpf</c:v>
                  </c:pt>
                  <c:pt idx="3">
                    <c:v>Add at 25hpf</c:v>
                  </c:pt>
                  <c:pt idx="5">
                    <c:v>Add at 20hpf</c:v>
                  </c:pt>
                  <c:pt idx="6">
                    <c:v>Add at 25hpf</c:v>
                  </c:pt>
                  <c:pt idx="8">
                    <c:v>Add at 20hpf</c:v>
                  </c:pt>
                  <c:pt idx="9">
                    <c:v>Add at 25hpf</c:v>
                  </c:pt>
                </c:lvl>
                <c:lvl>
                  <c:pt idx="0">
                    <c:v>Control</c:v>
                  </c:pt>
                  <c:pt idx="2">
                    <c:v>Blebb</c:v>
                  </c:pt>
                  <c:pt idx="5">
                    <c:v>Lat-A</c:v>
                  </c:pt>
                  <c:pt idx="8">
                    <c:v>Blebb &amp; Lat-A</c:v>
                  </c:pt>
                </c:lvl>
              </c:multiLvlStrCache>
            </c:multiLvlStrRef>
          </c:cat>
          <c:val>
            <c:numRef>
              <c:f>summary!$AF$5:$AF$14</c:f>
              <c:numCache>
                <c:formatCode>General</c:formatCode>
                <c:ptCount val="10"/>
                <c:pt idx="0">
                  <c:v>0</c:v>
                </c:pt>
                <c:pt idx="2">
                  <c:v>0.25</c:v>
                </c:pt>
                <c:pt idx="3">
                  <c:v>0.25</c:v>
                </c:pt>
                <c:pt idx="5">
                  <c:v>5.333333333333333</c:v>
                </c:pt>
                <c:pt idx="6">
                  <c:v>3.3333333333333335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65-7B47-87D3-0C4EFC58230B}"/>
            </c:ext>
          </c:extLst>
        </c:ser>
        <c:ser>
          <c:idx val="3"/>
          <c:order val="3"/>
          <c:tx>
            <c:strRef>
              <c:f>summary!$AG$4</c:f>
              <c:strCache>
                <c:ptCount val="1"/>
                <c:pt idx="0">
                  <c:v>delayed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summary!$AG$30:$AG$39</c:f>
                <c:numCache>
                  <c:formatCode>General</c:formatCode>
                  <c:ptCount val="10"/>
                  <c:pt idx="0">
                    <c:v>0.75</c:v>
                  </c:pt>
                  <c:pt idx="1">
                    <c:v>0</c:v>
                  </c:pt>
                  <c:pt idx="2">
                    <c:v>0.9574271077563381</c:v>
                  </c:pt>
                  <c:pt idx="3">
                    <c:v>1.25</c:v>
                  </c:pt>
                  <c:pt idx="5">
                    <c:v>1</c:v>
                  </c:pt>
                  <c:pt idx="6">
                    <c:v>0.57735026918962584</c:v>
                  </c:pt>
                  <c:pt idx="8">
                    <c:v>1.7677669529663689</c:v>
                  </c:pt>
                  <c:pt idx="9">
                    <c:v>0</c:v>
                  </c:pt>
                </c:numCache>
              </c:numRef>
            </c:plus>
            <c:minus>
              <c:numRef>
                <c:f>summary!$AG$30:$AG$39</c:f>
                <c:numCache>
                  <c:formatCode>General</c:formatCode>
                  <c:ptCount val="10"/>
                  <c:pt idx="0">
                    <c:v>0.75</c:v>
                  </c:pt>
                  <c:pt idx="1">
                    <c:v>0</c:v>
                  </c:pt>
                  <c:pt idx="2">
                    <c:v>0.9574271077563381</c:v>
                  </c:pt>
                  <c:pt idx="3">
                    <c:v>1.25</c:v>
                  </c:pt>
                  <c:pt idx="5">
                    <c:v>1</c:v>
                  </c:pt>
                  <c:pt idx="6">
                    <c:v>0.57735026918962584</c:v>
                  </c:pt>
                  <c:pt idx="8">
                    <c:v>1.7677669529663689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summary!$AB$5:$AC$14</c:f>
              <c:multiLvlStrCache>
                <c:ptCount val="10"/>
                <c:lvl>
                  <c:pt idx="2">
                    <c:v>Add at 20hpf</c:v>
                  </c:pt>
                  <c:pt idx="3">
                    <c:v>Add at 25hpf</c:v>
                  </c:pt>
                  <c:pt idx="5">
                    <c:v>Add at 20hpf</c:v>
                  </c:pt>
                  <c:pt idx="6">
                    <c:v>Add at 25hpf</c:v>
                  </c:pt>
                  <c:pt idx="8">
                    <c:v>Add at 20hpf</c:v>
                  </c:pt>
                  <c:pt idx="9">
                    <c:v>Add at 25hpf</c:v>
                  </c:pt>
                </c:lvl>
                <c:lvl>
                  <c:pt idx="0">
                    <c:v>Control</c:v>
                  </c:pt>
                  <c:pt idx="2">
                    <c:v>Blebb</c:v>
                  </c:pt>
                  <c:pt idx="5">
                    <c:v>Lat-A</c:v>
                  </c:pt>
                  <c:pt idx="8">
                    <c:v>Blebb &amp; Lat-A</c:v>
                  </c:pt>
                </c:lvl>
              </c:multiLvlStrCache>
            </c:multiLvlStrRef>
          </c:cat>
          <c:val>
            <c:numRef>
              <c:f>summary!$AG$5:$AG$14</c:f>
              <c:numCache>
                <c:formatCode>General</c:formatCode>
                <c:ptCount val="10"/>
                <c:pt idx="0">
                  <c:v>0.75</c:v>
                </c:pt>
                <c:pt idx="2">
                  <c:v>7.5</c:v>
                </c:pt>
                <c:pt idx="3">
                  <c:v>6.25</c:v>
                </c:pt>
                <c:pt idx="5">
                  <c:v>3</c:v>
                </c:pt>
                <c:pt idx="6">
                  <c:v>1.3333333333333333</c:v>
                </c:pt>
                <c:pt idx="8">
                  <c:v>10.5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65-7B47-87D3-0C4EFC582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35966432"/>
        <c:axId val="336343728"/>
      </c:barChart>
      <c:catAx>
        <c:axId val="3359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336343728"/>
        <c:crosses val="autoZero"/>
        <c:auto val="1"/>
        <c:lblAlgn val="ctr"/>
        <c:lblOffset val="100"/>
        <c:noMultiLvlLbl val="0"/>
      </c:catAx>
      <c:valAx>
        <c:axId val="336343728"/>
        <c:scaling>
          <c:orientation val="minMax"/>
          <c:max val="1.1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3359664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742950</xdr:colOff>
      <xdr:row>7</xdr:row>
      <xdr:rowOff>12700</xdr:rowOff>
    </xdr:from>
    <xdr:to>
      <xdr:col>42</xdr:col>
      <xdr:colOff>279400</xdr:colOff>
      <xdr:row>24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0AD4D6-529B-FC4B-8E60-6367DE158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EC1E-5295-4F40-80E2-D9B9933B7AA5}">
  <dimension ref="A1:N11"/>
  <sheetViews>
    <sheetView workbookViewId="0"/>
  </sheetViews>
  <sheetFormatPr defaultColWidth="11.5" defaultRowHeight="15.6" x14ac:dyDescent="0.3"/>
  <sheetData>
    <row r="1" spans="1:14" x14ac:dyDescent="0.3">
      <c r="A1" t="s">
        <v>0</v>
      </c>
    </row>
    <row r="2" spans="1:14" x14ac:dyDescent="0.3">
      <c r="B2" t="s">
        <v>1</v>
      </c>
      <c r="C2" t="s">
        <v>2</v>
      </c>
      <c r="D2" t="s">
        <v>3</v>
      </c>
      <c r="E2" t="s">
        <v>8</v>
      </c>
      <c r="F2" t="s">
        <v>7</v>
      </c>
      <c r="G2" t="s">
        <v>15</v>
      </c>
      <c r="J2" t="s">
        <v>16</v>
      </c>
      <c r="L2" t="s">
        <v>3</v>
      </c>
      <c r="M2" t="s">
        <v>15</v>
      </c>
    </row>
    <row r="3" spans="1:14" x14ac:dyDescent="0.3">
      <c r="A3" t="s">
        <v>4</v>
      </c>
      <c r="B3" t="s">
        <v>5</v>
      </c>
      <c r="C3" t="s">
        <v>10</v>
      </c>
      <c r="D3" t="s">
        <v>9</v>
      </c>
      <c r="E3">
        <v>7</v>
      </c>
      <c r="F3">
        <v>4</v>
      </c>
      <c r="G3">
        <v>0</v>
      </c>
      <c r="K3" t="s">
        <v>17</v>
      </c>
    </row>
    <row r="4" spans="1:14" x14ac:dyDescent="0.3">
      <c r="B4" t="s">
        <v>6</v>
      </c>
      <c r="C4">
        <v>8</v>
      </c>
      <c r="D4" t="s">
        <v>11</v>
      </c>
      <c r="E4">
        <v>0</v>
      </c>
      <c r="F4">
        <v>0</v>
      </c>
      <c r="G4">
        <v>0</v>
      </c>
      <c r="J4" t="s">
        <v>4</v>
      </c>
      <c r="K4" t="s">
        <v>5</v>
      </c>
      <c r="L4" t="s">
        <v>25</v>
      </c>
      <c r="M4">
        <v>0</v>
      </c>
    </row>
    <row r="5" spans="1:14" x14ac:dyDescent="0.3">
      <c r="K5" t="s">
        <v>6</v>
      </c>
      <c r="L5" t="s">
        <v>22</v>
      </c>
      <c r="M5" t="s">
        <v>24</v>
      </c>
    </row>
    <row r="6" spans="1:14" x14ac:dyDescent="0.3">
      <c r="A6" t="s">
        <v>12</v>
      </c>
      <c r="B6" t="s">
        <v>5</v>
      </c>
      <c r="C6">
        <v>1</v>
      </c>
      <c r="D6">
        <v>32</v>
      </c>
      <c r="E6">
        <v>7</v>
      </c>
      <c r="F6">
        <v>1</v>
      </c>
      <c r="G6">
        <v>0</v>
      </c>
    </row>
    <row r="7" spans="1:14" x14ac:dyDescent="0.3">
      <c r="B7" t="s">
        <v>13</v>
      </c>
      <c r="C7">
        <v>0</v>
      </c>
      <c r="D7">
        <v>35</v>
      </c>
      <c r="E7">
        <v>0</v>
      </c>
      <c r="F7">
        <v>0</v>
      </c>
      <c r="G7">
        <v>0</v>
      </c>
      <c r="J7" t="s">
        <v>18</v>
      </c>
      <c r="K7" t="s">
        <v>5</v>
      </c>
      <c r="L7" t="s">
        <v>21</v>
      </c>
      <c r="M7">
        <v>0</v>
      </c>
    </row>
    <row r="8" spans="1:14" x14ac:dyDescent="0.3">
      <c r="K8" t="s">
        <v>13</v>
      </c>
      <c r="L8">
        <v>30</v>
      </c>
      <c r="M8" t="s">
        <v>23</v>
      </c>
    </row>
    <row r="9" spans="1:14" x14ac:dyDescent="0.3">
      <c r="A9" t="s">
        <v>14</v>
      </c>
      <c r="B9" t="s">
        <v>5</v>
      </c>
      <c r="C9">
        <v>0</v>
      </c>
      <c r="D9">
        <v>7</v>
      </c>
      <c r="E9">
        <v>0</v>
      </c>
      <c r="F9">
        <v>0</v>
      </c>
      <c r="G9">
        <v>23</v>
      </c>
    </row>
    <row r="10" spans="1:14" x14ac:dyDescent="0.3">
      <c r="B10" t="s">
        <v>13</v>
      </c>
      <c r="C10">
        <v>0</v>
      </c>
      <c r="D10">
        <v>17</v>
      </c>
      <c r="E10">
        <v>0</v>
      </c>
      <c r="F10">
        <v>0</v>
      </c>
      <c r="G10">
        <v>13</v>
      </c>
      <c r="J10" t="s">
        <v>19</v>
      </c>
      <c r="K10" t="s">
        <v>5</v>
      </c>
      <c r="L10">
        <v>19</v>
      </c>
      <c r="M10">
        <v>15</v>
      </c>
      <c r="N10" t="s">
        <v>20</v>
      </c>
    </row>
    <row r="11" spans="1:14" x14ac:dyDescent="0.3">
      <c r="K11" t="s">
        <v>13</v>
      </c>
      <c r="L11">
        <v>17</v>
      </c>
      <c r="M11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A737-32AA-FD45-A41A-03167736DC0A}">
  <dimension ref="A1:H9"/>
  <sheetViews>
    <sheetView workbookViewId="0">
      <selection activeCell="C15" sqref="C15"/>
    </sheetView>
  </sheetViews>
  <sheetFormatPr defaultColWidth="11.5" defaultRowHeight="15.6" x14ac:dyDescent="0.3"/>
  <cols>
    <col min="1" max="2" width="10.69921875" customWidth="1"/>
    <col min="3" max="3" width="21.59765625" customWidth="1"/>
  </cols>
  <sheetData>
    <row r="1" spans="1:8" x14ac:dyDescent="0.3">
      <c r="A1" t="s">
        <v>26</v>
      </c>
    </row>
    <row r="2" spans="1:8" x14ac:dyDescent="0.3">
      <c r="D2" t="s">
        <v>28</v>
      </c>
      <c r="E2" t="s">
        <v>3</v>
      </c>
      <c r="F2" t="s">
        <v>8</v>
      </c>
      <c r="G2" t="s">
        <v>29</v>
      </c>
    </row>
    <row r="3" spans="1:8" x14ac:dyDescent="0.3">
      <c r="C3" t="s">
        <v>30</v>
      </c>
      <c r="D3">
        <v>32</v>
      </c>
      <c r="E3">
        <v>0</v>
      </c>
      <c r="F3">
        <v>0</v>
      </c>
      <c r="G3">
        <v>0</v>
      </c>
    </row>
    <row r="5" spans="1:8" x14ac:dyDescent="0.3">
      <c r="A5" t="s">
        <v>36</v>
      </c>
      <c r="B5" t="s">
        <v>27</v>
      </c>
      <c r="C5" t="s">
        <v>31</v>
      </c>
      <c r="D5">
        <v>1</v>
      </c>
      <c r="E5">
        <v>27</v>
      </c>
      <c r="F5">
        <v>4</v>
      </c>
      <c r="G5">
        <v>1</v>
      </c>
      <c r="H5" t="s">
        <v>35</v>
      </c>
    </row>
    <row r="6" spans="1:8" x14ac:dyDescent="0.3">
      <c r="A6" t="s">
        <v>32</v>
      </c>
      <c r="B6" t="s">
        <v>27</v>
      </c>
      <c r="C6" t="s">
        <v>31</v>
      </c>
      <c r="D6">
        <v>8</v>
      </c>
      <c r="E6">
        <v>29</v>
      </c>
      <c r="F6">
        <v>1</v>
      </c>
      <c r="G6">
        <v>0</v>
      </c>
    </row>
    <row r="8" spans="1:8" x14ac:dyDescent="0.3">
      <c r="A8" t="s">
        <v>36</v>
      </c>
      <c r="B8" t="s">
        <v>33</v>
      </c>
      <c r="C8" t="s">
        <v>34</v>
      </c>
      <c r="D8">
        <v>0</v>
      </c>
      <c r="E8">
        <v>24</v>
      </c>
      <c r="F8">
        <v>0</v>
      </c>
      <c r="G8">
        <v>7</v>
      </c>
      <c r="H8" t="s">
        <v>35</v>
      </c>
    </row>
    <row r="9" spans="1:8" x14ac:dyDescent="0.3">
      <c r="A9" t="s">
        <v>32</v>
      </c>
      <c r="B9" t="s">
        <v>33</v>
      </c>
      <c r="C9" t="s">
        <v>34</v>
      </c>
      <c r="D9">
        <v>1</v>
      </c>
      <c r="E9">
        <v>25</v>
      </c>
      <c r="F9">
        <v>0</v>
      </c>
      <c r="G9">
        <v>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FBE-C4A1-A041-B34C-531F714E57C4}">
  <dimension ref="A1:K11"/>
  <sheetViews>
    <sheetView workbookViewId="0"/>
  </sheetViews>
  <sheetFormatPr defaultColWidth="11.5" defaultRowHeight="15.6" x14ac:dyDescent="0.3"/>
  <cols>
    <col min="3" max="3" width="17" customWidth="1"/>
  </cols>
  <sheetData>
    <row r="1" spans="1:11" x14ac:dyDescent="0.3">
      <c r="A1" t="s">
        <v>121</v>
      </c>
    </row>
    <row r="2" spans="1:11" x14ac:dyDescent="0.3">
      <c r="D2" t="s">
        <v>28</v>
      </c>
      <c r="E2" t="s">
        <v>3</v>
      </c>
      <c r="F2" t="s">
        <v>8</v>
      </c>
      <c r="G2" t="s">
        <v>29</v>
      </c>
      <c r="H2" t="s">
        <v>49</v>
      </c>
      <c r="I2" t="s">
        <v>50</v>
      </c>
    </row>
    <row r="3" spans="1:11" x14ac:dyDescent="0.3">
      <c r="C3" t="s">
        <v>41</v>
      </c>
      <c r="D3">
        <v>45</v>
      </c>
      <c r="E3">
        <v>0</v>
      </c>
      <c r="F3">
        <v>0</v>
      </c>
      <c r="G3">
        <v>0</v>
      </c>
      <c r="H3">
        <v>0</v>
      </c>
      <c r="I3">
        <v>0</v>
      </c>
    </row>
    <row r="5" spans="1:11" x14ac:dyDescent="0.3">
      <c r="A5" t="s">
        <v>37</v>
      </c>
      <c r="B5" t="s">
        <v>27</v>
      </c>
      <c r="C5" t="s">
        <v>42</v>
      </c>
      <c r="D5">
        <v>0</v>
      </c>
      <c r="E5" t="s">
        <v>51</v>
      </c>
      <c r="F5" t="s">
        <v>47</v>
      </c>
      <c r="G5">
        <v>0</v>
      </c>
      <c r="H5">
        <v>2</v>
      </c>
      <c r="I5">
        <v>24</v>
      </c>
      <c r="K5" t="s">
        <v>48</v>
      </c>
    </row>
    <row r="6" spans="1:11" x14ac:dyDescent="0.3">
      <c r="A6" t="s">
        <v>32</v>
      </c>
      <c r="B6" t="s">
        <v>27</v>
      </c>
      <c r="C6" t="s">
        <v>43</v>
      </c>
      <c r="D6">
        <v>0</v>
      </c>
      <c r="E6">
        <v>43</v>
      </c>
      <c r="F6" t="s">
        <v>52</v>
      </c>
      <c r="G6">
        <v>0</v>
      </c>
      <c r="H6">
        <v>0</v>
      </c>
      <c r="I6">
        <v>0</v>
      </c>
    </row>
    <row r="8" spans="1:11" x14ac:dyDescent="0.3">
      <c r="A8" t="s">
        <v>38</v>
      </c>
      <c r="B8" t="s">
        <v>33</v>
      </c>
      <c r="C8" t="s">
        <v>44</v>
      </c>
      <c r="D8">
        <v>0</v>
      </c>
      <c r="E8">
        <v>42</v>
      </c>
      <c r="F8">
        <v>0</v>
      </c>
      <c r="G8" t="s">
        <v>55</v>
      </c>
      <c r="H8">
        <v>0</v>
      </c>
      <c r="I8">
        <v>0</v>
      </c>
      <c r="K8" t="s">
        <v>54</v>
      </c>
    </row>
    <row r="9" spans="1:11" x14ac:dyDescent="0.3">
      <c r="A9" t="s">
        <v>32</v>
      </c>
      <c r="B9" t="s">
        <v>33</v>
      </c>
      <c r="C9" t="s">
        <v>45</v>
      </c>
      <c r="D9">
        <v>0</v>
      </c>
      <c r="E9">
        <v>35</v>
      </c>
      <c r="F9">
        <v>1</v>
      </c>
      <c r="G9" t="s">
        <v>53</v>
      </c>
      <c r="H9">
        <v>0</v>
      </c>
      <c r="I9">
        <v>0</v>
      </c>
    </row>
    <row r="11" spans="1:11" x14ac:dyDescent="0.3">
      <c r="A11" t="s">
        <v>39</v>
      </c>
      <c r="B11" t="s">
        <v>40</v>
      </c>
      <c r="C11" t="s">
        <v>46</v>
      </c>
      <c r="D11">
        <v>0</v>
      </c>
      <c r="E11" t="s">
        <v>56</v>
      </c>
      <c r="F11">
        <v>0</v>
      </c>
      <c r="G11">
        <v>0</v>
      </c>
      <c r="H11">
        <v>0</v>
      </c>
      <c r="I11">
        <v>0</v>
      </c>
      <c r="K11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4A52-3677-8142-AE92-1EAAA460CC62}">
  <dimension ref="A1:K21"/>
  <sheetViews>
    <sheetView workbookViewId="0">
      <selection activeCell="K15" sqref="K15:L17"/>
    </sheetView>
  </sheetViews>
  <sheetFormatPr defaultColWidth="11.5" defaultRowHeight="15.6" x14ac:dyDescent="0.3"/>
  <cols>
    <col min="2" max="2" width="14.69921875" customWidth="1"/>
    <col min="3" max="3" width="21.59765625" customWidth="1"/>
  </cols>
  <sheetData>
    <row r="1" spans="1:11" x14ac:dyDescent="0.3">
      <c r="A1" t="s">
        <v>58</v>
      </c>
    </row>
    <row r="2" spans="1:11" x14ac:dyDescent="0.3">
      <c r="D2" t="s">
        <v>15</v>
      </c>
      <c r="E2" t="s">
        <v>3</v>
      </c>
      <c r="F2" t="s">
        <v>59</v>
      </c>
      <c r="G2" t="s">
        <v>60</v>
      </c>
      <c r="H2" t="s">
        <v>2</v>
      </c>
    </row>
    <row r="3" spans="1:11" x14ac:dyDescent="0.3">
      <c r="C3" t="s">
        <v>61</v>
      </c>
      <c r="D3">
        <v>35</v>
      </c>
      <c r="E3">
        <v>0</v>
      </c>
      <c r="F3">
        <v>0</v>
      </c>
      <c r="G3">
        <v>0</v>
      </c>
    </row>
    <row r="5" spans="1:11" x14ac:dyDescent="0.3">
      <c r="A5" t="s">
        <v>64</v>
      </c>
      <c r="B5" t="s">
        <v>27</v>
      </c>
      <c r="C5" t="s">
        <v>62</v>
      </c>
      <c r="D5">
        <v>0</v>
      </c>
      <c r="E5">
        <v>3</v>
      </c>
      <c r="F5" t="s">
        <v>67</v>
      </c>
      <c r="G5" t="s">
        <v>68</v>
      </c>
      <c r="H5">
        <v>0</v>
      </c>
      <c r="K5" t="s">
        <v>69</v>
      </c>
    </row>
    <row r="6" spans="1:11" x14ac:dyDescent="0.3">
      <c r="A6" t="s">
        <v>39</v>
      </c>
      <c r="B6" t="s">
        <v>27</v>
      </c>
      <c r="C6" t="s">
        <v>66</v>
      </c>
      <c r="E6" t="s">
        <v>73</v>
      </c>
      <c r="F6" t="s">
        <v>74</v>
      </c>
      <c r="H6" t="s">
        <v>74</v>
      </c>
    </row>
    <row r="8" spans="1:11" x14ac:dyDescent="0.3">
      <c r="A8" t="s">
        <v>64</v>
      </c>
      <c r="B8" t="s">
        <v>65</v>
      </c>
      <c r="C8" t="s">
        <v>62</v>
      </c>
      <c r="D8">
        <v>0</v>
      </c>
      <c r="E8" t="s">
        <v>71</v>
      </c>
      <c r="F8">
        <v>7</v>
      </c>
      <c r="G8" t="s">
        <v>70</v>
      </c>
      <c r="H8">
        <v>0</v>
      </c>
      <c r="K8" t="s">
        <v>72</v>
      </c>
    </row>
    <row r="9" spans="1:11" x14ac:dyDescent="0.3">
      <c r="A9" t="s">
        <v>39</v>
      </c>
      <c r="B9" t="s">
        <v>65</v>
      </c>
      <c r="C9" t="s">
        <v>66</v>
      </c>
      <c r="D9">
        <v>0</v>
      </c>
      <c r="E9">
        <v>30</v>
      </c>
      <c r="F9">
        <v>0</v>
      </c>
      <c r="G9">
        <v>0</v>
      </c>
      <c r="H9">
        <v>2</v>
      </c>
    </row>
    <row r="11" spans="1:11" x14ac:dyDescent="0.3">
      <c r="A11" t="s">
        <v>64</v>
      </c>
      <c r="B11" t="s">
        <v>33</v>
      </c>
      <c r="C11" t="s">
        <v>76</v>
      </c>
      <c r="D11">
        <v>0</v>
      </c>
      <c r="E11">
        <v>26</v>
      </c>
      <c r="F11">
        <v>0</v>
      </c>
      <c r="G11">
        <v>0</v>
      </c>
      <c r="H11">
        <v>6</v>
      </c>
    </row>
    <row r="12" spans="1:11" x14ac:dyDescent="0.3">
      <c r="A12" t="s">
        <v>39</v>
      </c>
      <c r="B12" t="s">
        <v>33</v>
      </c>
      <c r="C12" t="s">
        <v>77</v>
      </c>
      <c r="D12">
        <v>0</v>
      </c>
      <c r="E12">
        <v>26</v>
      </c>
      <c r="F12">
        <v>0</v>
      </c>
      <c r="G12">
        <v>0</v>
      </c>
      <c r="H12">
        <v>9</v>
      </c>
    </row>
    <row r="14" spans="1:11" x14ac:dyDescent="0.3">
      <c r="A14" t="s">
        <v>64</v>
      </c>
      <c r="B14" t="s">
        <v>75</v>
      </c>
      <c r="C14" t="s">
        <v>76</v>
      </c>
      <c r="D14">
        <v>2</v>
      </c>
      <c r="E14">
        <v>18</v>
      </c>
      <c r="F14">
        <v>0</v>
      </c>
      <c r="G14">
        <v>0</v>
      </c>
      <c r="H14">
        <v>14</v>
      </c>
    </row>
    <row r="15" spans="1:11" x14ac:dyDescent="0.3">
      <c r="A15" t="s">
        <v>39</v>
      </c>
      <c r="B15" t="s">
        <v>75</v>
      </c>
      <c r="C15" t="s">
        <v>78</v>
      </c>
      <c r="D15">
        <v>1</v>
      </c>
      <c r="E15" t="s">
        <v>79</v>
      </c>
      <c r="F15">
        <v>0</v>
      </c>
      <c r="G15">
        <v>0</v>
      </c>
      <c r="H15">
        <v>10</v>
      </c>
      <c r="K15" t="s">
        <v>80</v>
      </c>
    </row>
    <row r="17" spans="1:11" x14ac:dyDescent="0.3">
      <c r="A17" t="s">
        <v>64</v>
      </c>
      <c r="B17" t="s">
        <v>82</v>
      </c>
      <c r="C17" t="s">
        <v>81</v>
      </c>
      <c r="E17" t="s">
        <v>87</v>
      </c>
      <c r="K17" t="s">
        <v>88</v>
      </c>
    </row>
    <row r="18" spans="1:11" x14ac:dyDescent="0.3">
      <c r="A18" t="s">
        <v>39</v>
      </c>
      <c r="B18" t="s">
        <v>82</v>
      </c>
      <c r="C18" t="s">
        <v>85</v>
      </c>
      <c r="D18">
        <v>0</v>
      </c>
      <c r="E18" t="s">
        <v>84</v>
      </c>
      <c r="F18">
        <v>0</v>
      </c>
      <c r="G18">
        <v>0</v>
      </c>
      <c r="H18">
        <v>0</v>
      </c>
    </row>
    <row r="20" spans="1:11" x14ac:dyDescent="0.3">
      <c r="A20" t="s">
        <v>64</v>
      </c>
      <c r="B20" t="s">
        <v>83</v>
      </c>
      <c r="C20" t="s">
        <v>89</v>
      </c>
      <c r="D20">
        <v>0</v>
      </c>
      <c r="E20" t="s">
        <v>92</v>
      </c>
      <c r="F20" t="s">
        <v>91</v>
      </c>
      <c r="G20" t="s">
        <v>90</v>
      </c>
      <c r="H20">
        <v>0</v>
      </c>
    </row>
    <row r="21" spans="1:11" x14ac:dyDescent="0.3">
      <c r="A21" t="s">
        <v>39</v>
      </c>
      <c r="B21" t="s">
        <v>83</v>
      </c>
      <c r="C21" t="s">
        <v>85</v>
      </c>
      <c r="D21">
        <v>0</v>
      </c>
      <c r="E21" t="s">
        <v>86</v>
      </c>
      <c r="F21">
        <v>0</v>
      </c>
      <c r="G21">
        <v>0</v>
      </c>
      <c r="H2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66EA-88FA-4548-B670-994791BE8C9C}">
  <dimension ref="A1:M25"/>
  <sheetViews>
    <sheetView workbookViewId="0">
      <selection activeCell="M20" sqref="M20"/>
    </sheetView>
  </sheetViews>
  <sheetFormatPr defaultColWidth="11.5" defaultRowHeight="15.6" x14ac:dyDescent="0.3"/>
  <cols>
    <col min="4" max="4" width="21.5" customWidth="1"/>
  </cols>
  <sheetData>
    <row r="1" spans="1:13" x14ac:dyDescent="0.3">
      <c r="A1" t="s">
        <v>93</v>
      </c>
    </row>
    <row r="3" spans="1:13" x14ac:dyDescent="0.3">
      <c r="B3" s="1"/>
      <c r="C3" s="1"/>
      <c r="D3" s="1"/>
      <c r="E3" s="1" t="s">
        <v>15</v>
      </c>
      <c r="F3" s="1" t="s">
        <v>3</v>
      </c>
      <c r="G3" s="1" t="s">
        <v>59</v>
      </c>
      <c r="H3" s="1" t="s">
        <v>60</v>
      </c>
      <c r="I3" s="1" t="s">
        <v>2</v>
      </c>
    </row>
    <row r="4" spans="1:13" x14ac:dyDescent="0.3">
      <c r="B4" s="1"/>
      <c r="C4" s="1"/>
      <c r="D4" s="1" t="s">
        <v>95</v>
      </c>
      <c r="E4" s="1">
        <v>35</v>
      </c>
      <c r="F4" s="1">
        <v>0</v>
      </c>
      <c r="G4" s="1">
        <v>0</v>
      </c>
      <c r="H4" s="1">
        <v>0</v>
      </c>
      <c r="I4" s="1">
        <v>0</v>
      </c>
    </row>
    <row r="5" spans="1:13" x14ac:dyDescent="0.3">
      <c r="B5" s="1"/>
      <c r="C5" s="1"/>
      <c r="D5" s="1"/>
      <c r="E5" s="1"/>
      <c r="F5" s="1"/>
      <c r="G5" s="1"/>
      <c r="H5" s="1"/>
      <c r="I5" s="1"/>
      <c r="M5" t="s">
        <v>69</v>
      </c>
    </row>
    <row r="6" spans="1:13" x14ac:dyDescent="0.3">
      <c r="B6" s="1" t="s">
        <v>64</v>
      </c>
      <c r="C6" s="1" t="s">
        <v>27</v>
      </c>
      <c r="D6" s="1" t="s">
        <v>66</v>
      </c>
      <c r="E6" s="1">
        <v>4</v>
      </c>
      <c r="F6" s="1">
        <v>24</v>
      </c>
      <c r="G6" s="1" t="s">
        <v>104</v>
      </c>
      <c r="H6" s="1">
        <v>0</v>
      </c>
      <c r="I6" s="1">
        <v>3</v>
      </c>
    </row>
    <row r="7" spans="1:13" x14ac:dyDescent="0.3">
      <c r="B7" s="1" t="s">
        <v>98</v>
      </c>
      <c r="C7" s="1" t="s">
        <v>27</v>
      </c>
      <c r="D7" s="1" t="s">
        <v>62</v>
      </c>
      <c r="E7" s="1">
        <v>0</v>
      </c>
      <c r="F7" s="1" t="s">
        <v>102</v>
      </c>
      <c r="G7" s="1">
        <v>0</v>
      </c>
      <c r="H7" s="1">
        <v>0</v>
      </c>
      <c r="I7" s="1">
        <v>0</v>
      </c>
    </row>
    <row r="8" spans="1:13" x14ac:dyDescent="0.3">
      <c r="B8" s="1"/>
      <c r="C8" s="1"/>
      <c r="D8" s="1"/>
      <c r="E8" s="1"/>
      <c r="F8" s="1"/>
      <c r="G8" s="1"/>
      <c r="H8" s="1"/>
      <c r="I8" s="1"/>
      <c r="M8" t="s">
        <v>72</v>
      </c>
    </row>
    <row r="9" spans="1:13" x14ac:dyDescent="0.3">
      <c r="B9" s="1" t="s">
        <v>64</v>
      </c>
      <c r="C9" s="1" t="s">
        <v>65</v>
      </c>
      <c r="D9" s="1" t="s">
        <v>66</v>
      </c>
      <c r="E9" s="1" t="s">
        <v>105</v>
      </c>
      <c r="F9" s="1">
        <v>6</v>
      </c>
      <c r="G9" s="1">
        <v>2</v>
      </c>
      <c r="H9" s="1">
        <v>0</v>
      </c>
      <c r="I9" s="1">
        <v>3</v>
      </c>
    </row>
    <row r="10" spans="1:13" x14ac:dyDescent="0.3">
      <c r="B10" s="1" t="s">
        <v>98</v>
      </c>
      <c r="C10" s="1" t="s">
        <v>65</v>
      </c>
      <c r="D10" s="1" t="s">
        <v>63</v>
      </c>
      <c r="E10" s="1">
        <v>0</v>
      </c>
      <c r="F10" s="1">
        <v>31</v>
      </c>
      <c r="G10" s="1" t="s">
        <v>99</v>
      </c>
      <c r="H10" s="1">
        <v>0</v>
      </c>
      <c r="I10" s="1">
        <v>2</v>
      </c>
    </row>
    <row r="11" spans="1:13" x14ac:dyDescent="0.3">
      <c r="B11" s="1"/>
      <c r="C11" s="1"/>
      <c r="D11" s="1"/>
      <c r="E11" s="1"/>
      <c r="F11" s="1"/>
      <c r="G11" s="1"/>
      <c r="H11" s="1"/>
      <c r="I11" s="1"/>
    </row>
    <row r="12" spans="1:13" x14ac:dyDescent="0.3">
      <c r="B12" s="1" t="s">
        <v>64</v>
      </c>
      <c r="C12" s="1" t="s">
        <v>103</v>
      </c>
      <c r="D12" s="1" t="s">
        <v>62</v>
      </c>
      <c r="E12" s="1" t="s">
        <v>100</v>
      </c>
      <c r="F12" s="1" t="s">
        <v>100</v>
      </c>
      <c r="G12" s="1" t="s">
        <v>100</v>
      </c>
      <c r="H12" s="1" t="s">
        <v>100</v>
      </c>
      <c r="I12" s="1" t="s">
        <v>100</v>
      </c>
    </row>
    <row r="13" spans="1:13" x14ac:dyDescent="0.3">
      <c r="B13" s="1" t="s">
        <v>98</v>
      </c>
      <c r="C13" s="1" t="s">
        <v>103</v>
      </c>
      <c r="D13" s="1" t="s">
        <v>63</v>
      </c>
      <c r="E13" s="1">
        <v>12</v>
      </c>
      <c r="F13" s="1">
        <v>17</v>
      </c>
      <c r="G13" s="1">
        <v>0</v>
      </c>
      <c r="H13" s="1">
        <v>0</v>
      </c>
      <c r="I13" s="1">
        <v>4</v>
      </c>
    </row>
    <row r="14" spans="1:13" x14ac:dyDescent="0.3">
      <c r="B14" s="1"/>
      <c r="C14" s="1"/>
      <c r="D14" s="1"/>
      <c r="E14" s="1"/>
      <c r="F14" s="1"/>
      <c r="G14" s="1"/>
      <c r="H14" s="1"/>
      <c r="I14" s="1"/>
    </row>
    <row r="15" spans="1:13" x14ac:dyDescent="0.3">
      <c r="B15" s="1" t="s">
        <v>64</v>
      </c>
      <c r="C15" s="1" t="s">
        <v>33</v>
      </c>
      <c r="D15" s="1" t="s">
        <v>94</v>
      </c>
      <c r="E15" s="1">
        <v>0</v>
      </c>
      <c r="F15" s="1">
        <v>32</v>
      </c>
      <c r="G15" s="1">
        <v>0</v>
      </c>
      <c r="H15" s="1">
        <v>0</v>
      </c>
      <c r="I15" s="1">
        <v>6</v>
      </c>
    </row>
    <row r="16" spans="1:13" x14ac:dyDescent="0.3">
      <c r="B16" s="1" t="s">
        <v>98</v>
      </c>
      <c r="C16" s="1" t="s">
        <v>33</v>
      </c>
      <c r="D16" s="1" t="s">
        <v>94</v>
      </c>
      <c r="E16" s="1">
        <v>0</v>
      </c>
      <c r="F16" s="1">
        <v>30</v>
      </c>
      <c r="G16" s="1">
        <v>0</v>
      </c>
      <c r="H16" s="1">
        <v>0</v>
      </c>
      <c r="I16" s="1">
        <v>6</v>
      </c>
    </row>
    <row r="17" spans="2:13" x14ac:dyDescent="0.3">
      <c r="B17" s="1"/>
      <c r="C17" s="1"/>
      <c r="D17" s="1"/>
      <c r="E17" s="1"/>
      <c r="F17" s="1"/>
      <c r="G17" s="1"/>
      <c r="H17" s="1"/>
      <c r="I17" s="1"/>
    </row>
    <row r="18" spans="2:13" x14ac:dyDescent="0.3">
      <c r="B18" s="1" t="s">
        <v>64</v>
      </c>
      <c r="C18" s="1" t="s">
        <v>75</v>
      </c>
      <c r="D18" s="1" t="s">
        <v>76</v>
      </c>
      <c r="E18" s="1"/>
      <c r="F18" s="1"/>
      <c r="G18" s="1"/>
      <c r="H18" s="1"/>
      <c r="I18" s="1"/>
      <c r="M18" t="s">
        <v>80</v>
      </c>
    </row>
    <row r="19" spans="2:13" x14ac:dyDescent="0.3">
      <c r="B19" s="1" t="s">
        <v>39</v>
      </c>
      <c r="C19" s="1" t="s">
        <v>75</v>
      </c>
      <c r="D19" s="1" t="s">
        <v>78</v>
      </c>
      <c r="E19" s="1"/>
      <c r="F19" s="1"/>
      <c r="G19" s="1"/>
      <c r="H19" s="1"/>
      <c r="I19" s="1"/>
    </row>
    <row r="20" spans="2:13" x14ac:dyDescent="0.3">
      <c r="B20" s="1"/>
      <c r="C20" s="1"/>
      <c r="D20" s="1"/>
      <c r="E20" s="1"/>
      <c r="F20" s="1"/>
      <c r="G20" s="1"/>
      <c r="H20" s="1"/>
      <c r="I20" s="1"/>
      <c r="M20" t="s">
        <v>88</v>
      </c>
    </row>
    <row r="21" spans="2:13" x14ac:dyDescent="0.3">
      <c r="B21" s="1" t="s">
        <v>64</v>
      </c>
      <c r="C21" s="1" t="s">
        <v>82</v>
      </c>
      <c r="D21" s="1" t="s">
        <v>96</v>
      </c>
      <c r="E21" s="1">
        <v>0</v>
      </c>
      <c r="F21" s="1" t="s">
        <v>101</v>
      </c>
      <c r="G21" s="1">
        <v>0</v>
      </c>
      <c r="H21" s="1">
        <v>0</v>
      </c>
      <c r="I21" s="1">
        <v>4</v>
      </c>
    </row>
    <row r="22" spans="2:13" x14ac:dyDescent="0.3">
      <c r="B22" s="1" t="s">
        <v>98</v>
      </c>
      <c r="C22" s="1" t="s">
        <v>82</v>
      </c>
      <c r="D22" s="1" t="s">
        <v>85</v>
      </c>
      <c r="E22" s="1" t="s">
        <v>100</v>
      </c>
      <c r="F22" s="1" t="s">
        <v>100</v>
      </c>
      <c r="G22" s="1" t="s">
        <v>100</v>
      </c>
      <c r="H22" s="1" t="s">
        <v>100</v>
      </c>
      <c r="I22" s="1" t="s">
        <v>100</v>
      </c>
    </row>
    <row r="23" spans="2:13" x14ac:dyDescent="0.3">
      <c r="B23" s="1"/>
      <c r="C23" s="1"/>
      <c r="D23" s="1"/>
      <c r="E23" s="1"/>
      <c r="F23" s="1"/>
      <c r="G23" s="1"/>
      <c r="H23" s="1"/>
      <c r="I23" s="1"/>
    </row>
    <row r="24" spans="2:13" x14ac:dyDescent="0.3">
      <c r="B24" s="1" t="s">
        <v>64</v>
      </c>
      <c r="C24" s="1" t="s">
        <v>97</v>
      </c>
      <c r="D24" s="1" t="s">
        <v>96</v>
      </c>
      <c r="E24" s="1">
        <v>0</v>
      </c>
      <c r="F24" s="1">
        <v>31</v>
      </c>
      <c r="G24" s="1" t="s">
        <v>55</v>
      </c>
      <c r="H24" s="1">
        <v>0</v>
      </c>
      <c r="I24" s="1">
        <v>0</v>
      </c>
    </row>
    <row r="25" spans="2:13" x14ac:dyDescent="0.3">
      <c r="B25" s="1" t="s">
        <v>98</v>
      </c>
      <c r="C25" s="1" t="s">
        <v>97</v>
      </c>
      <c r="D25" s="1" t="s">
        <v>85</v>
      </c>
      <c r="E25" s="1">
        <v>0</v>
      </c>
      <c r="F25" s="1">
        <v>35</v>
      </c>
      <c r="G25" s="1" t="s">
        <v>99</v>
      </c>
      <c r="H25" s="1">
        <v>0</v>
      </c>
      <c r="I25" s="1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2E4C-512F-C54D-9FB6-7D7A41AEA79C}">
  <dimension ref="A1:L16"/>
  <sheetViews>
    <sheetView workbookViewId="0">
      <selection activeCell="E4" sqref="E4:J4"/>
    </sheetView>
  </sheetViews>
  <sheetFormatPr defaultColWidth="11.5" defaultRowHeight="15.6" x14ac:dyDescent="0.3"/>
  <cols>
    <col min="3" max="3" width="12.09765625" customWidth="1"/>
    <col min="4" max="4" width="21.5" customWidth="1"/>
  </cols>
  <sheetData>
    <row r="1" spans="1:12" x14ac:dyDescent="0.3">
      <c r="A1" t="s">
        <v>93</v>
      </c>
    </row>
    <row r="3" spans="1:12" x14ac:dyDescent="0.3">
      <c r="B3" s="1"/>
      <c r="C3" s="1"/>
      <c r="D3" s="1"/>
      <c r="E3" s="1" t="s">
        <v>15</v>
      </c>
      <c r="F3" s="1" t="s">
        <v>3</v>
      </c>
      <c r="G3" s="1" t="s">
        <v>59</v>
      </c>
      <c r="H3" s="1" t="s">
        <v>60</v>
      </c>
      <c r="I3" s="1" t="s">
        <v>2</v>
      </c>
      <c r="J3" s="1" t="s">
        <v>120</v>
      </c>
    </row>
    <row r="4" spans="1:12" x14ac:dyDescent="0.3">
      <c r="B4" s="1"/>
      <c r="C4" s="1"/>
      <c r="D4" s="1" t="s">
        <v>106</v>
      </c>
      <c r="E4" s="1">
        <v>28</v>
      </c>
      <c r="F4" s="1">
        <v>0</v>
      </c>
      <c r="G4" s="1">
        <v>0</v>
      </c>
      <c r="H4" s="1">
        <v>0</v>
      </c>
      <c r="I4" s="1">
        <v>3</v>
      </c>
      <c r="J4" s="1">
        <v>0</v>
      </c>
      <c r="L4" t="s">
        <v>69</v>
      </c>
    </row>
    <row r="5" spans="1:12" x14ac:dyDescent="0.3">
      <c r="B5" s="1"/>
      <c r="C5" s="1"/>
      <c r="D5" s="1"/>
      <c r="E5" s="1"/>
      <c r="F5" s="1"/>
      <c r="G5" s="1"/>
      <c r="H5" s="1"/>
      <c r="I5" s="1"/>
    </row>
    <row r="6" spans="1:12" x14ac:dyDescent="0.3">
      <c r="B6" s="1" t="s">
        <v>113</v>
      </c>
      <c r="C6" s="1" t="s">
        <v>65</v>
      </c>
      <c r="D6" s="1" t="s">
        <v>114</v>
      </c>
      <c r="E6" s="1" t="s">
        <v>117</v>
      </c>
      <c r="F6" s="1" t="s">
        <v>116</v>
      </c>
      <c r="G6" s="1" t="s">
        <v>74</v>
      </c>
      <c r="H6" s="1">
        <v>0</v>
      </c>
      <c r="I6" s="1" t="s">
        <v>90</v>
      </c>
      <c r="J6">
        <v>4</v>
      </c>
    </row>
    <row r="7" spans="1:12" x14ac:dyDescent="0.3">
      <c r="B7" s="1" t="s">
        <v>110</v>
      </c>
      <c r="C7" s="1" t="s">
        <v>65</v>
      </c>
      <c r="D7" s="1" t="s">
        <v>111</v>
      </c>
      <c r="E7" s="1">
        <v>0</v>
      </c>
      <c r="F7" s="1">
        <v>25</v>
      </c>
      <c r="G7" s="1">
        <v>7</v>
      </c>
      <c r="H7" s="1" t="s">
        <v>112</v>
      </c>
      <c r="I7" s="1">
        <v>1</v>
      </c>
      <c r="J7" s="1">
        <v>0</v>
      </c>
    </row>
    <row r="8" spans="1:12" x14ac:dyDescent="0.3">
      <c r="B8" s="1" t="s">
        <v>98</v>
      </c>
      <c r="C8" s="1" t="s">
        <v>65</v>
      </c>
      <c r="D8" s="1" t="s">
        <v>107</v>
      </c>
      <c r="E8" s="1">
        <v>1</v>
      </c>
      <c r="F8" s="1">
        <v>28</v>
      </c>
      <c r="G8" s="1">
        <v>9</v>
      </c>
      <c r="H8" s="1">
        <v>0</v>
      </c>
      <c r="I8" s="1">
        <v>0</v>
      </c>
      <c r="J8" s="1">
        <v>0</v>
      </c>
    </row>
    <row r="10" spans="1:12" x14ac:dyDescent="0.3">
      <c r="B10" s="1" t="s">
        <v>113</v>
      </c>
      <c r="C10" s="1" t="s">
        <v>33</v>
      </c>
      <c r="D10" s="1" t="s">
        <v>115</v>
      </c>
      <c r="E10">
        <v>20</v>
      </c>
      <c r="F10">
        <v>13</v>
      </c>
      <c r="G10">
        <v>2</v>
      </c>
      <c r="H10">
        <v>0</v>
      </c>
      <c r="I10">
        <v>11</v>
      </c>
      <c r="J10">
        <v>1</v>
      </c>
    </row>
    <row r="11" spans="1:12" x14ac:dyDescent="0.3">
      <c r="B11" s="1" t="s">
        <v>110</v>
      </c>
      <c r="C11" s="1" t="s">
        <v>33</v>
      </c>
      <c r="D11" s="1" t="s">
        <v>78</v>
      </c>
      <c r="E11">
        <v>1</v>
      </c>
      <c r="F11">
        <v>30</v>
      </c>
      <c r="G11">
        <v>1</v>
      </c>
      <c r="H11">
        <v>0</v>
      </c>
      <c r="I11">
        <v>10</v>
      </c>
      <c r="J11">
        <v>0</v>
      </c>
    </row>
    <row r="12" spans="1:12" x14ac:dyDescent="0.3">
      <c r="B12" s="1" t="s">
        <v>98</v>
      </c>
      <c r="C12" s="1" t="s">
        <v>33</v>
      </c>
      <c r="D12" s="1" t="s">
        <v>108</v>
      </c>
      <c r="E12">
        <v>0</v>
      </c>
      <c r="F12">
        <v>27</v>
      </c>
      <c r="G12">
        <v>0</v>
      </c>
      <c r="H12">
        <v>0</v>
      </c>
      <c r="I12">
        <v>3</v>
      </c>
      <c r="J12">
        <v>0</v>
      </c>
    </row>
    <row r="13" spans="1:12" x14ac:dyDescent="0.3">
      <c r="B13" s="1"/>
      <c r="C13" s="1"/>
      <c r="D13" s="1"/>
    </row>
    <row r="14" spans="1:12" x14ac:dyDescent="0.3">
      <c r="B14" s="1" t="s">
        <v>113</v>
      </c>
      <c r="C14" s="1" t="s">
        <v>83</v>
      </c>
      <c r="D14" s="1" t="s">
        <v>118</v>
      </c>
      <c r="E14">
        <v>0</v>
      </c>
      <c r="F14" t="s">
        <v>119</v>
      </c>
      <c r="G14" s="1" t="s">
        <v>74</v>
      </c>
      <c r="H14" s="1">
        <v>0</v>
      </c>
      <c r="I14" t="s">
        <v>74</v>
      </c>
      <c r="J14">
        <v>4</v>
      </c>
    </row>
    <row r="15" spans="1:12" x14ac:dyDescent="0.3">
      <c r="B15" s="1" t="s">
        <v>110</v>
      </c>
      <c r="C15" s="1" t="s">
        <v>83</v>
      </c>
      <c r="D15" s="1" t="s">
        <v>85</v>
      </c>
      <c r="E15">
        <v>0</v>
      </c>
      <c r="F15">
        <v>24</v>
      </c>
      <c r="G15">
        <v>2</v>
      </c>
      <c r="H15">
        <v>7</v>
      </c>
      <c r="I15">
        <v>1</v>
      </c>
      <c r="J15">
        <v>0</v>
      </c>
    </row>
    <row r="16" spans="1:12" x14ac:dyDescent="0.3">
      <c r="B16" s="1" t="s">
        <v>98</v>
      </c>
      <c r="C16" s="1" t="s">
        <v>83</v>
      </c>
      <c r="D16" s="1" t="s">
        <v>109</v>
      </c>
      <c r="E16">
        <v>0</v>
      </c>
      <c r="F16">
        <v>38</v>
      </c>
      <c r="G16">
        <v>6</v>
      </c>
      <c r="H16">
        <v>0</v>
      </c>
      <c r="I16">
        <v>0</v>
      </c>
      <c r="J1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9B51-239F-084D-B292-BF0F3AB3C3EB}">
  <dimension ref="A2:CS119"/>
  <sheetViews>
    <sheetView tabSelected="1" zoomScale="70" zoomScaleNormal="70" workbookViewId="0">
      <selection activeCell="CK60" sqref="CK60:CR86"/>
    </sheetView>
  </sheetViews>
  <sheetFormatPr defaultColWidth="11.5" defaultRowHeight="15.6" x14ac:dyDescent="0.3"/>
  <cols>
    <col min="25" max="25" width="21.09765625" customWidth="1"/>
    <col min="35" max="35" width="21.3984375" customWidth="1"/>
    <col min="46" max="46" width="13.3984375" customWidth="1"/>
  </cols>
  <sheetData>
    <row r="2" spans="2:33" x14ac:dyDescent="0.3">
      <c r="B2" t="s">
        <v>122</v>
      </c>
      <c r="G2" s="1" t="s">
        <v>15</v>
      </c>
      <c r="H2" s="1" t="s">
        <v>3</v>
      </c>
      <c r="I2" s="1" t="s">
        <v>59</v>
      </c>
      <c r="J2" s="1" t="s">
        <v>60</v>
      </c>
      <c r="K2" s="1" t="s">
        <v>2</v>
      </c>
      <c r="L2" s="1" t="s">
        <v>120</v>
      </c>
      <c r="P2" s="10"/>
      <c r="R2" s="11" t="s">
        <v>123</v>
      </c>
      <c r="W2" s="1" t="s">
        <v>15</v>
      </c>
      <c r="X2" s="1" t="s">
        <v>3</v>
      </c>
      <c r="Y2" s="1" t="s">
        <v>59</v>
      </c>
      <c r="Z2" s="1" t="s">
        <v>2</v>
      </c>
    </row>
    <row r="3" spans="2:33" x14ac:dyDescent="0.3">
      <c r="G3" s="1"/>
      <c r="H3" s="1"/>
      <c r="I3" s="1"/>
      <c r="J3" s="1"/>
      <c r="K3" s="1"/>
      <c r="L3" s="1"/>
      <c r="P3" s="10"/>
      <c r="R3" s="11"/>
      <c r="W3" s="1"/>
      <c r="X3" s="1"/>
      <c r="Y3" s="1"/>
      <c r="Z3" s="1"/>
    </row>
    <row r="4" spans="2:33" x14ac:dyDescent="0.3">
      <c r="P4" s="10"/>
      <c r="V4" t="s">
        <v>130</v>
      </c>
      <c r="W4">
        <v>28</v>
      </c>
      <c r="X4">
        <v>0</v>
      </c>
      <c r="Y4">
        <v>0</v>
      </c>
      <c r="Z4">
        <v>3</v>
      </c>
      <c r="AB4" s="14" t="s">
        <v>133</v>
      </c>
      <c r="AD4" s="1" t="s">
        <v>15</v>
      </c>
      <c r="AE4" s="1" t="s">
        <v>3</v>
      </c>
      <c r="AF4" s="1" t="s">
        <v>59</v>
      </c>
      <c r="AG4" s="1" t="s">
        <v>2</v>
      </c>
    </row>
    <row r="5" spans="2:33" x14ac:dyDescent="0.3">
      <c r="P5" s="10"/>
      <c r="AB5" t="s">
        <v>132</v>
      </c>
      <c r="AD5" s="1">
        <f>AVERAGE(W4,W20,W30,W45)</f>
        <v>35.75</v>
      </c>
      <c r="AE5" s="1">
        <f t="shared" ref="AE5:AG5" si="0">AVERAGE(X4,X20,X30,X45)</f>
        <v>0</v>
      </c>
      <c r="AF5" s="1">
        <f t="shared" si="0"/>
        <v>0</v>
      </c>
      <c r="AG5" s="1">
        <f t="shared" si="0"/>
        <v>0.75</v>
      </c>
    </row>
    <row r="6" spans="2:33" x14ac:dyDescent="0.3">
      <c r="P6" s="10"/>
      <c r="AD6" s="1"/>
      <c r="AE6" s="1"/>
      <c r="AF6" s="1"/>
      <c r="AG6" s="1"/>
    </row>
    <row r="7" spans="2:33" x14ac:dyDescent="0.3">
      <c r="P7" s="10"/>
      <c r="AB7" s="25" t="s">
        <v>128</v>
      </c>
      <c r="AC7" t="s">
        <v>138</v>
      </c>
      <c r="AD7">
        <f t="shared" ref="AD7:AG8" si="1">AVERAGE(W8,W22,W32,W47)</f>
        <v>0.25</v>
      </c>
      <c r="AE7">
        <f t="shared" si="1"/>
        <v>32.5</v>
      </c>
      <c r="AF7">
        <f t="shared" si="1"/>
        <v>0.25</v>
      </c>
      <c r="AG7">
        <f t="shared" si="1"/>
        <v>7.5</v>
      </c>
    </row>
    <row r="8" spans="2:33" x14ac:dyDescent="0.3">
      <c r="B8" s="2">
        <v>44489</v>
      </c>
      <c r="D8" s="3" t="s">
        <v>110</v>
      </c>
      <c r="E8" s="3" t="s">
        <v>33</v>
      </c>
      <c r="F8" s="3" t="s">
        <v>78</v>
      </c>
      <c r="G8" s="4">
        <v>1</v>
      </c>
      <c r="H8" s="4">
        <v>30</v>
      </c>
      <c r="I8" s="4">
        <v>1</v>
      </c>
      <c r="J8" s="4">
        <v>0</v>
      </c>
      <c r="K8" s="4">
        <v>10</v>
      </c>
      <c r="L8" s="4">
        <v>0</v>
      </c>
      <c r="N8" t="s">
        <v>88</v>
      </c>
      <c r="P8" s="10"/>
      <c r="R8" s="2">
        <v>44489</v>
      </c>
      <c r="T8" s="3" t="s">
        <v>110</v>
      </c>
      <c r="U8" s="3" t="s">
        <v>33</v>
      </c>
      <c r="V8" s="3" t="s">
        <v>78</v>
      </c>
      <c r="W8" s="4">
        <v>1</v>
      </c>
      <c r="X8" s="4">
        <v>30</v>
      </c>
      <c r="Y8" s="4">
        <v>1</v>
      </c>
      <c r="Z8" s="4">
        <v>10</v>
      </c>
      <c r="AB8" s="25"/>
      <c r="AC8" t="s">
        <v>137</v>
      </c>
      <c r="AD8">
        <f t="shared" si="1"/>
        <v>0</v>
      </c>
      <c r="AE8">
        <f t="shared" si="1"/>
        <v>29.5</v>
      </c>
      <c r="AF8">
        <f t="shared" si="1"/>
        <v>0.25</v>
      </c>
      <c r="AG8">
        <f t="shared" si="1"/>
        <v>6.25</v>
      </c>
    </row>
    <row r="9" spans="2:33" x14ac:dyDescent="0.3">
      <c r="D9" s="3" t="s">
        <v>98</v>
      </c>
      <c r="E9" s="3" t="s">
        <v>33</v>
      </c>
      <c r="F9" s="3" t="s">
        <v>108</v>
      </c>
      <c r="G9" s="4">
        <v>0</v>
      </c>
      <c r="H9" s="4">
        <v>27</v>
      </c>
      <c r="I9" s="4">
        <v>0</v>
      </c>
      <c r="J9" s="4">
        <v>0</v>
      </c>
      <c r="K9" s="4">
        <v>3</v>
      </c>
      <c r="L9" s="4">
        <v>0</v>
      </c>
      <c r="P9" s="10"/>
      <c r="T9" s="3" t="s">
        <v>98</v>
      </c>
      <c r="U9" s="3" t="s">
        <v>33</v>
      </c>
      <c r="V9" s="3" t="s">
        <v>108</v>
      </c>
      <c r="W9" s="4">
        <v>0</v>
      </c>
      <c r="X9" s="4">
        <v>27</v>
      </c>
      <c r="Y9" s="4">
        <v>0</v>
      </c>
      <c r="Z9" s="4">
        <v>3</v>
      </c>
      <c r="AB9" s="12"/>
    </row>
    <row r="10" spans="2:33" x14ac:dyDescent="0.3">
      <c r="P10" s="10"/>
      <c r="AB10" s="25" t="s">
        <v>0</v>
      </c>
      <c r="AC10" t="s">
        <v>138</v>
      </c>
      <c r="AD10">
        <f t="shared" ref="AD10:AG11" si="2">AVERAGE(W11,W25,W35)</f>
        <v>6.666666666666667</v>
      </c>
      <c r="AE10">
        <f t="shared" si="2"/>
        <v>21</v>
      </c>
      <c r="AF10">
        <f t="shared" si="2"/>
        <v>5.333333333333333</v>
      </c>
      <c r="AG10">
        <f t="shared" si="2"/>
        <v>3</v>
      </c>
    </row>
    <row r="11" spans="2:33" x14ac:dyDescent="0.3">
      <c r="D11" s="5" t="s">
        <v>110</v>
      </c>
      <c r="E11" s="5" t="s">
        <v>65</v>
      </c>
      <c r="F11" s="5" t="s">
        <v>111</v>
      </c>
      <c r="G11" s="5">
        <v>0</v>
      </c>
      <c r="H11" s="5">
        <v>25</v>
      </c>
      <c r="I11" s="5">
        <v>7</v>
      </c>
      <c r="J11" s="5" t="s">
        <v>112</v>
      </c>
      <c r="K11" s="5">
        <v>1</v>
      </c>
      <c r="L11" s="5">
        <v>0</v>
      </c>
      <c r="P11" s="10"/>
      <c r="T11" s="5" t="s">
        <v>110</v>
      </c>
      <c r="U11" s="5" t="s">
        <v>65</v>
      </c>
      <c r="V11" s="5" t="s">
        <v>111</v>
      </c>
      <c r="W11" s="5">
        <v>0</v>
      </c>
      <c r="X11" s="5">
        <v>26</v>
      </c>
      <c r="Y11" s="5">
        <v>7</v>
      </c>
      <c r="Z11" s="5">
        <v>1</v>
      </c>
      <c r="AB11" s="25"/>
      <c r="AC11" t="s">
        <v>137</v>
      </c>
      <c r="AD11">
        <f t="shared" si="2"/>
        <v>0.33333333333333331</v>
      </c>
      <c r="AE11">
        <f t="shared" si="2"/>
        <v>29.666666666666668</v>
      </c>
      <c r="AF11">
        <f t="shared" si="2"/>
        <v>3.3333333333333335</v>
      </c>
      <c r="AG11">
        <f t="shared" si="2"/>
        <v>1.3333333333333333</v>
      </c>
    </row>
    <row r="12" spans="2:33" x14ac:dyDescent="0.3">
      <c r="D12" s="5" t="s">
        <v>98</v>
      </c>
      <c r="E12" s="5" t="s">
        <v>65</v>
      </c>
      <c r="F12" s="5" t="s">
        <v>107</v>
      </c>
      <c r="G12" s="5">
        <v>1</v>
      </c>
      <c r="H12" s="5">
        <v>28</v>
      </c>
      <c r="I12" s="5">
        <v>9</v>
      </c>
      <c r="J12" s="5">
        <v>0</v>
      </c>
      <c r="K12" s="5">
        <v>0</v>
      </c>
      <c r="L12" s="5">
        <v>0</v>
      </c>
      <c r="P12" s="10"/>
      <c r="T12" s="5" t="s">
        <v>98</v>
      </c>
      <c r="U12" s="5" t="s">
        <v>65</v>
      </c>
      <c r="V12" s="5" t="s">
        <v>107</v>
      </c>
      <c r="W12" s="5">
        <v>1</v>
      </c>
      <c r="X12" s="5">
        <v>28</v>
      </c>
      <c r="Y12" s="5">
        <v>9</v>
      </c>
      <c r="Z12" s="5">
        <v>0</v>
      </c>
      <c r="AB12" s="12"/>
    </row>
    <row r="13" spans="2:33" x14ac:dyDescent="0.3">
      <c r="P13" s="10"/>
      <c r="AB13" s="25" t="s">
        <v>129</v>
      </c>
      <c r="AC13" t="s">
        <v>138</v>
      </c>
      <c r="AD13">
        <f t="shared" ref="AD13:AG14" si="3">AVERAGE(W14,W38)</f>
        <v>0</v>
      </c>
      <c r="AE13">
        <f t="shared" si="3"/>
        <v>21.5</v>
      </c>
      <c r="AF13">
        <f t="shared" si="3"/>
        <v>1</v>
      </c>
      <c r="AG13">
        <f t="shared" si="3"/>
        <v>10.5</v>
      </c>
    </row>
    <row r="14" spans="2:33" x14ac:dyDescent="0.3">
      <c r="D14" s="7" t="s">
        <v>110</v>
      </c>
      <c r="E14" s="7" t="s">
        <v>83</v>
      </c>
      <c r="F14" s="7" t="s">
        <v>85</v>
      </c>
      <c r="G14" s="8">
        <v>0</v>
      </c>
      <c r="H14" s="8">
        <v>24</v>
      </c>
      <c r="I14" s="8">
        <v>2</v>
      </c>
      <c r="J14" s="8">
        <v>7</v>
      </c>
      <c r="K14" s="8">
        <v>1</v>
      </c>
      <c r="L14" s="8">
        <v>0</v>
      </c>
      <c r="P14" s="10"/>
      <c r="T14" s="7" t="s">
        <v>110</v>
      </c>
      <c r="U14" s="7" t="s">
        <v>83</v>
      </c>
      <c r="V14" s="7" t="s">
        <v>85</v>
      </c>
      <c r="W14" s="8">
        <v>0</v>
      </c>
      <c r="X14" s="8">
        <v>24</v>
      </c>
      <c r="Y14" s="8">
        <v>2</v>
      </c>
      <c r="Z14" s="8">
        <v>8</v>
      </c>
      <c r="AB14" s="25"/>
      <c r="AC14" t="s">
        <v>137</v>
      </c>
      <c r="AD14">
        <f t="shared" si="3"/>
        <v>0</v>
      </c>
      <c r="AE14">
        <f t="shared" si="3"/>
        <v>37.5</v>
      </c>
      <c r="AF14">
        <f t="shared" si="3"/>
        <v>3</v>
      </c>
      <c r="AG14">
        <f t="shared" si="3"/>
        <v>0</v>
      </c>
    </row>
    <row r="15" spans="2:33" x14ac:dyDescent="0.3">
      <c r="D15" s="7" t="s">
        <v>98</v>
      </c>
      <c r="E15" s="7" t="s">
        <v>83</v>
      </c>
      <c r="F15" s="7" t="s">
        <v>109</v>
      </c>
      <c r="G15" s="8">
        <v>0</v>
      </c>
      <c r="H15" s="8">
        <v>38</v>
      </c>
      <c r="I15" s="8">
        <v>6</v>
      </c>
      <c r="J15" s="8">
        <v>0</v>
      </c>
      <c r="K15" s="8">
        <v>0</v>
      </c>
      <c r="L15" s="8">
        <v>0</v>
      </c>
      <c r="P15" s="10"/>
      <c r="T15" s="7" t="s">
        <v>98</v>
      </c>
      <c r="U15" s="7" t="s">
        <v>83</v>
      </c>
      <c r="V15" s="7" t="s">
        <v>109</v>
      </c>
      <c r="W15" s="8">
        <v>0</v>
      </c>
      <c r="X15" s="8">
        <v>38</v>
      </c>
      <c r="Y15" s="8">
        <v>6</v>
      </c>
      <c r="Z15" s="8">
        <v>0</v>
      </c>
    </row>
    <row r="16" spans="2:33" x14ac:dyDescent="0.3">
      <c r="B16" s="2"/>
      <c r="P16" s="10"/>
      <c r="R16" s="2"/>
    </row>
    <row r="17" spans="2:33" x14ac:dyDescent="0.3">
      <c r="P17" s="10"/>
      <c r="AB17" s="1" t="s">
        <v>134</v>
      </c>
      <c r="AC17" s="1"/>
      <c r="AD17" s="1" t="s">
        <v>15</v>
      </c>
      <c r="AE17" s="1" t="s">
        <v>3</v>
      </c>
      <c r="AF17" s="1" t="s">
        <v>59</v>
      </c>
      <c r="AG17" s="1" t="s">
        <v>2</v>
      </c>
    </row>
    <row r="18" spans="2:33" x14ac:dyDescent="0.3">
      <c r="B18" s="2">
        <v>44482</v>
      </c>
      <c r="G18" s="1" t="s">
        <v>15</v>
      </c>
      <c r="H18" s="1" t="s">
        <v>3</v>
      </c>
      <c r="I18" s="1" t="s">
        <v>59</v>
      </c>
      <c r="J18" s="1" t="s">
        <v>60</v>
      </c>
      <c r="K18" s="1" t="s">
        <v>2</v>
      </c>
      <c r="P18" s="10"/>
      <c r="R18" s="2">
        <v>44482</v>
      </c>
      <c r="W18" s="1" t="s">
        <v>15</v>
      </c>
      <c r="X18" s="1" t="s">
        <v>3</v>
      </c>
      <c r="Y18" s="1" t="s">
        <v>59</v>
      </c>
      <c r="Z18" s="1" t="s">
        <v>2</v>
      </c>
      <c r="AB18" s="1" t="s">
        <v>132</v>
      </c>
      <c r="AC18" s="1"/>
      <c r="AD18" s="1">
        <f>STDEV(W4,W20,W30,W45)</f>
        <v>6.9940450861190957</v>
      </c>
      <c r="AE18" s="1">
        <f t="shared" ref="AE18:AF18" si="4">STDEV(X4,X20,X30,X45)</f>
        <v>0</v>
      </c>
      <c r="AF18" s="1">
        <f t="shared" si="4"/>
        <v>0</v>
      </c>
      <c r="AG18" s="1">
        <f>STDEV(Z4,Z20,Z30,Z45)</f>
        <v>1.5</v>
      </c>
    </row>
    <row r="19" spans="2:33" x14ac:dyDescent="0.3">
      <c r="B19" s="2"/>
      <c r="G19" s="1"/>
      <c r="H19" s="1"/>
      <c r="I19" s="1"/>
      <c r="J19" s="1"/>
      <c r="K19" s="1"/>
      <c r="P19" s="10"/>
      <c r="R19" s="2"/>
      <c r="W19" s="1"/>
      <c r="X19" s="1"/>
      <c r="Y19" s="1"/>
      <c r="Z19" s="1"/>
      <c r="AB19" s="1"/>
      <c r="AC19" s="1"/>
      <c r="AD19" s="1"/>
      <c r="AE19" s="1"/>
      <c r="AF19" s="1"/>
      <c r="AG19" s="1"/>
    </row>
    <row r="20" spans="2:33" x14ac:dyDescent="0.3">
      <c r="P20" s="10"/>
      <c r="V20" t="s">
        <v>130</v>
      </c>
      <c r="W20">
        <v>35</v>
      </c>
      <c r="X20">
        <v>0</v>
      </c>
      <c r="Y20">
        <v>0</v>
      </c>
      <c r="Z20">
        <v>0</v>
      </c>
      <c r="AB20" s="24" t="s">
        <v>128</v>
      </c>
      <c r="AC20" t="s">
        <v>138</v>
      </c>
      <c r="AD20" s="1">
        <f>STDEV(W8,W22,W32,W47)</f>
        <v>0.5</v>
      </c>
      <c r="AE20" s="1">
        <f t="shared" ref="AE20:AG20" si="5">STDEV(X8,X22,X32,X47)</f>
        <v>6.8068592855540455</v>
      </c>
      <c r="AF20" s="1">
        <f t="shared" si="5"/>
        <v>0.5</v>
      </c>
      <c r="AG20" s="1">
        <f t="shared" si="5"/>
        <v>1.9148542155126762</v>
      </c>
    </row>
    <row r="21" spans="2:33" x14ac:dyDescent="0.3">
      <c r="P21" s="10"/>
      <c r="AB21" s="24"/>
      <c r="AC21" t="s">
        <v>137</v>
      </c>
      <c r="AD21" s="1">
        <f>STDEV(W9,W23,W33,W48)</f>
        <v>0</v>
      </c>
      <c r="AE21" s="1">
        <f t="shared" ref="AE21:AG21" si="6">STDEV(X9,X23,X33,X48)</f>
        <v>4.0414518843273806</v>
      </c>
      <c r="AF21" s="1">
        <f>STDEV(Y9,Y23,Y33,Y48)</f>
        <v>0.5</v>
      </c>
      <c r="AG21" s="1">
        <f t="shared" si="6"/>
        <v>2.5</v>
      </c>
    </row>
    <row r="22" spans="2:33" x14ac:dyDescent="0.3">
      <c r="D22" s="3" t="s">
        <v>64</v>
      </c>
      <c r="E22" s="3" t="s">
        <v>33</v>
      </c>
      <c r="F22" s="3" t="s">
        <v>94</v>
      </c>
      <c r="G22" s="3">
        <v>0</v>
      </c>
      <c r="H22" s="3">
        <v>32</v>
      </c>
      <c r="I22" s="3">
        <v>0</v>
      </c>
      <c r="J22" s="3">
        <v>0</v>
      </c>
      <c r="K22" s="3">
        <v>6</v>
      </c>
      <c r="P22" s="10"/>
      <c r="T22" s="3" t="s">
        <v>64</v>
      </c>
      <c r="U22" s="3" t="s">
        <v>33</v>
      </c>
      <c r="V22" s="3" t="s">
        <v>94</v>
      </c>
      <c r="W22" s="3">
        <v>0</v>
      </c>
      <c r="X22" s="3">
        <v>32</v>
      </c>
      <c r="Y22" s="3">
        <v>0</v>
      </c>
      <c r="Z22" s="3">
        <v>6</v>
      </c>
      <c r="AB22" s="13"/>
      <c r="AC22" s="1"/>
      <c r="AD22" s="1"/>
      <c r="AE22" s="1"/>
      <c r="AF22" s="1"/>
      <c r="AG22" s="1"/>
    </row>
    <row r="23" spans="2:33" x14ac:dyDescent="0.3">
      <c r="D23" s="3" t="s">
        <v>98</v>
      </c>
      <c r="E23" s="3" t="s">
        <v>33</v>
      </c>
      <c r="F23" s="3" t="s">
        <v>94</v>
      </c>
      <c r="G23" s="3">
        <v>0</v>
      </c>
      <c r="H23" s="3">
        <v>30</v>
      </c>
      <c r="I23" s="3">
        <v>0</v>
      </c>
      <c r="J23" s="3">
        <v>0</v>
      </c>
      <c r="K23" s="3">
        <v>6</v>
      </c>
      <c r="P23" s="10"/>
      <c r="T23" s="3" t="s">
        <v>98</v>
      </c>
      <c r="U23" s="3" t="s">
        <v>33</v>
      </c>
      <c r="V23" s="3" t="s">
        <v>94</v>
      </c>
      <c r="W23" s="3">
        <v>0</v>
      </c>
      <c r="X23" s="3">
        <v>30</v>
      </c>
      <c r="Y23" s="3">
        <v>0</v>
      </c>
      <c r="Z23" s="3">
        <v>6</v>
      </c>
      <c r="AB23" s="24" t="s">
        <v>0</v>
      </c>
      <c r="AC23" t="s">
        <v>138</v>
      </c>
      <c r="AD23" s="1">
        <f>STDEV(W11,W25,W35)</f>
        <v>11.547005383792515</v>
      </c>
      <c r="AE23" s="1">
        <f t="shared" ref="AE23:AF23" si="7">STDEV(X11,X25,X35)</f>
        <v>13.228756555322953</v>
      </c>
      <c r="AF23" s="1">
        <f t="shared" si="7"/>
        <v>2.8867513459481291</v>
      </c>
      <c r="AG23" s="1">
        <f>STDEV(Z11,Z25,Z35)</f>
        <v>2</v>
      </c>
    </row>
    <row r="24" spans="2:33" x14ac:dyDescent="0.3">
      <c r="N24" t="s">
        <v>72</v>
      </c>
      <c r="P24" s="10"/>
      <c r="AB24" s="24"/>
      <c r="AC24" t="s">
        <v>137</v>
      </c>
      <c r="AD24" s="1">
        <f>STDEV(W12,W26,W36)</f>
        <v>0.57735026918962584</v>
      </c>
      <c r="AE24" s="1">
        <f t="shared" ref="AE24:AG24" si="8">STDEV(X12,X26,X36)</f>
        <v>1.5275252316519468</v>
      </c>
      <c r="AF24" s="1">
        <f t="shared" si="8"/>
        <v>4.9328828623162471</v>
      </c>
      <c r="AG24" s="1">
        <f t="shared" si="8"/>
        <v>1.1547005383792517</v>
      </c>
    </row>
    <row r="25" spans="2:33" x14ac:dyDescent="0.3">
      <c r="D25" s="5" t="s">
        <v>64</v>
      </c>
      <c r="E25" s="5" t="s">
        <v>65</v>
      </c>
      <c r="F25" s="5" t="s">
        <v>66</v>
      </c>
      <c r="G25" s="5" t="s">
        <v>105</v>
      </c>
      <c r="H25" s="5">
        <v>6</v>
      </c>
      <c r="I25" s="5">
        <v>2</v>
      </c>
      <c r="J25" s="5">
        <v>0</v>
      </c>
      <c r="K25" s="5">
        <v>3</v>
      </c>
      <c r="P25" s="10"/>
      <c r="T25" s="5" t="s">
        <v>64</v>
      </c>
      <c r="U25" s="5" t="s">
        <v>65</v>
      </c>
      <c r="V25" s="5" t="s">
        <v>66</v>
      </c>
      <c r="W25" s="5">
        <v>20</v>
      </c>
      <c r="X25" s="5">
        <v>6</v>
      </c>
      <c r="Y25" s="5">
        <v>2</v>
      </c>
      <c r="Z25" s="5">
        <v>3</v>
      </c>
      <c r="AB25" s="13"/>
      <c r="AC25" s="1"/>
      <c r="AD25" s="1"/>
      <c r="AE25" s="1"/>
      <c r="AF25" s="1"/>
      <c r="AG25" s="1"/>
    </row>
    <row r="26" spans="2:33" x14ac:dyDescent="0.3">
      <c r="D26" s="5" t="s">
        <v>98</v>
      </c>
      <c r="E26" s="5" t="s">
        <v>65</v>
      </c>
      <c r="F26" s="5" t="s">
        <v>63</v>
      </c>
      <c r="G26" s="5">
        <v>0</v>
      </c>
      <c r="H26" s="5">
        <v>31</v>
      </c>
      <c r="I26" s="5" t="s">
        <v>99</v>
      </c>
      <c r="J26" s="5">
        <v>0</v>
      </c>
      <c r="K26" s="5">
        <v>2</v>
      </c>
      <c r="P26" s="10"/>
      <c r="T26" s="5" t="s">
        <v>98</v>
      </c>
      <c r="U26" s="5" t="s">
        <v>65</v>
      </c>
      <c r="V26" s="5" t="s">
        <v>63</v>
      </c>
      <c r="W26" s="5">
        <v>0</v>
      </c>
      <c r="X26" s="5">
        <v>31</v>
      </c>
      <c r="Y26" s="5">
        <v>1</v>
      </c>
      <c r="Z26" s="5">
        <v>2</v>
      </c>
      <c r="AB26" s="24" t="s">
        <v>129</v>
      </c>
      <c r="AC26" t="s">
        <v>138</v>
      </c>
      <c r="AD26" s="1">
        <f>STDEV(W14,W38)</f>
        <v>0</v>
      </c>
      <c r="AE26" s="1">
        <f t="shared" ref="AE26:AF26" si="9">STDEV(X14,X38)</f>
        <v>3.5355339059327378</v>
      </c>
      <c r="AF26" s="1">
        <f t="shared" si="9"/>
        <v>1.4142135623730951</v>
      </c>
      <c r="AG26" s="1">
        <f>STDEV(Z14,Z38)</f>
        <v>3.5355339059327378</v>
      </c>
    </row>
    <row r="27" spans="2:33" x14ac:dyDescent="0.3">
      <c r="P27" s="10"/>
      <c r="AB27" s="24"/>
      <c r="AC27" t="s">
        <v>137</v>
      </c>
      <c r="AD27" s="1">
        <f>STDEV(W15,W39)</f>
        <v>0</v>
      </c>
      <c r="AE27" s="1">
        <f t="shared" ref="AE27:AG27" si="10">STDEV(X15,X39)</f>
        <v>0.70710678118654757</v>
      </c>
      <c r="AF27" s="1">
        <f t="shared" si="10"/>
        <v>4.2426406871192848</v>
      </c>
      <c r="AG27" s="1">
        <f t="shared" si="10"/>
        <v>0</v>
      </c>
    </row>
    <row r="28" spans="2:33" x14ac:dyDescent="0.3">
      <c r="P28" s="10"/>
    </row>
    <row r="29" spans="2:33" x14ac:dyDescent="0.3">
      <c r="B29" s="2">
        <v>44475</v>
      </c>
      <c r="G29" t="s">
        <v>15</v>
      </c>
      <c r="H29" t="s">
        <v>3</v>
      </c>
      <c r="I29" t="s">
        <v>59</v>
      </c>
      <c r="J29" t="s">
        <v>60</v>
      </c>
      <c r="K29" t="s">
        <v>2</v>
      </c>
      <c r="P29" s="10"/>
      <c r="R29" s="2">
        <v>44475</v>
      </c>
      <c r="W29" t="s">
        <v>15</v>
      </c>
      <c r="X29" t="s">
        <v>3</v>
      </c>
      <c r="Y29" t="s">
        <v>59</v>
      </c>
      <c r="Z29" t="s">
        <v>2</v>
      </c>
      <c r="AB29" s="14" t="s">
        <v>136</v>
      </c>
      <c r="AD29" t="s">
        <v>15</v>
      </c>
      <c r="AE29" t="s">
        <v>3</v>
      </c>
      <c r="AF29" t="s">
        <v>59</v>
      </c>
      <c r="AG29" t="s">
        <v>2</v>
      </c>
    </row>
    <row r="30" spans="2:33" x14ac:dyDescent="0.3">
      <c r="B30" s="2"/>
      <c r="P30" s="10"/>
      <c r="R30" s="2"/>
      <c r="V30" t="s">
        <v>131</v>
      </c>
      <c r="W30">
        <v>35</v>
      </c>
      <c r="X30">
        <v>0</v>
      </c>
      <c r="Y30">
        <v>0</v>
      </c>
      <c r="Z30">
        <v>0</v>
      </c>
      <c r="AB30" s="1" t="s">
        <v>132</v>
      </c>
      <c r="AD30">
        <f>AD18/2</f>
        <v>3.4970225430595478</v>
      </c>
      <c r="AE30">
        <f t="shared" ref="AE30:AG30" si="11">AE18/2</f>
        <v>0</v>
      </c>
      <c r="AF30">
        <f t="shared" si="11"/>
        <v>0</v>
      </c>
      <c r="AG30">
        <f t="shared" si="11"/>
        <v>0.75</v>
      </c>
    </row>
    <row r="31" spans="2:33" x14ac:dyDescent="0.3">
      <c r="P31" s="10"/>
      <c r="AB31" s="1"/>
      <c r="AD31">
        <f t="shared" ref="AD31:AG39" si="12">AD19/2</f>
        <v>0</v>
      </c>
      <c r="AE31">
        <f t="shared" si="12"/>
        <v>0</v>
      </c>
      <c r="AF31">
        <f t="shared" si="12"/>
        <v>0</v>
      </c>
      <c r="AG31">
        <f t="shared" si="12"/>
        <v>0</v>
      </c>
    </row>
    <row r="32" spans="2:33" x14ac:dyDescent="0.3">
      <c r="D32" s="4" t="s">
        <v>64</v>
      </c>
      <c r="E32" s="4" t="s">
        <v>33</v>
      </c>
      <c r="F32" s="4" t="s">
        <v>76</v>
      </c>
      <c r="G32" s="4">
        <v>0</v>
      </c>
      <c r="H32" s="4">
        <v>26</v>
      </c>
      <c r="I32" s="4">
        <v>0</v>
      </c>
      <c r="J32" s="4">
        <v>0</v>
      </c>
      <c r="K32" s="4">
        <v>6</v>
      </c>
      <c r="P32" s="10"/>
      <c r="T32" s="4" t="s">
        <v>64</v>
      </c>
      <c r="U32" s="4" t="s">
        <v>33</v>
      </c>
      <c r="V32" s="4" t="s">
        <v>76</v>
      </c>
      <c r="W32" s="4">
        <v>0</v>
      </c>
      <c r="X32" s="4">
        <v>26</v>
      </c>
      <c r="Y32" s="4">
        <v>0</v>
      </c>
      <c r="Z32" s="4">
        <v>6</v>
      </c>
      <c r="AB32" s="24" t="s">
        <v>128</v>
      </c>
      <c r="AC32" t="s">
        <v>37</v>
      </c>
      <c r="AD32">
        <f t="shared" si="12"/>
        <v>0.25</v>
      </c>
      <c r="AE32">
        <f t="shared" si="12"/>
        <v>3.4034296427770228</v>
      </c>
      <c r="AF32">
        <f t="shared" si="12"/>
        <v>0.25</v>
      </c>
      <c r="AG32">
        <f t="shared" si="12"/>
        <v>0.9574271077563381</v>
      </c>
    </row>
    <row r="33" spans="2:33" x14ac:dyDescent="0.3">
      <c r="D33" s="4" t="s">
        <v>39</v>
      </c>
      <c r="E33" s="4" t="s">
        <v>33</v>
      </c>
      <c r="F33" s="4" t="s">
        <v>77</v>
      </c>
      <c r="G33" s="4">
        <v>0</v>
      </c>
      <c r="H33" s="4">
        <v>26</v>
      </c>
      <c r="I33" s="4">
        <v>0</v>
      </c>
      <c r="J33" s="4">
        <v>0</v>
      </c>
      <c r="K33" s="4">
        <v>9</v>
      </c>
      <c r="P33" s="10"/>
      <c r="T33" s="4" t="s">
        <v>39</v>
      </c>
      <c r="U33" s="4" t="s">
        <v>33</v>
      </c>
      <c r="V33" s="4" t="s">
        <v>77</v>
      </c>
      <c r="W33" s="4">
        <v>0</v>
      </c>
      <c r="X33" s="4">
        <v>26</v>
      </c>
      <c r="Y33" s="4">
        <v>0</v>
      </c>
      <c r="Z33" s="4">
        <v>9</v>
      </c>
      <c r="AB33" s="24"/>
      <c r="AC33" t="s">
        <v>127</v>
      </c>
      <c r="AD33">
        <f t="shared" si="12"/>
        <v>0</v>
      </c>
      <c r="AE33">
        <f t="shared" si="12"/>
        <v>2.0207259421636903</v>
      </c>
      <c r="AF33">
        <f>AF21/2</f>
        <v>0.25</v>
      </c>
      <c r="AG33">
        <f t="shared" si="12"/>
        <v>1.25</v>
      </c>
    </row>
    <row r="34" spans="2:33" x14ac:dyDescent="0.3">
      <c r="P34" s="10"/>
      <c r="AB34" s="13"/>
    </row>
    <row r="35" spans="2:33" x14ac:dyDescent="0.3">
      <c r="D35" s="6" t="s">
        <v>64</v>
      </c>
      <c r="E35" s="6" t="s">
        <v>65</v>
      </c>
      <c r="F35" s="6" t="s">
        <v>63</v>
      </c>
      <c r="G35" s="6">
        <v>0</v>
      </c>
      <c r="H35" s="6" t="s">
        <v>71</v>
      </c>
      <c r="I35" s="6">
        <v>7</v>
      </c>
      <c r="J35" s="6" t="s">
        <v>70</v>
      </c>
      <c r="K35" s="6">
        <v>0</v>
      </c>
      <c r="N35" t="s">
        <v>69</v>
      </c>
      <c r="P35" s="10"/>
      <c r="T35" s="6" t="s">
        <v>64</v>
      </c>
      <c r="U35" s="6" t="s">
        <v>65</v>
      </c>
      <c r="V35" s="6" t="s">
        <v>63</v>
      </c>
      <c r="W35" s="6">
        <v>0</v>
      </c>
      <c r="X35" s="6">
        <v>31</v>
      </c>
      <c r="Y35" s="6">
        <v>7</v>
      </c>
      <c r="Z35" s="6">
        <v>5</v>
      </c>
      <c r="AA35" t="s">
        <v>135</v>
      </c>
      <c r="AB35" s="24" t="s">
        <v>0</v>
      </c>
      <c r="AC35" t="s">
        <v>37</v>
      </c>
      <c r="AD35">
        <f t="shared" si="12"/>
        <v>5.7735026918962573</v>
      </c>
      <c r="AE35">
        <f t="shared" si="12"/>
        <v>6.6143782776614763</v>
      </c>
      <c r="AF35">
        <f t="shared" si="12"/>
        <v>1.4433756729740645</v>
      </c>
      <c r="AG35">
        <f t="shared" si="12"/>
        <v>1</v>
      </c>
    </row>
    <row r="36" spans="2:33" x14ac:dyDescent="0.3">
      <c r="D36" s="6" t="s">
        <v>39</v>
      </c>
      <c r="E36" s="6" t="s">
        <v>65</v>
      </c>
      <c r="F36" s="6" t="s">
        <v>66</v>
      </c>
      <c r="G36" s="6">
        <v>0</v>
      </c>
      <c r="H36" s="6">
        <v>30</v>
      </c>
      <c r="I36" s="6">
        <v>0</v>
      </c>
      <c r="J36" s="6">
        <v>0</v>
      </c>
      <c r="K36" s="6">
        <v>2</v>
      </c>
      <c r="N36" t="s">
        <v>88</v>
      </c>
      <c r="P36" s="10"/>
      <c r="T36" s="6" t="s">
        <v>39</v>
      </c>
      <c r="U36" s="6" t="s">
        <v>65</v>
      </c>
      <c r="V36" s="6" t="s">
        <v>66</v>
      </c>
      <c r="W36" s="6">
        <v>0</v>
      </c>
      <c r="X36" s="6">
        <v>30</v>
      </c>
      <c r="Y36" s="6">
        <v>0</v>
      </c>
      <c r="Z36" s="6">
        <v>2</v>
      </c>
      <c r="AB36" s="24"/>
      <c r="AC36" t="s">
        <v>127</v>
      </c>
      <c r="AD36">
        <f>AD24/2</f>
        <v>0.28867513459481292</v>
      </c>
      <c r="AE36">
        <f t="shared" ref="AE36:AG36" si="13">AE24/2</f>
        <v>0.76376261582597338</v>
      </c>
      <c r="AF36">
        <f t="shared" si="13"/>
        <v>2.4664414311581235</v>
      </c>
      <c r="AG36">
        <f t="shared" si="13"/>
        <v>0.57735026918962584</v>
      </c>
    </row>
    <row r="37" spans="2:33" x14ac:dyDescent="0.3">
      <c r="N37" t="s">
        <v>80</v>
      </c>
      <c r="P37" s="10"/>
      <c r="AB37" s="13"/>
    </row>
    <row r="38" spans="2:33" x14ac:dyDescent="0.3">
      <c r="D38" s="8" t="s">
        <v>64</v>
      </c>
      <c r="E38" s="8" t="s">
        <v>83</v>
      </c>
      <c r="F38" s="8" t="s">
        <v>89</v>
      </c>
      <c r="G38" s="8">
        <v>0</v>
      </c>
      <c r="H38" s="8" t="s">
        <v>92</v>
      </c>
      <c r="I38" s="8" t="s">
        <v>91</v>
      </c>
      <c r="J38" s="8" t="s">
        <v>90</v>
      </c>
      <c r="K38" s="8">
        <v>0</v>
      </c>
      <c r="N38" t="s">
        <v>72</v>
      </c>
      <c r="P38" s="10"/>
      <c r="T38" s="8" t="s">
        <v>64</v>
      </c>
      <c r="U38" s="8" t="s">
        <v>83</v>
      </c>
      <c r="V38" s="8" t="s">
        <v>89</v>
      </c>
      <c r="W38" s="8">
        <v>0</v>
      </c>
      <c r="X38" s="8">
        <v>19</v>
      </c>
      <c r="Y38" s="8">
        <v>0</v>
      </c>
      <c r="Z38" s="8">
        <v>13</v>
      </c>
      <c r="AA38" t="s">
        <v>90</v>
      </c>
      <c r="AB38" s="24" t="s">
        <v>129</v>
      </c>
      <c r="AC38" t="s">
        <v>37</v>
      </c>
      <c r="AD38">
        <f t="shared" si="12"/>
        <v>0</v>
      </c>
      <c r="AE38">
        <f t="shared" si="12"/>
        <v>1.7677669529663689</v>
      </c>
      <c r="AF38">
        <f t="shared" si="12"/>
        <v>0.70710678118654757</v>
      </c>
      <c r="AG38">
        <f t="shared" si="12"/>
        <v>1.7677669529663689</v>
      </c>
    </row>
    <row r="39" spans="2:33" x14ac:dyDescent="0.3">
      <c r="D39" s="8" t="s">
        <v>39</v>
      </c>
      <c r="E39" s="8" t="s">
        <v>83</v>
      </c>
      <c r="F39" s="8" t="s">
        <v>85</v>
      </c>
      <c r="G39" s="8">
        <v>0</v>
      </c>
      <c r="H39" s="8" t="s">
        <v>86</v>
      </c>
      <c r="I39" s="8">
        <v>0</v>
      </c>
      <c r="J39" s="8">
        <v>0</v>
      </c>
      <c r="K39" s="8">
        <v>0</v>
      </c>
      <c r="P39" s="10"/>
      <c r="T39" s="8" t="s">
        <v>39</v>
      </c>
      <c r="U39" s="8" t="s">
        <v>83</v>
      </c>
      <c r="V39" s="8" t="s">
        <v>85</v>
      </c>
      <c r="W39" s="8">
        <v>0</v>
      </c>
      <c r="X39" s="8">
        <v>37</v>
      </c>
      <c r="Y39" s="8">
        <v>0</v>
      </c>
      <c r="Z39" s="8">
        <v>0</v>
      </c>
      <c r="AB39" s="24"/>
      <c r="AC39" t="s">
        <v>127</v>
      </c>
      <c r="AD39">
        <f t="shared" si="12"/>
        <v>0</v>
      </c>
      <c r="AE39">
        <f t="shared" si="12"/>
        <v>0.35355339059327379</v>
      </c>
      <c r="AF39">
        <f t="shared" si="12"/>
        <v>2.1213203435596424</v>
      </c>
      <c r="AG39">
        <f t="shared" si="12"/>
        <v>0</v>
      </c>
    </row>
    <row r="40" spans="2:33" x14ac:dyDescent="0.3">
      <c r="P40" s="10"/>
    </row>
    <row r="41" spans="2:33" x14ac:dyDescent="0.3">
      <c r="P41" s="10"/>
    </row>
    <row r="42" spans="2:33" x14ac:dyDescent="0.3">
      <c r="P42" s="10"/>
    </row>
    <row r="43" spans="2:33" x14ac:dyDescent="0.3">
      <c r="G43" t="s">
        <v>28</v>
      </c>
      <c r="H43" t="s">
        <v>3</v>
      </c>
      <c r="I43" t="s">
        <v>8</v>
      </c>
      <c r="J43" t="s">
        <v>2</v>
      </c>
      <c r="K43" t="s">
        <v>49</v>
      </c>
      <c r="P43" s="10"/>
      <c r="W43" t="s">
        <v>28</v>
      </c>
      <c r="X43" t="s">
        <v>3</v>
      </c>
      <c r="Y43" t="s">
        <v>124</v>
      </c>
      <c r="Z43" t="s">
        <v>2</v>
      </c>
    </row>
    <row r="44" spans="2:33" x14ac:dyDescent="0.3">
      <c r="P44" s="10"/>
    </row>
    <row r="45" spans="2:33" x14ac:dyDescent="0.3">
      <c r="P45" s="10"/>
      <c r="R45" s="2">
        <v>44461</v>
      </c>
      <c r="V45" t="s">
        <v>130</v>
      </c>
      <c r="W45">
        <v>45</v>
      </c>
      <c r="X45">
        <v>0</v>
      </c>
      <c r="Y45">
        <v>0</v>
      </c>
      <c r="Z45">
        <v>0</v>
      </c>
      <c r="AB45" t="s">
        <v>139</v>
      </c>
    </row>
    <row r="46" spans="2:33" x14ac:dyDescent="0.3">
      <c r="B46" s="2">
        <v>44461</v>
      </c>
      <c r="O46" s="1" t="s">
        <v>48</v>
      </c>
      <c r="P46" s="10"/>
      <c r="AB46" s="25" t="s">
        <v>128</v>
      </c>
      <c r="AC46" t="s">
        <v>140</v>
      </c>
      <c r="AD46">
        <f>SUM(W8,X8,Y8,Z8,W22,X22,Y22,Z22,W32,X32,Y32,Z32,W47,X47,Y47,Z47)</f>
        <v>162</v>
      </c>
      <c r="AF46" s="1"/>
    </row>
    <row r="47" spans="2:33" x14ac:dyDescent="0.3">
      <c r="D47" s="4" t="s">
        <v>38</v>
      </c>
      <c r="E47" s="4" t="s">
        <v>33</v>
      </c>
      <c r="F47" s="4" t="s">
        <v>44</v>
      </c>
      <c r="G47" s="4">
        <v>0</v>
      </c>
      <c r="H47" s="4">
        <v>42</v>
      </c>
      <c r="I47" s="4">
        <v>0</v>
      </c>
      <c r="J47" s="4" t="s">
        <v>55</v>
      </c>
      <c r="K47" s="4">
        <v>0</v>
      </c>
      <c r="L47" s="9"/>
      <c r="O47" s="1" t="s">
        <v>57</v>
      </c>
      <c r="P47" s="10"/>
      <c r="T47" s="4" t="s">
        <v>38</v>
      </c>
      <c r="U47" s="4" t="s">
        <v>33</v>
      </c>
      <c r="V47" s="4" t="s">
        <v>44</v>
      </c>
      <c r="W47" s="4">
        <v>0</v>
      </c>
      <c r="X47" s="4">
        <v>42</v>
      </c>
      <c r="Y47" s="4">
        <v>0</v>
      </c>
      <c r="Z47" s="4">
        <v>8</v>
      </c>
      <c r="AA47" s="9"/>
      <c r="AB47" s="25"/>
      <c r="AC47" t="s">
        <v>141</v>
      </c>
      <c r="AD47">
        <f>SUM(W9,X9,Y9,Z9,W23,X23,Y23,Z23,W33,X33,Y33,Z33,W48,X48,Y48,Z48)</f>
        <v>144</v>
      </c>
      <c r="AE47" s="1"/>
    </row>
    <row r="48" spans="2:33" x14ac:dyDescent="0.3">
      <c r="D48" s="4" t="s">
        <v>32</v>
      </c>
      <c r="E48" s="4" t="s">
        <v>33</v>
      </c>
      <c r="F48" s="4" t="s">
        <v>45</v>
      </c>
      <c r="G48" s="4">
        <v>0</v>
      </c>
      <c r="H48" s="4">
        <v>35</v>
      </c>
      <c r="I48" s="4">
        <v>1</v>
      </c>
      <c r="J48" s="4" t="s">
        <v>53</v>
      </c>
      <c r="K48" s="4">
        <v>0</v>
      </c>
      <c r="L48" s="9"/>
      <c r="O48" s="1"/>
      <c r="P48" s="10"/>
      <c r="T48" s="4" t="s">
        <v>32</v>
      </c>
      <c r="U48" s="4" t="s">
        <v>33</v>
      </c>
      <c r="V48" s="4" t="s">
        <v>45</v>
      </c>
      <c r="W48" s="4">
        <v>0</v>
      </c>
      <c r="X48" s="4">
        <v>35</v>
      </c>
      <c r="Y48" s="4">
        <v>1</v>
      </c>
      <c r="Z48" s="4">
        <v>7</v>
      </c>
      <c r="AA48" s="9"/>
      <c r="AB48" s="12"/>
      <c r="AE48" s="1"/>
    </row>
    <row r="49" spans="1:97" x14ac:dyDescent="0.3">
      <c r="O49" s="1" t="s">
        <v>54</v>
      </c>
      <c r="P49" s="10"/>
      <c r="AB49" s="25" t="s">
        <v>0</v>
      </c>
      <c r="AC49" t="s">
        <v>140</v>
      </c>
      <c r="AD49">
        <f>SUM(W11,X11,Y11,Z11,W25,X25,Y25,Z25,W35,X35,Y35,Z35)</f>
        <v>108</v>
      </c>
      <c r="AF49" s="1"/>
    </row>
    <row r="50" spans="1:97" x14ac:dyDescent="0.3">
      <c r="P50" s="10"/>
      <c r="AB50" s="25"/>
      <c r="AC50" t="s">
        <v>141</v>
      </c>
      <c r="AD50">
        <f>SUM(W12,X12,Y12,Z12,W26,X26,Y26,Z26,W36,X36,Y36,Z36)</f>
        <v>104</v>
      </c>
    </row>
    <row r="51" spans="1:97" x14ac:dyDescent="0.3">
      <c r="P51" s="10"/>
      <c r="T51" t="s">
        <v>125</v>
      </c>
      <c r="AB51" s="12"/>
    </row>
    <row r="52" spans="1:97" x14ac:dyDescent="0.3">
      <c r="T52" t="s">
        <v>126</v>
      </c>
      <c r="AB52" s="25" t="s">
        <v>129</v>
      </c>
      <c r="AC52" t="s">
        <v>140</v>
      </c>
      <c r="AD52">
        <f>SUM(W14,X14,Y14,Z14,W38,X38,Y38,Z38)</f>
        <v>66</v>
      </c>
    </row>
    <row r="53" spans="1:97" x14ac:dyDescent="0.3">
      <c r="AB53" s="25"/>
      <c r="AC53" t="s">
        <v>141</v>
      </c>
      <c r="AD53">
        <f>SUM(W15,X15,Y15,Z15,W39,X39,Y39,Z39)</f>
        <v>81</v>
      </c>
    </row>
    <row r="56" spans="1:97" ht="16.2" thickBo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6"/>
    </row>
    <row r="57" spans="1:97" ht="16.2" thickTop="1" x14ac:dyDescent="0.3">
      <c r="F57" s="17"/>
      <c r="P57" s="1"/>
      <c r="S57" t="s">
        <v>146</v>
      </c>
      <c r="T57" t="s">
        <v>147</v>
      </c>
    </row>
    <row r="58" spans="1:97" x14ac:dyDescent="0.3">
      <c r="B58" t="s">
        <v>144</v>
      </c>
      <c r="P58" s="1"/>
    </row>
    <row r="59" spans="1:97" x14ac:dyDescent="0.3">
      <c r="P59" s="1"/>
      <c r="R59" t="s">
        <v>145</v>
      </c>
      <c r="W59" s="1" t="s">
        <v>15</v>
      </c>
      <c r="X59" s="1" t="s">
        <v>3</v>
      </c>
      <c r="Y59" s="1" t="s">
        <v>147</v>
      </c>
      <c r="Z59" s="1" t="s">
        <v>59</v>
      </c>
      <c r="AA59" s="1" t="s">
        <v>143</v>
      </c>
      <c r="AB59" s="1" t="s">
        <v>2</v>
      </c>
      <c r="AC59" s="18" t="s">
        <v>148</v>
      </c>
      <c r="AE59" t="s">
        <v>149</v>
      </c>
      <c r="AJ59" s="1" t="s">
        <v>15</v>
      </c>
      <c r="AK59" s="1" t="s">
        <v>3</v>
      </c>
      <c r="AL59" s="1" t="s">
        <v>147</v>
      </c>
      <c r="AM59" s="1" t="s">
        <v>59</v>
      </c>
      <c r="AN59" s="1" t="s">
        <v>143</v>
      </c>
      <c r="AO59" s="1" t="s">
        <v>2</v>
      </c>
      <c r="AP59" s="18" t="s">
        <v>148</v>
      </c>
    </row>
    <row r="60" spans="1:97" x14ac:dyDescent="0.3">
      <c r="B60" t="s">
        <v>142</v>
      </c>
      <c r="G60" s="1" t="s">
        <v>15</v>
      </c>
      <c r="H60" s="1" t="s">
        <v>3</v>
      </c>
      <c r="I60" s="1" t="s">
        <v>59</v>
      </c>
      <c r="J60" s="1" t="s">
        <v>143</v>
      </c>
      <c r="K60" s="1" t="s">
        <v>2</v>
      </c>
      <c r="L60" s="1"/>
      <c r="M60" s="1"/>
      <c r="P60" s="1"/>
      <c r="W60" s="1"/>
      <c r="X60" s="1"/>
      <c r="Y60" s="1"/>
      <c r="Z60" s="1"/>
      <c r="AA60" s="1"/>
      <c r="AB60" s="1"/>
      <c r="AJ60" s="1"/>
      <c r="AK60" s="1"/>
      <c r="AL60" s="1"/>
      <c r="AM60" s="1"/>
      <c r="AN60" s="1"/>
      <c r="AO60" s="1"/>
      <c r="AS60" t="s">
        <v>150</v>
      </c>
      <c r="BE60" t="s">
        <v>151</v>
      </c>
    </row>
    <row r="61" spans="1:97" x14ac:dyDescent="0.3">
      <c r="G61" s="1"/>
      <c r="H61" s="1"/>
      <c r="I61" s="1"/>
      <c r="J61" s="1"/>
      <c r="K61" s="1"/>
      <c r="L61" s="1"/>
      <c r="P61" s="1"/>
    </row>
    <row r="62" spans="1:97" x14ac:dyDescent="0.3">
      <c r="P62" s="1"/>
      <c r="V62" t="s">
        <v>130</v>
      </c>
      <c r="W62">
        <v>28</v>
      </c>
      <c r="X62">
        <v>0</v>
      </c>
      <c r="Y62">
        <v>0</v>
      </c>
      <c r="Z62">
        <v>0</v>
      </c>
      <c r="AA62">
        <v>0</v>
      </c>
      <c r="AB62">
        <v>3</v>
      </c>
      <c r="AC62" s="19">
        <f>SUM(W62:AB62)</f>
        <v>31</v>
      </c>
      <c r="AI62" t="s">
        <v>130</v>
      </c>
      <c r="AJ62">
        <f>(W62/AC62)*100</f>
        <v>90.322580645161281</v>
      </c>
      <c r="AK62">
        <f>(X62/AC62)*100</f>
        <v>0</v>
      </c>
      <c r="AL62">
        <f>(Y62/AC62)*100</f>
        <v>0</v>
      </c>
      <c r="AM62">
        <f>(Z62/AC62)*100</f>
        <v>0</v>
      </c>
      <c r="AN62">
        <f>(AA62/31)*100</f>
        <v>0</v>
      </c>
      <c r="AO62">
        <f>(AB62/31)*100</f>
        <v>9.67741935483871</v>
      </c>
      <c r="AP62" s="19">
        <f>SUM(AJ62:AO62)</f>
        <v>99.999999999999986</v>
      </c>
      <c r="AS62" s="14" t="s">
        <v>133</v>
      </c>
      <c r="AU62" s="1" t="s">
        <v>15</v>
      </c>
      <c r="AV62" s="1" t="s">
        <v>3</v>
      </c>
      <c r="AW62" s="1" t="s">
        <v>147</v>
      </c>
      <c r="AX62" s="1" t="s">
        <v>59</v>
      </c>
      <c r="AY62" s="1" t="s">
        <v>143</v>
      </c>
      <c r="AZ62" s="1" t="s">
        <v>2</v>
      </c>
      <c r="BA62" s="1" t="s">
        <v>139</v>
      </c>
      <c r="BE62" t="s">
        <v>133</v>
      </c>
      <c r="BF62" s="20"/>
      <c r="BG62" t="s">
        <v>153</v>
      </c>
      <c r="BH62" t="s">
        <v>154</v>
      </c>
      <c r="BI62" t="s">
        <v>152</v>
      </c>
      <c r="BJ62" t="s">
        <v>155</v>
      </c>
      <c r="BK62" t="s">
        <v>158</v>
      </c>
      <c r="BL62" t="s">
        <v>157</v>
      </c>
      <c r="BO62" t="s">
        <v>133</v>
      </c>
      <c r="BQ62" t="s">
        <v>153</v>
      </c>
      <c r="BR62" t="s">
        <v>157</v>
      </c>
      <c r="BS62" t="s">
        <v>154</v>
      </c>
      <c r="BT62" t="s">
        <v>152</v>
      </c>
      <c r="BU62" t="s">
        <v>155</v>
      </c>
      <c r="BV62" t="s">
        <v>158</v>
      </c>
      <c r="BZ62" s="11" t="s">
        <v>160</v>
      </c>
    </row>
    <row r="63" spans="1:97" x14ac:dyDescent="0.3">
      <c r="F63" t="s">
        <v>130</v>
      </c>
      <c r="G63">
        <v>28</v>
      </c>
      <c r="H63">
        <v>0</v>
      </c>
      <c r="I63">
        <v>0</v>
      </c>
      <c r="J63">
        <v>0</v>
      </c>
      <c r="K63">
        <v>3</v>
      </c>
      <c r="P63" s="1"/>
      <c r="AC63" s="19"/>
      <c r="AP63" s="19"/>
      <c r="AS63" t="s">
        <v>132</v>
      </c>
      <c r="AU63" s="1">
        <f>AVERAGE(AJ62,AJ77,AJ89,AJ104)</f>
        <v>97.58064516129032</v>
      </c>
      <c r="AV63" s="1">
        <f t="shared" ref="AV63:AX63" si="14">AVERAGE(AK62,AK77,AK89,AK104)</f>
        <v>0</v>
      </c>
      <c r="AW63" s="1">
        <f t="shared" si="14"/>
        <v>0</v>
      </c>
      <c r="AX63" s="1">
        <f t="shared" si="14"/>
        <v>0</v>
      </c>
      <c r="AY63" s="1">
        <f t="shared" ref="AY63" si="15">AVERAGE(AN62,AN77,AN89,AN104)</f>
        <v>0</v>
      </c>
      <c r="AZ63" s="1">
        <f t="shared" ref="AZ63" si="16">AVERAGE(AO62,AO77,AO89,AO104)</f>
        <v>2.4193548387096775</v>
      </c>
      <c r="BA63" s="1">
        <f>SUM(AU63:AZ63)</f>
        <v>100</v>
      </c>
      <c r="BE63" t="s">
        <v>132</v>
      </c>
      <c r="BF63" s="20"/>
      <c r="BG63">
        <f>AVERAGE(AJ62,AJ77,AJ89,AJ104)</f>
        <v>97.58064516129032</v>
      </c>
      <c r="BH63">
        <f t="shared" ref="BH63:BL63" si="17">AVERAGE(AK62,AK77,AK89,AK104)</f>
        <v>0</v>
      </c>
      <c r="BI63">
        <f t="shared" si="17"/>
        <v>0</v>
      </c>
      <c r="BJ63">
        <f t="shared" si="17"/>
        <v>0</v>
      </c>
      <c r="BK63">
        <f t="shared" si="17"/>
        <v>0</v>
      </c>
      <c r="BL63">
        <f t="shared" si="17"/>
        <v>2.4193548387096775</v>
      </c>
      <c r="BO63" t="s">
        <v>132</v>
      </c>
      <c r="BQ63">
        <v>97.58064516129032</v>
      </c>
      <c r="BR63">
        <v>2.4193548387096775</v>
      </c>
      <c r="BS63">
        <v>0</v>
      </c>
      <c r="BT63">
        <v>0</v>
      </c>
      <c r="BU63">
        <v>0</v>
      </c>
      <c r="BV63">
        <v>0</v>
      </c>
      <c r="CS63" s="23"/>
    </row>
    <row r="64" spans="1:97" x14ac:dyDescent="0.3">
      <c r="AC64" s="19"/>
      <c r="AP64" s="19"/>
      <c r="AU64" s="1"/>
      <c r="AV64" s="1"/>
      <c r="AW64" s="1"/>
      <c r="AX64" s="1"/>
      <c r="BA64" s="1"/>
      <c r="BZ64" t="s">
        <v>133</v>
      </c>
      <c r="CA64" s="20"/>
      <c r="CB64" t="s">
        <v>153</v>
      </c>
      <c r="CC64" t="s">
        <v>154</v>
      </c>
      <c r="CD64" t="s">
        <v>152</v>
      </c>
      <c r="CE64" t="s">
        <v>155</v>
      </c>
      <c r="CF64" t="s">
        <v>156</v>
      </c>
      <c r="CG64" t="s">
        <v>157</v>
      </c>
    </row>
    <row r="65" spans="2:85" x14ac:dyDescent="0.3">
      <c r="R65" s="2">
        <v>44489</v>
      </c>
      <c r="T65" s="3" t="s">
        <v>110</v>
      </c>
      <c r="U65" s="3" t="s">
        <v>33</v>
      </c>
      <c r="V65" s="3" t="s">
        <v>78</v>
      </c>
      <c r="W65" s="4">
        <v>1</v>
      </c>
      <c r="X65" s="4">
        <v>30</v>
      </c>
      <c r="Y65" s="4">
        <v>0</v>
      </c>
      <c r="Z65" s="4">
        <v>1</v>
      </c>
      <c r="AA65" s="4">
        <v>0</v>
      </c>
      <c r="AB65" s="4">
        <v>10</v>
      </c>
      <c r="AC65" s="19">
        <f t="shared" ref="AC65:AC107" si="18">SUM(W65:AB65)</f>
        <v>42</v>
      </c>
      <c r="AE65" s="2">
        <v>44489</v>
      </c>
      <c r="AG65" s="3" t="s">
        <v>110</v>
      </c>
      <c r="AH65" s="3" t="s">
        <v>33</v>
      </c>
      <c r="AI65" s="3" t="s">
        <v>78</v>
      </c>
      <c r="AJ65" s="4">
        <f>(W65/42)*100</f>
        <v>2.3809523809523809</v>
      </c>
      <c r="AK65" s="4">
        <f>(X65/42)*100</f>
        <v>71.428571428571431</v>
      </c>
      <c r="AL65" s="4">
        <f>(Y65/42)*100</f>
        <v>0</v>
      </c>
      <c r="AM65" s="4">
        <f t="shared" ref="AM65:AO65" si="19">(Z65/42)*100</f>
        <v>2.3809523809523809</v>
      </c>
      <c r="AN65" s="4">
        <f t="shared" si="19"/>
        <v>0</v>
      </c>
      <c r="AO65" s="4">
        <f t="shared" si="19"/>
        <v>23.809523809523807</v>
      </c>
      <c r="AP65" s="19">
        <f t="shared" ref="AP65:AP66" si="20">SUM(AJ65:AO65)</f>
        <v>100</v>
      </c>
      <c r="AS65" s="25" t="s">
        <v>128</v>
      </c>
      <c r="AT65" t="s">
        <v>138</v>
      </c>
      <c r="AU65">
        <f>AVERAGE(AJ65,AJ79,AJ91,AJ106)</f>
        <v>0.59523809523809523</v>
      </c>
      <c r="AV65">
        <f t="shared" ref="AV65:AX65" si="21">AVERAGE(AK65,AK79,AK91,AK106)</f>
        <v>80.222274436090231</v>
      </c>
      <c r="AW65">
        <f t="shared" si="21"/>
        <v>0</v>
      </c>
      <c r="AX65">
        <f t="shared" si="21"/>
        <v>0.59523809523809523</v>
      </c>
      <c r="AY65">
        <f t="shared" ref="AY65:AY66" si="22">AVERAGE(AN65,AN79,AN91,AN106)</f>
        <v>0</v>
      </c>
      <c r="AZ65">
        <f t="shared" ref="AZ65:AZ66" si="23">AVERAGE(AO65,AO79,AO91,AO106)</f>
        <v>18.587249373433583</v>
      </c>
      <c r="BA65" s="1">
        <f t="shared" ref="BA65:BA69" si="24">SUM(AU65:AZ65)</f>
        <v>100.00000000000001</v>
      </c>
      <c r="BE65" t="s">
        <v>128</v>
      </c>
      <c r="BF65" t="s">
        <v>138</v>
      </c>
      <c r="BG65">
        <f>AVERAGE(AJ65,AJ79,AJ91,AJ106)</f>
        <v>0.59523809523809523</v>
      </c>
      <c r="BH65">
        <f>AVERAGE(AK65,AK79,AK91,AK106)</f>
        <v>80.222274436090231</v>
      </c>
      <c r="BI65">
        <f t="shared" ref="BI65:BL65" si="25">AVERAGE(AL65,AL79,AL91,AL106)</f>
        <v>0</v>
      </c>
      <c r="BJ65">
        <f t="shared" si="25"/>
        <v>0.59523809523809523</v>
      </c>
      <c r="BK65">
        <f t="shared" si="25"/>
        <v>0</v>
      </c>
      <c r="BL65">
        <f t="shared" si="25"/>
        <v>18.587249373433583</v>
      </c>
      <c r="BO65" t="s">
        <v>128</v>
      </c>
      <c r="BP65" t="s">
        <v>138</v>
      </c>
      <c r="BQ65">
        <v>0.59523809523809523</v>
      </c>
      <c r="BR65">
        <v>18.587249373433583</v>
      </c>
      <c r="BS65">
        <v>80.222274436090231</v>
      </c>
      <c r="BT65">
        <v>0</v>
      </c>
      <c r="BU65">
        <v>0.59523809523809523</v>
      </c>
      <c r="BV65">
        <v>0</v>
      </c>
      <c r="BY65" t="s">
        <v>162</v>
      </c>
      <c r="BZ65" t="s">
        <v>132</v>
      </c>
      <c r="CA65" s="20"/>
      <c r="CB65">
        <f>AVERAGE(AJ62,AJ77,AJ89,AJ104,AJ113)</f>
        <v>98.064516129032256</v>
      </c>
      <c r="CC65">
        <f t="shared" ref="CC65:CG65" si="26">AVERAGE(AK62,AK77,AK89,AK104,AK113)</f>
        <v>0</v>
      </c>
      <c r="CD65">
        <f t="shared" si="26"/>
        <v>0</v>
      </c>
      <c r="CE65">
        <f t="shared" si="26"/>
        <v>0</v>
      </c>
      <c r="CF65">
        <f t="shared" si="26"/>
        <v>0</v>
      </c>
      <c r="CG65">
        <f t="shared" si="26"/>
        <v>1.935483870967742</v>
      </c>
    </row>
    <row r="66" spans="2:85" x14ac:dyDescent="0.3">
      <c r="B66" s="2">
        <v>44489</v>
      </c>
      <c r="D66" s="3" t="s">
        <v>110</v>
      </c>
      <c r="E66" s="3" t="s">
        <v>33</v>
      </c>
      <c r="F66" s="3" t="s">
        <v>78</v>
      </c>
      <c r="G66" s="4">
        <v>1</v>
      </c>
      <c r="H66" s="4">
        <v>30</v>
      </c>
      <c r="I66" s="4">
        <v>1</v>
      </c>
      <c r="J66" s="4">
        <v>0</v>
      </c>
      <c r="K66" s="4">
        <v>10</v>
      </c>
      <c r="T66" s="3" t="s">
        <v>98</v>
      </c>
      <c r="U66" s="3" t="s">
        <v>33</v>
      </c>
      <c r="V66" s="3" t="s">
        <v>108</v>
      </c>
      <c r="W66" s="4">
        <v>0</v>
      </c>
      <c r="X66" s="4">
        <v>24</v>
      </c>
      <c r="Y66" s="4">
        <v>3</v>
      </c>
      <c r="Z66" s="4">
        <v>0</v>
      </c>
      <c r="AA66" s="4">
        <v>0</v>
      </c>
      <c r="AB66" s="4">
        <v>3</v>
      </c>
      <c r="AC66" s="19">
        <f t="shared" si="18"/>
        <v>30</v>
      </c>
      <c r="AG66" s="3" t="s">
        <v>98</v>
      </c>
      <c r="AH66" s="3" t="s">
        <v>33</v>
      </c>
      <c r="AI66" s="3" t="s">
        <v>108</v>
      </c>
      <c r="AJ66" s="4">
        <f>(W66/30)*100</f>
        <v>0</v>
      </c>
      <c r="AK66" s="4">
        <f t="shared" ref="AK66:AO66" si="27">(X66/30)*100</f>
        <v>80</v>
      </c>
      <c r="AL66" s="4">
        <f t="shared" si="27"/>
        <v>10</v>
      </c>
      <c r="AM66" s="4">
        <f t="shared" si="27"/>
        <v>0</v>
      </c>
      <c r="AN66" s="4">
        <f t="shared" si="27"/>
        <v>0</v>
      </c>
      <c r="AO66" s="4">
        <f t="shared" si="27"/>
        <v>10</v>
      </c>
      <c r="AP66" s="19">
        <f t="shared" si="20"/>
        <v>100</v>
      </c>
      <c r="AS66" s="25"/>
      <c r="AT66" t="s">
        <v>137</v>
      </c>
      <c r="AU66">
        <f>AVERAGE(AJ66,AJ80,AJ92,AJ107)</f>
        <v>0</v>
      </c>
      <c r="AV66">
        <f t="shared" ref="AV66:AW66" si="28">AVERAGE(AK66,AK80,AK92,AK107)</f>
        <v>78.59080841638982</v>
      </c>
      <c r="AW66">
        <f t="shared" si="28"/>
        <v>3.6627906976744189</v>
      </c>
      <c r="AX66">
        <f>AVERAGE(AM66,AM80,AM92,AM107)</f>
        <v>0.58139534883720934</v>
      </c>
      <c r="AY66">
        <f t="shared" si="22"/>
        <v>0</v>
      </c>
      <c r="AZ66">
        <f t="shared" si="23"/>
        <v>17.165005537098558</v>
      </c>
      <c r="BA66" s="1">
        <f t="shared" si="24"/>
        <v>100</v>
      </c>
      <c r="BF66" t="s">
        <v>137</v>
      </c>
      <c r="BG66">
        <f>AVERAGE(AJ66,AJ80,AJ92,AJ107)</f>
        <v>0</v>
      </c>
      <c r="BH66">
        <f t="shared" ref="BH66:BL66" si="29">AVERAGE(AK66,AK80,AK92,AK107)</f>
        <v>78.59080841638982</v>
      </c>
      <c r="BI66">
        <f t="shared" si="29"/>
        <v>3.6627906976744189</v>
      </c>
      <c r="BJ66">
        <f t="shared" si="29"/>
        <v>0.58139534883720934</v>
      </c>
      <c r="BK66">
        <f t="shared" si="29"/>
        <v>0</v>
      </c>
      <c r="BL66">
        <f t="shared" si="29"/>
        <v>17.165005537098558</v>
      </c>
      <c r="BP66" t="s">
        <v>137</v>
      </c>
      <c r="BQ66">
        <v>0</v>
      </c>
      <c r="BR66">
        <v>17.165005537098558</v>
      </c>
      <c r="BS66">
        <v>78.59080841638982</v>
      </c>
      <c r="BT66">
        <v>3.6627906976744189</v>
      </c>
      <c r="BU66">
        <v>0.58139534883720934</v>
      </c>
      <c r="BV66">
        <v>0</v>
      </c>
    </row>
    <row r="67" spans="2:85" x14ac:dyDescent="0.3">
      <c r="D67" s="3" t="s">
        <v>98</v>
      </c>
      <c r="E67" s="3" t="s">
        <v>33</v>
      </c>
      <c r="F67" s="3" t="s">
        <v>108</v>
      </c>
      <c r="G67" s="4">
        <v>0</v>
      </c>
      <c r="H67" s="4">
        <v>27</v>
      </c>
      <c r="I67" s="4">
        <v>0</v>
      </c>
      <c r="J67" s="4">
        <v>0</v>
      </c>
      <c r="K67" s="4">
        <v>3</v>
      </c>
      <c r="AC67" s="19"/>
      <c r="AP67" s="19"/>
      <c r="AS67" s="12"/>
      <c r="BA67" s="1"/>
      <c r="BY67" t="s">
        <v>163</v>
      </c>
      <c r="BZ67" t="s">
        <v>128</v>
      </c>
      <c r="CA67" t="s">
        <v>138</v>
      </c>
      <c r="CB67">
        <f>AVERAGE(AJ65,AJ79,AJ91,AJ106)</f>
        <v>0.59523809523809523</v>
      </c>
      <c r="CC67">
        <f t="shared" ref="CC67:CG67" si="30">AVERAGE(AK65,AK79,AK91,AK106)</f>
        <v>80.222274436090231</v>
      </c>
      <c r="CD67">
        <f t="shared" si="30"/>
        <v>0</v>
      </c>
      <c r="CE67">
        <f t="shared" si="30"/>
        <v>0.59523809523809523</v>
      </c>
      <c r="CF67">
        <f t="shared" si="30"/>
        <v>0</v>
      </c>
      <c r="CG67">
        <f t="shared" si="30"/>
        <v>18.587249373433583</v>
      </c>
    </row>
    <row r="68" spans="2:85" x14ac:dyDescent="0.3">
      <c r="T68" s="5" t="s">
        <v>110</v>
      </c>
      <c r="U68" s="5" t="s">
        <v>65</v>
      </c>
      <c r="V68" s="5" t="s">
        <v>111</v>
      </c>
      <c r="W68" s="5">
        <v>0</v>
      </c>
      <c r="X68" s="5">
        <v>1</v>
      </c>
      <c r="Y68" s="5">
        <v>25</v>
      </c>
      <c r="Z68" s="5">
        <v>7</v>
      </c>
      <c r="AA68" s="5">
        <v>1</v>
      </c>
      <c r="AB68" s="5">
        <v>0</v>
      </c>
      <c r="AC68" s="19">
        <f t="shared" si="18"/>
        <v>34</v>
      </c>
      <c r="AG68" s="5" t="s">
        <v>110</v>
      </c>
      <c r="AH68" s="5" t="s">
        <v>65</v>
      </c>
      <c r="AI68" s="5" t="s">
        <v>111</v>
      </c>
      <c r="AJ68" s="5">
        <f>(W68/34)*100</f>
        <v>0</v>
      </c>
      <c r="AK68" s="5">
        <f t="shared" ref="AK68:AO68" si="31">(X68/34)*100</f>
        <v>2.9411764705882351</v>
      </c>
      <c r="AL68" s="5">
        <f t="shared" si="31"/>
        <v>73.529411764705884</v>
      </c>
      <c r="AM68" s="5">
        <f t="shared" si="31"/>
        <v>20.588235294117645</v>
      </c>
      <c r="AN68" s="5">
        <f t="shared" si="31"/>
        <v>2.9411764705882351</v>
      </c>
      <c r="AO68" s="5">
        <f t="shared" si="31"/>
        <v>0</v>
      </c>
      <c r="AP68" s="19">
        <f t="shared" ref="AP68:AP69" si="32">SUM(AJ68:AO68)</f>
        <v>100</v>
      </c>
      <c r="AS68" s="25" t="s">
        <v>0</v>
      </c>
      <c r="AT68" t="s">
        <v>138</v>
      </c>
      <c r="AU68">
        <f>AVERAGE(AJ68,AJ82,AJ94)</f>
        <v>21.50537634408602</v>
      </c>
      <c r="AV68">
        <f t="shared" ref="AV68:AZ68" si="33">AVERAGE(AK68,AK82,AK94)</f>
        <v>7.4320050600885521</v>
      </c>
      <c r="AW68">
        <f t="shared" si="33"/>
        <v>45.440036479708162</v>
      </c>
      <c r="AX68">
        <f t="shared" si="33"/>
        <v>17.540414515393554</v>
      </c>
      <c r="AY68">
        <f t="shared" si="33"/>
        <v>4.081167350661195</v>
      </c>
      <c r="AZ68">
        <f t="shared" si="33"/>
        <v>4.0010002500625159</v>
      </c>
      <c r="BA68" s="1">
        <f t="shared" si="24"/>
        <v>100</v>
      </c>
      <c r="BE68" t="s">
        <v>0</v>
      </c>
      <c r="BF68" t="s">
        <v>138</v>
      </c>
      <c r="BG68">
        <f t="shared" ref="BG68:BL68" si="34">AVERAGE(AJ68,AJ94)</f>
        <v>0</v>
      </c>
      <c r="BH68">
        <f t="shared" si="34"/>
        <v>1.4705882352941175</v>
      </c>
      <c r="BI68">
        <f>AVERAGE(AL68,AL94)</f>
        <v>68.16005471956224</v>
      </c>
      <c r="BJ68">
        <f t="shared" si="34"/>
        <v>23.084815321477429</v>
      </c>
      <c r="BK68">
        <f t="shared" si="34"/>
        <v>6.1217510259917924</v>
      </c>
      <c r="BL68">
        <f t="shared" si="34"/>
        <v>1.1627906976744187</v>
      </c>
      <c r="BO68" t="s">
        <v>0</v>
      </c>
      <c r="BP68" t="s">
        <v>138</v>
      </c>
      <c r="BQ68">
        <v>0</v>
      </c>
      <c r="BR68">
        <v>1.1627906976744187</v>
      </c>
      <c r="BS68">
        <v>1.4705882352941175</v>
      </c>
      <c r="BT68">
        <v>68.16005471956224</v>
      </c>
      <c r="BU68">
        <v>23.084815321477429</v>
      </c>
      <c r="BV68">
        <v>6.1217510259917924</v>
      </c>
      <c r="CA68" t="s">
        <v>137</v>
      </c>
      <c r="CB68">
        <f>AVERAGE(AJ66,AJ80,AJ92,AJ107)</f>
        <v>0</v>
      </c>
      <c r="CC68">
        <f t="shared" ref="CC68:CG68" si="35">AVERAGE(AK66,AK80,AK92,AK107)</f>
        <v>78.59080841638982</v>
      </c>
      <c r="CD68">
        <f t="shared" si="35"/>
        <v>3.6627906976744189</v>
      </c>
      <c r="CE68">
        <f t="shared" si="35"/>
        <v>0.58139534883720934</v>
      </c>
      <c r="CF68">
        <f t="shared" si="35"/>
        <v>0</v>
      </c>
      <c r="CG68">
        <f t="shared" si="35"/>
        <v>17.165005537098558</v>
      </c>
    </row>
    <row r="69" spans="2:85" x14ac:dyDescent="0.3">
      <c r="D69" s="5" t="s">
        <v>110</v>
      </c>
      <c r="E69" s="5" t="s">
        <v>65</v>
      </c>
      <c r="F69" s="5" t="s">
        <v>111</v>
      </c>
      <c r="G69" s="5">
        <v>0</v>
      </c>
      <c r="H69" s="5">
        <v>26</v>
      </c>
      <c r="I69" s="5">
        <v>7</v>
      </c>
      <c r="J69" s="5">
        <v>1</v>
      </c>
      <c r="K69" s="5">
        <v>0</v>
      </c>
      <c r="T69" s="5" t="s">
        <v>98</v>
      </c>
      <c r="U69" s="5" t="s">
        <v>65</v>
      </c>
      <c r="V69" s="5" t="s">
        <v>107</v>
      </c>
      <c r="W69" s="5">
        <v>1</v>
      </c>
      <c r="X69" s="5">
        <v>1</v>
      </c>
      <c r="Y69" s="5">
        <v>27</v>
      </c>
      <c r="Z69" s="5">
        <v>9</v>
      </c>
      <c r="AA69" s="5">
        <v>0</v>
      </c>
      <c r="AB69" s="5">
        <v>0</v>
      </c>
      <c r="AC69" s="19">
        <f t="shared" si="18"/>
        <v>38</v>
      </c>
      <c r="AG69" s="5" t="s">
        <v>98</v>
      </c>
      <c r="AH69" s="5" t="s">
        <v>65</v>
      </c>
      <c r="AI69" s="5" t="s">
        <v>107</v>
      </c>
      <c r="AJ69" s="5">
        <f>(W69/38)*100</f>
        <v>2.6315789473684208</v>
      </c>
      <c r="AK69" s="5">
        <f t="shared" ref="AK69:AO69" si="36">(X69/38)*100</f>
        <v>2.6315789473684208</v>
      </c>
      <c r="AL69" s="5">
        <f t="shared" si="36"/>
        <v>71.05263157894737</v>
      </c>
      <c r="AM69" s="5">
        <f t="shared" si="36"/>
        <v>23.684210526315788</v>
      </c>
      <c r="AN69" s="5">
        <f t="shared" si="36"/>
        <v>0</v>
      </c>
      <c r="AO69" s="5">
        <f t="shared" si="36"/>
        <v>0</v>
      </c>
      <c r="AP69" s="19">
        <f t="shared" si="32"/>
        <v>100</v>
      </c>
      <c r="AS69" s="25"/>
      <c r="AT69" t="s">
        <v>137</v>
      </c>
      <c r="AU69">
        <f>AVERAGE(AJ69,AJ83,AJ95)</f>
        <v>0.8771929824561403</v>
      </c>
      <c r="AV69">
        <f t="shared" ref="AV69:AZ69" si="37">AVERAGE(AK69,AK83,AK95)</f>
        <v>11.661506707946335</v>
      </c>
      <c r="AW69">
        <f t="shared" si="37"/>
        <v>74.542053663570698</v>
      </c>
      <c r="AX69">
        <f t="shared" si="37"/>
        <v>8.8751289989680071</v>
      </c>
      <c r="AY69">
        <f t="shared" si="37"/>
        <v>0</v>
      </c>
      <c r="AZ69">
        <f t="shared" si="37"/>
        <v>4.0441176470588234</v>
      </c>
      <c r="BA69" s="1">
        <f t="shared" si="24"/>
        <v>100.00000000000001</v>
      </c>
      <c r="BF69" t="s">
        <v>137</v>
      </c>
      <c r="BG69">
        <f>AVERAGE(AJ69,AJ95)</f>
        <v>1.3157894736842104</v>
      </c>
      <c r="BH69">
        <f t="shared" ref="BH69:BL69" si="38">AVERAGE(AK69,AK95)</f>
        <v>1.3157894736842104</v>
      </c>
      <c r="BI69">
        <f t="shared" si="38"/>
        <v>82.401315789473685</v>
      </c>
      <c r="BJ69">
        <f t="shared" si="38"/>
        <v>11.842105263157894</v>
      </c>
      <c r="BK69">
        <f t="shared" si="38"/>
        <v>0</v>
      </c>
      <c r="BL69">
        <f t="shared" si="38"/>
        <v>3.125</v>
      </c>
      <c r="BP69" t="s">
        <v>137</v>
      </c>
      <c r="BQ69">
        <v>1.3157894736842104</v>
      </c>
      <c r="BR69">
        <v>3.125</v>
      </c>
      <c r="BS69">
        <v>1.3157894736842104</v>
      </c>
      <c r="BT69">
        <v>82.401315789473685</v>
      </c>
      <c r="BU69">
        <v>11.842105263157894</v>
      </c>
      <c r="BV69">
        <v>0</v>
      </c>
    </row>
    <row r="70" spans="2:85" x14ac:dyDescent="0.3">
      <c r="D70" s="5" t="s">
        <v>98</v>
      </c>
      <c r="E70" s="5" t="s">
        <v>65</v>
      </c>
      <c r="F70" s="5" t="s">
        <v>107</v>
      </c>
      <c r="G70" s="5">
        <v>1</v>
      </c>
      <c r="H70" s="5">
        <v>28</v>
      </c>
      <c r="I70" s="5">
        <v>9</v>
      </c>
      <c r="J70" s="5">
        <v>0</v>
      </c>
      <c r="K70" s="5">
        <v>0</v>
      </c>
      <c r="AC70" s="19"/>
      <c r="AP70" s="19"/>
      <c r="AS70" s="12"/>
      <c r="BY70" t="s">
        <v>164</v>
      </c>
      <c r="BZ70" t="s">
        <v>0</v>
      </c>
      <c r="CA70" t="s">
        <v>138</v>
      </c>
      <c r="CB70">
        <f>AVERAGE(AJ68,AJ94,AJ115)</f>
        <v>0</v>
      </c>
      <c r="CC70">
        <f t="shared" ref="CC70:CG70" si="39">AVERAGE(AK68,AK94,AK115)</f>
        <v>3.1543052003410055</v>
      </c>
      <c r="CD70">
        <f t="shared" si="39"/>
        <v>63.55597850869367</v>
      </c>
      <c r="CE70">
        <f t="shared" si="39"/>
        <v>16.114514562144372</v>
      </c>
      <c r="CF70">
        <f t="shared" si="39"/>
        <v>12.05218184341482</v>
      </c>
      <c r="CG70">
        <f t="shared" si="39"/>
        <v>3.6737445230872936</v>
      </c>
    </row>
    <row r="71" spans="2:85" x14ac:dyDescent="0.3">
      <c r="T71" s="7" t="s">
        <v>110</v>
      </c>
      <c r="U71" s="7" t="s">
        <v>83</v>
      </c>
      <c r="V71" s="7" t="s">
        <v>85</v>
      </c>
      <c r="W71" s="8">
        <v>0</v>
      </c>
      <c r="X71" s="8">
        <v>0</v>
      </c>
      <c r="Y71" s="8">
        <v>24</v>
      </c>
      <c r="Z71" s="8">
        <v>2</v>
      </c>
      <c r="AA71" s="8">
        <v>8</v>
      </c>
      <c r="AB71" s="8">
        <v>0</v>
      </c>
      <c r="AC71" s="19">
        <f t="shared" si="18"/>
        <v>34</v>
      </c>
      <c r="AG71" s="7" t="s">
        <v>110</v>
      </c>
      <c r="AH71" s="7" t="s">
        <v>83</v>
      </c>
      <c r="AI71" s="7" t="s">
        <v>85</v>
      </c>
      <c r="AJ71" s="8">
        <f>(W71/34)*100</f>
        <v>0</v>
      </c>
      <c r="AK71" s="8">
        <f t="shared" ref="AK71:AO71" si="40">(X71/34)*100</f>
        <v>0</v>
      </c>
      <c r="AL71" s="8">
        <f t="shared" si="40"/>
        <v>70.588235294117652</v>
      </c>
      <c r="AM71" s="8">
        <f t="shared" si="40"/>
        <v>5.8823529411764701</v>
      </c>
      <c r="AN71" s="8">
        <f t="shared" si="40"/>
        <v>23.52941176470588</v>
      </c>
      <c r="AO71" s="8">
        <f t="shared" si="40"/>
        <v>0</v>
      </c>
      <c r="AP71" s="19">
        <f t="shared" ref="AP71:AP72" si="41">SUM(AJ71:AO71)</f>
        <v>100</v>
      </c>
      <c r="AS71" s="25" t="s">
        <v>129</v>
      </c>
      <c r="AT71" t="s">
        <v>138</v>
      </c>
      <c r="AU71">
        <f>AVERAGE(AJ71,AJ97)</f>
        <v>0</v>
      </c>
      <c r="AV71">
        <f t="shared" ref="AV71:BA71" si="42">AVERAGE(AK71,AK97)</f>
        <v>0</v>
      </c>
      <c r="AW71">
        <f t="shared" si="42"/>
        <v>55.606617647058826</v>
      </c>
      <c r="AX71">
        <f t="shared" si="42"/>
        <v>12.316176470588236</v>
      </c>
      <c r="AY71">
        <f t="shared" si="42"/>
        <v>32.077205882352942</v>
      </c>
      <c r="AZ71">
        <f t="shared" si="42"/>
        <v>0</v>
      </c>
      <c r="BA71">
        <f t="shared" si="42"/>
        <v>100</v>
      </c>
      <c r="BE71" t="s">
        <v>129</v>
      </c>
      <c r="BF71" t="s">
        <v>138</v>
      </c>
      <c r="BG71">
        <f>AVERAGE(AJ71,AJ97)</f>
        <v>0</v>
      </c>
      <c r="BH71">
        <f t="shared" ref="BH71:BL71" si="43">AVERAGE(AK71,AK97)</f>
        <v>0</v>
      </c>
      <c r="BI71">
        <f t="shared" si="43"/>
        <v>55.606617647058826</v>
      </c>
      <c r="BJ71">
        <f t="shared" si="43"/>
        <v>12.316176470588236</v>
      </c>
      <c r="BK71">
        <f t="shared" si="43"/>
        <v>32.077205882352942</v>
      </c>
      <c r="BL71">
        <f t="shared" si="43"/>
        <v>0</v>
      </c>
      <c r="BO71" t="s">
        <v>129</v>
      </c>
      <c r="BP71" t="s">
        <v>138</v>
      </c>
      <c r="BQ71">
        <v>0</v>
      </c>
      <c r="BR71">
        <v>0</v>
      </c>
      <c r="BS71">
        <v>0</v>
      </c>
      <c r="BT71">
        <v>55.606617647058826</v>
      </c>
      <c r="BU71">
        <v>12.316176470588236</v>
      </c>
      <c r="BV71">
        <v>32.077205882352942</v>
      </c>
      <c r="CA71" t="s">
        <v>137</v>
      </c>
      <c r="CB71">
        <f>AVERAGE(AJ69,AJ95,AJ116)</f>
        <v>1.803118908382066</v>
      </c>
      <c r="CC71">
        <f t="shared" ref="CC71:CG71" si="44">AVERAGE(AK69,AK95,AK116)</f>
        <v>6.4327485380116949</v>
      </c>
      <c r="CD71">
        <f t="shared" si="44"/>
        <v>66.045321637426909</v>
      </c>
      <c r="CE71">
        <f t="shared" si="44"/>
        <v>8.8206627680311893</v>
      </c>
      <c r="CF71">
        <f t="shared" si="44"/>
        <v>4.6296296296296298</v>
      </c>
      <c r="CG71">
        <f t="shared" si="44"/>
        <v>12.268518518518519</v>
      </c>
    </row>
    <row r="72" spans="2:85" x14ac:dyDescent="0.3">
      <c r="D72" s="7" t="s">
        <v>110</v>
      </c>
      <c r="E72" s="7" t="s">
        <v>83</v>
      </c>
      <c r="F72" s="7" t="s">
        <v>85</v>
      </c>
      <c r="G72" s="8">
        <v>0</v>
      </c>
      <c r="H72" s="8">
        <v>24</v>
      </c>
      <c r="I72" s="8">
        <v>2</v>
      </c>
      <c r="J72" s="8">
        <v>8</v>
      </c>
      <c r="K72" s="8">
        <v>0</v>
      </c>
      <c r="T72" s="7" t="s">
        <v>98</v>
      </c>
      <c r="U72" s="7" t="s">
        <v>83</v>
      </c>
      <c r="V72" s="7" t="s">
        <v>109</v>
      </c>
      <c r="W72" s="8">
        <v>0</v>
      </c>
      <c r="X72" s="8">
        <v>8</v>
      </c>
      <c r="Y72" s="8">
        <v>30</v>
      </c>
      <c r="Z72" s="8">
        <v>6</v>
      </c>
      <c r="AA72" s="8">
        <v>0</v>
      </c>
      <c r="AB72" s="8">
        <v>0</v>
      </c>
      <c r="AC72" s="19">
        <f t="shared" si="18"/>
        <v>44</v>
      </c>
      <c r="AG72" s="7" t="s">
        <v>98</v>
      </c>
      <c r="AH72" s="7" t="s">
        <v>83</v>
      </c>
      <c r="AI72" s="7" t="s">
        <v>109</v>
      </c>
      <c r="AJ72" s="8">
        <f>(W72/44)*100</f>
        <v>0</v>
      </c>
      <c r="AK72" s="8">
        <f t="shared" ref="AK72:AO72" si="45">(X72/44)*100</f>
        <v>18.181818181818183</v>
      </c>
      <c r="AL72" s="8">
        <f t="shared" si="45"/>
        <v>68.181818181818173</v>
      </c>
      <c r="AM72" s="8">
        <f t="shared" si="45"/>
        <v>13.636363636363635</v>
      </c>
      <c r="AN72" s="8">
        <f t="shared" si="45"/>
        <v>0</v>
      </c>
      <c r="AO72" s="8">
        <f t="shared" si="45"/>
        <v>0</v>
      </c>
      <c r="AP72" s="19">
        <f t="shared" si="41"/>
        <v>100</v>
      </c>
      <c r="AS72" s="25"/>
      <c r="AT72" t="s">
        <v>137</v>
      </c>
      <c r="AU72">
        <f>AVERAGE(AJ72,AJ98)</f>
        <v>0</v>
      </c>
      <c r="AV72">
        <f t="shared" ref="AV72:BA72" si="46">AVERAGE(AK72,AK98)</f>
        <v>9.0909090909090917</v>
      </c>
      <c r="AW72">
        <f t="shared" si="46"/>
        <v>82.739557739557739</v>
      </c>
      <c r="AX72">
        <f t="shared" si="46"/>
        <v>8.1695331695331692</v>
      </c>
      <c r="AY72">
        <f t="shared" si="46"/>
        <v>0</v>
      </c>
      <c r="AZ72">
        <f t="shared" si="46"/>
        <v>0</v>
      </c>
      <c r="BA72">
        <f t="shared" si="46"/>
        <v>100</v>
      </c>
      <c r="BF72" t="s">
        <v>137</v>
      </c>
      <c r="BG72">
        <f>AVERAGE(AJ72,AJ98)</f>
        <v>0</v>
      </c>
      <c r="BH72">
        <f>AVERAGE(AK72,AK98)</f>
        <v>9.0909090909090917</v>
      </c>
      <c r="BI72">
        <f t="shared" ref="BI72:BL72" si="47">AVERAGE(AL72,AL98)</f>
        <v>82.739557739557739</v>
      </c>
      <c r="BJ72">
        <f t="shared" si="47"/>
        <v>8.1695331695331692</v>
      </c>
      <c r="BK72">
        <f t="shared" si="47"/>
        <v>0</v>
      </c>
      <c r="BL72">
        <f t="shared" si="47"/>
        <v>0</v>
      </c>
      <c r="BP72" t="s">
        <v>137</v>
      </c>
      <c r="BQ72">
        <v>0</v>
      </c>
      <c r="BR72">
        <v>0</v>
      </c>
      <c r="BS72">
        <v>9.0909090909090917</v>
      </c>
      <c r="BT72">
        <v>82.739557739557739</v>
      </c>
      <c r="BU72">
        <v>8.1695331695331692</v>
      </c>
      <c r="BV72">
        <v>0</v>
      </c>
    </row>
    <row r="73" spans="2:85" x14ac:dyDescent="0.3">
      <c r="D73" s="7" t="s">
        <v>98</v>
      </c>
      <c r="E73" s="7" t="s">
        <v>83</v>
      </c>
      <c r="F73" s="7" t="s">
        <v>109</v>
      </c>
      <c r="G73" s="8">
        <v>0</v>
      </c>
      <c r="H73" s="8">
        <v>38</v>
      </c>
      <c r="I73" s="8">
        <v>6</v>
      </c>
      <c r="J73" s="8">
        <v>0</v>
      </c>
      <c r="K73" s="8">
        <v>0</v>
      </c>
      <c r="AC73" s="19"/>
      <c r="AP73" s="19"/>
      <c r="BY73" t="s">
        <v>164</v>
      </c>
      <c r="BZ73" t="s">
        <v>129</v>
      </c>
      <c r="CA73" t="s">
        <v>138</v>
      </c>
      <c r="CB73">
        <f>AVERAGE(AJ71,AJ97,AJ118)</f>
        <v>0</v>
      </c>
      <c r="CC73">
        <f t="shared" ref="CC73:CG73" si="48">AVERAGE(AK71,AK97,AK118)</f>
        <v>0</v>
      </c>
      <c r="CD73">
        <f t="shared" si="48"/>
        <v>61.515522875816998</v>
      </c>
      <c r="CE73">
        <f t="shared" si="48"/>
        <v>8.2107843137254903</v>
      </c>
      <c r="CF73">
        <f t="shared" si="48"/>
        <v>29.162581699346404</v>
      </c>
      <c r="CG73">
        <f t="shared" si="48"/>
        <v>1.1111111111111112</v>
      </c>
    </row>
    <row r="74" spans="2:85" x14ac:dyDescent="0.3">
      <c r="AC74" s="19"/>
      <c r="AP74" s="19"/>
      <c r="CA74" t="s">
        <v>137</v>
      </c>
      <c r="CB74">
        <f>AVERAGE(AJ72,AJ98,AJ119)</f>
        <v>0</v>
      </c>
      <c r="CC74">
        <f t="shared" ref="CC74:CG74" si="49">AVERAGE(AK72,AK98,AK119)</f>
        <v>8.0808080808080813</v>
      </c>
      <c r="CD74">
        <f>AVERAGE(AL72,AL98,AL119)</f>
        <v>77.381927381927383</v>
      </c>
      <c r="CE74">
        <f t="shared" si="49"/>
        <v>7.4665574665574654</v>
      </c>
      <c r="CF74">
        <f t="shared" si="49"/>
        <v>3.0303030303030307</v>
      </c>
      <c r="CG74">
        <f t="shared" si="49"/>
        <v>4.0404040404040407</v>
      </c>
    </row>
    <row r="75" spans="2:85" x14ac:dyDescent="0.3">
      <c r="R75" s="2">
        <v>44482</v>
      </c>
      <c r="W75" s="1" t="s">
        <v>15</v>
      </c>
      <c r="X75" s="1" t="s">
        <v>3</v>
      </c>
      <c r="Y75" s="1" t="s">
        <v>147</v>
      </c>
      <c r="Z75" s="1" t="s">
        <v>59</v>
      </c>
      <c r="AA75" s="1" t="s">
        <v>143</v>
      </c>
      <c r="AB75" s="1" t="s">
        <v>2</v>
      </c>
      <c r="AC75" s="19"/>
      <c r="AE75" s="2">
        <v>44482</v>
      </c>
      <c r="AJ75" s="1" t="s">
        <v>15</v>
      </c>
      <c r="AK75" s="1" t="s">
        <v>3</v>
      </c>
      <c r="AL75" s="1" t="s">
        <v>147</v>
      </c>
      <c r="AM75" s="1" t="s">
        <v>59</v>
      </c>
      <c r="AN75" s="1" t="s">
        <v>143</v>
      </c>
      <c r="AO75" s="1" t="s">
        <v>2</v>
      </c>
      <c r="AP75" s="19"/>
    </row>
    <row r="76" spans="2:85" x14ac:dyDescent="0.3">
      <c r="B76" s="2">
        <v>44482</v>
      </c>
      <c r="G76" s="1" t="s">
        <v>15</v>
      </c>
      <c r="H76" s="1" t="s">
        <v>3</v>
      </c>
      <c r="I76" s="1" t="s">
        <v>59</v>
      </c>
      <c r="J76" s="1" t="s">
        <v>143</v>
      </c>
      <c r="K76" s="1" t="s">
        <v>2</v>
      </c>
      <c r="R76" s="2"/>
      <c r="W76" s="1"/>
      <c r="X76" s="1"/>
      <c r="Y76" s="1"/>
      <c r="Z76" s="1"/>
      <c r="AA76" s="1"/>
      <c r="AB76" s="1"/>
      <c r="AC76" s="19"/>
      <c r="AE76" s="2"/>
      <c r="AJ76" s="1"/>
      <c r="AK76" s="1"/>
      <c r="AL76" s="1"/>
      <c r="AM76" s="1"/>
      <c r="AN76" s="1"/>
      <c r="AO76" s="1"/>
      <c r="AP76" s="19"/>
      <c r="AS76" s="1" t="s">
        <v>134</v>
      </c>
      <c r="AT76" s="1"/>
      <c r="AU76" s="1" t="s">
        <v>15</v>
      </c>
      <c r="AV76" s="1" t="s">
        <v>3</v>
      </c>
      <c r="AW76" s="1" t="s">
        <v>147</v>
      </c>
      <c r="AX76" s="1" t="s">
        <v>59</v>
      </c>
      <c r="AY76" s="1" t="s">
        <v>143</v>
      </c>
      <c r="AZ76" s="1" t="s">
        <v>2</v>
      </c>
      <c r="BE76" t="s">
        <v>134</v>
      </c>
      <c r="BG76" t="s">
        <v>153</v>
      </c>
      <c r="BH76" t="s">
        <v>154</v>
      </c>
      <c r="BI76" t="s">
        <v>152</v>
      </c>
      <c r="BJ76" t="s">
        <v>155</v>
      </c>
      <c r="BK76" t="s">
        <v>156</v>
      </c>
      <c r="BL76" t="s">
        <v>157</v>
      </c>
    </row>
    <row r="77" spans="2:85" x14ac:dyDescent="0.3">
      <c r="B77" s="2"/>
      <c r="G77" s="1"/>
      <c r="H77" s="1"/>
      <c r="I77" s="1"/>
      <c r="J77" s="1"/>
      <c r="K77" s="1"/>
      <c r="V77" t="s">
        <v>130</v>
      </c>
      <c r="W77">
        <v>35</v>
      </c>
      <c r="X77">
        <v>0</v>
      </c>
      <c r="Y77">
        <v>0</v>
      </c>
      <c r="Z77">
        <v>0</v>
      </c>
      <c r="AA77">
        <v>0</v>
      </c>
      <c r="AB77">
        <v>0</v>
      </c>
      <c r="AC77" s="19">
        <f t="shared" si="18"/>
        <v>35</v>
      </c>
      <c r="AI77" t="s">
        <v>130</v>
      </c>
      <c r="AJ77">
        <f>(W77/35)*100</f>
        <v>100</v>
      </c>
      <c r="AK77">
        <f t="shared" ref="AK77:AO77" si="50">(X77/35)*100</f>
        <v>0</v>
      </c>
      <c r="AL77">
        <f t="shared" si="50"/>
        <v>0</v>
      </c>
      <c r="AM77">
        <f t="shared" si="50"/>
        <v>0</v>
      </c>
      <c r="AN77">
        <f t="shared" si="50"/>
        <v>0</v>
      </c>
      <c r="AO77">
        <f t="shared" si="50"/>
        <v>0</v>
      </c>
      <c r="AP77" s="19">
        <f t="shared" ref="AP77" si="51">SUM(AJ77:AO77)</f>
        <v>100</v>
      </c>
      <c r="AS77" s="1" t="s">
        <v>132</v>
      </c>
      <c r="AT77" s="1"/>
      <c r="AU77" s="1">
        <f>STDEV(AJ62,AJ77,AJ89,AJ104)</f>
        <v>4.8387096774193594</v>
      </c>
      <c r="AV77" s="1">
        <f t="shared" ref="AV77:AZ77" si="52">STDEV(AK62,AK77,AK89,AK104)</f>
        <v>0</v>
      </c>
      <c r="AW77" s="1">
        <f t="shared" si="52"/>
        <v>0</v>
      </c>
      <c r="AX77" s="1">
        <f t="shared" si="52"/>
        <v>0</v>
      </c>
      <c r="AY77" s="1">
        <f t="shared" si="52"/>
        <v>0</v>
      </c>
      <c r="AZ77" s="1">
        <f t="shared" si="52"/>
        <v>4.838709677419355</v>
      </c>
      <c r="BE77" t="s">
        <v>132</v>
      </c>
      <c r="BG77">
        <f>STDEV(AJ62,AJ77,AJ89,AJ104)</f>
        <v>4.8387096774193594</v>
      </c>
      <c r="BH77">
        <f t="shared" ref="BH77:BL77" si="53">STDEV(AK62,AK77,AK89,AK104)</f>
        <v>0</v>
      </c>
      <c r="BI77">
        <f t="shared" si="53"/>
        <v>0</v>
      </c>
      <c r="BJ77">
        <f t="shared" si="53"/>
        <v>0</v>
      </c>
      <c r="BK77">
        <f t="shared" si="53"/>
        <v>0</v>
      </c>
      <c r="BL77">
        <f t="shared" si="53"/>
        <v>4.838709677419355</v>
      </c>
    </row>
    <row r="78" spans="2:85" x14ac:dyDescent="0.3">
      <c r="F78" t="s">
        <v>130</v>
      </c>
      <c r="G78">
        <v>35</v>
      </c>
      <c r="H78">
        <v>0</v>
      </c>
      <c r="I78">
        <v>0</v>
      </c>
      <c r="J78">
        <v>0</v>
      </c>
      <c r="K78">
        <v>0</v>
      </c>
      <c r="AC78" s="19"/>
      <c r="AP78" s="19"/>
      <c r="AS78" s="1"/>
      <c r="AT78" s="1"/>
      <c r="AU78" s="1"/>
      <c r="AV78" s="1"/>
      <c r="AW78" s="1"/>
      <c r="AX78" s="1"/>
      <c r="BZ78" t="s">
        <v>134</v>
      </c>
      <c r="CB78" t="s">
        <v>153</v>
      </c>
      <c r="CC78" t="s">
        <v>154</v>
      </c>
      <c r="CD78" t="s">
        <v>152</v>
      </c>
      <c r="CE78" t="s">
        <v>155</v>
      </c>
      <c r="CF78" t="s">
        <v>156</v>
      </c>
      <c r="CG78" t="s">
        <v>157</v>
      </c>
    </row>
    <row r="79" spans="2:85" x14ac:dyDescent="0.3">
      <c r="T79" s="3" t="s">
        <v>64</v>
      </c>
      <c r="U79" s="3" t="s">
        <v>33</v>
      </c>
      <c r="V79" s="3" t="s">
        <v>94</v>
      </c>
      <c r="W79" s="3">
        <v>0</v>
      </c>
      <c r="X79" s="3">
        <v>32</v>
      </c>
      <c r="Y79" s="3">
        <v>0</v>
      </c>
      <c r="Z79" s="3">
        <v>0</v>
      </c>
      <c r="AA79" s="3">
        <v>0</v>
      </c>
      <c r="AB79" s="3">
        <v>6</v>
      </c>
      <c r="AC79" s="19">
        <f t="shared" si="18"/>
        <v>38</v>
      </c>
      <c r="AG79" s="3" t="s">
        <v>64</v>
      </c>
      <c r="AH79" s="3" t="s">
        <v>33</v>
      </c>
      <c r="AI79" s="3" t="s">
        <v>94</v>
      </c>
      <c r="AJ79" s="3">
        <f>(W79/38)*100</f>
        <v>0</v>
      </c>
      <c r="AK79" s="3">
        <f t="shared" ref="AK79:AO79" si="54">(X79/38)*100</f>
        <v>84.210526315789465</v>
      </c>
      <c r="AL79" s="3">
        <f t="shared" si="54"/>
        <v>0</v>
      </c>
      <c r="AM79" s="3">
        <f t="shared" si="54"/>
        <v>0</v>
      </c>
      <c r="AN79" s="3">
        <f t="shared" si="54"/>
        <v>0</v>
      </c>
      <c r="AO79" s="3">
        <f t="shared" si="54"/>
        <v>15.789473684210526</v>
      </c>
      <c r="AP79" s="19">
        <f t="shared" ref="AP79:AP80" si="55">SUM(AJ79:AO79)</f>
        <v>99.999999999999986</v>
      </c>
      <c r="AS79" s="24" t="s">
        <v>128</v>
      </c>
      <c r="AT79" t="s">
        <v>138</v>
      </c>
      <c r="AU79" s="1">
        <f>STDEV(AJ65,AJ79,AJ91,AJ106)</f>
        <v>1.1904761904761905</v>
      </c>
      <c r="AV79" s="1">
        <f t="shared" ref="AV79:AZ79" si="56">STDEV(AK65,AK79,AK91,AK106)</f>
        <v>6.015612906188383</v>
      </c>
      <c r="AW79" s="1">
        <f t="shared" si="56"/>
        <v>0</v>
      </c>
      <c r="AX79" s="1">
        <f t="shared" si="56"/>
        <v>1.1904761904761905</v>
      </c>
      <c r="AY79" s="1">
        <f t="shared" si="56"/>
        <v>0</v>
      </c>
      <c r="AZ79" s="1">
        <f t="shared" si="56"/>
        <v>3.7336330019535233</v>
      </c>
      <c r="BE79" t="s">
        <v>128</v>
      </c>
      <c r="BF79" t="s">
        <v>138</v>
      </c>
      <c r="BG79">
        <f>STDEV(AJ65,AJ79,AJ91,AJ106)</f>
        <v>1.1904761904761905</v>
      </c>
      <c r="BH79">
        <f t="shared" ref="BH79:BL79" si="57">STDEV(AK65,AK79,AK91,AK106)</f>
        <v>6.015612906188383</v>
      </c>
      <c r="BI79">
        <f t="shared" si="57"/>
        <v>0</v>
      </c>
      <c r="BJ79">
        <f t="shared" si="57"/>
        <v>1.1904761904761905</v>
      </c>
      <c r="BK79">
        <f t="shared" si="57"/>
        <v>0</v>
      </c>
      <c r="BL79">
        <f t="shared" si="57"/>
        <v>3.7336330019535233</v>
      </c>
      <c r="BZ79" t="s">
        <v>132</v>
      </c>
      <c r="CB79">
        <f>STDEV(AJ62,AJ77,AJ89,AJ104,AJ113)</f>
        <v>4.3278735048383066</v>
      </c>
      <c r="CC79">
        <f t="shared" ref="CC79:CG79" si="58">STDEV(AK62,AK77,AK89,AK104,AK113)</f>
        <v>0</v>
      </c>
      <c r="CD79">
        <f t="shared" si="58"/>
        <v>0</v>
      </c>
      <c r="CE79">
        <f t="shared" si="58"/>
        <v>0</v>
      </c>
      <c r="CF79">
        <f t="shared" si="58"/>
        <v>0</v>
      </c>
      <c r="CG79">
        <f t="shared" si="58"/>
        <v>4.327873504838303</v>
      </c>
    </row>
    <row r="80" spans="2:85" x14ac:dyDescent="0.3">
      <c r="D80" s="3" t="s">
        <v>64</v>
      </c>
      <c r="E80" s="3" t="s">
        <v>33</v>
      </c>
      <c r="F80" s="3" t="s">
        <v>94</v>
      </c>
      <c r="G80" s="3">
        <v>0</v>
      </c>
      <c r="H80" s="3">
        <v>32</v>
      </c>
      <c r="I80" s="3">
        <v>0</v>
      </c>
      <c r="J80" s="3">
        <v>0</v>
      </c>
      <c r="K80" s="3">
        <v>6</v>
      </c>
      <c r="T80" s="3" t="s">
        <v>98</v>
      </c>
      <c r="U80" s="3" t="s">
        <v>33</v>
      </c>
      <c r="V80" s="3" t="s">
        <v>94</v>
      </c>
      <c r="W80" s="3">
        <v>0</v>
      </c>
      <c r="X80" s="3">
        <v>30</v>
      </c>
      <c r="Y80" s="3">
        <v>0</v>
      </c>
      <c r="Z80" s="3">
        <v>0</v>
      </c>
      <c r="AA80" s="3">
        <v>0</v>
      </c>
      <c r="AB80" s="3">
        <v>6</v>
      </c>
      <c r="AC80" s="19">
        <f t="shared" si="18"/>
        <v>36</v>
      </c>
      <c r="AG80" s="3" t="s">
        <v>98</v>
      </c>
      <c r="AH80" s="3" t="s">
        <v>33</v>
      </c>
      <c r="AI80" s="3" t="s">
        <v>94</v>
      </c>
      <c r="AJ80" s="3">
        <f>(W80/36)*100</f>
        <v>0</v>
      </c>
      <c r="AK80" s="3">
        <f t="shared" ref="AK80:AO80" si="59">(X80/36)*100</f>
        <v>83.333333333333343</v>
      </c>
      <c r="AL80" s="3">
        <f t="shared" si="59"/>
        <v>0</v>
      </c>
      <c r="AM80" s="3">
        <f t="shared" si="59"/>
        <v>0</v>
      </c>
      <c r="AN80" s="3">
        <f t="shared" si="59"/>
        <v>0</v>
      </c>
      <c r="AO80" s="3">
        <f t="shared" si="59"/>
        <v>16.666666666666664</v>
      </c>
      <c r="AP80" s="19">
        <f t="shared" si="55"/>
        <v>100</v>
      </c>
      <c r="AS80" s="24"/>
      <c r="AT80" t="s">
        <v>137</v>
      </c>
      <c r="AU80" s="1">
        <f>STDEV(AJ66,AJ80,AJ92,AJ107)</f>
        <v>0</v>
      </c>
      <c r="AV80" s="1">
        <f t="shared" ref="AV80:AZ80" si="60">STDEV(AK66,AK80,AK92,AK107)</f>
        <v>3.9336672100411749</v>
      </c>
      <c r="AW80" s="1">
        <f t="shared" si="60"/>
        <v>4.7598729858995723</v>
      </c>
      <c r="AX80" s="1">
        <f t="shared" si="60"/>
        <v>1.1627906976744187</v>
      </c>
      <c r="AY80" s="1">
        <f t="shared" si="60"/>
        <v>0</v>
      </c>
      <c r="AZ80" s="1">
        <f t="shared" si="60"/>
        <v>6.4668570344601184</v>
      </c>
      <c r="BF80" t="s">
        <v>137</v>
      </c>
      <c r="BG80">
        <f>STDEV(AJ66,AJ80,AJ92,AJ107)</f>
        <v>0</v>
      </c>
      <c r="BH80">
        <f t="shared" ref="BH80:BL80" si="61">STDEV(AK66,AK80,AK92,AK107)</f>
        <v>3.9336672100411749</v>
      </c>
      <c r="BI80">
        <f t="shared" si="61"/>
        <v>4.7598729858995723</v>
      </c>
      <c r="BJ80">
        <f t="shared" si="61"/>
        <v>1.1627906976744187</v>
      </c>
      <c r="BK80">
        <f t="shared" si="61"/>
        <v>0</v>
      </c>
      <c r="BL80">
        <f t="shared" si="61"/>
        <v>6.4668570344601184</v>
      </c>
    </row>
    <row r="81" spans="2:85" x14ac:dyDescent="0.3">
      <c r="D81" s="3" t="s">
        <v>98</v>
      </c>
      <c r="E81" s="3" t="s">
        <v>33</v>
      </c>
      <c r="F81" s="3" t="s">
        <v>94</v>
      </c>
      <c r="G81" s="3">
        <v>0</v>
      </c>
      <c r="H81" s="3">
        <v>30</v>
      </c>
      <c r="I81" s="3">
        <v>0</v>
      </c>
      <c r="J81" s="3">
        <v>0</v>
      </c>
      <c r="K81" s="3">
        <v>6</v>
      </c>
      <c r="AC81" s="19"/>
      <c r="AP81" s="19"/>
      <c r="AS81" s="13"/>
      <c r="AT81" s="1"/>
      <c r="AU81" s="1"/>
      <c r="AV81" s="1"/>
      <c r="AW81" s="1"/>
      <c r="AX81" s="1"/>
      <c r="BZ81" t="s">
        <v>128</v>
      </c>
      <c r="CA81" t="s">
        <v>138</v>
      </c>
      <c r="CB81">
        <f>STDEV(AJ65,AJ79,AJ91,AJ106)</f>
        <v>1.1904761904761905</v>
      </c>
      <c r="CC81">
        <f t="shared" ref="CC81:CG81" si="62">STDEV(AK65,AK79,AK91,AK106)</f>
        <v>6.015612906188383</v>
      </c>
      <c r="CD81">
        <f t="shared" si="62"/>
        <v>0</v>
      </c>
      <c r="CE81">
        <f t="shared" si="62"/>
        <v>1.1904761904761905</v>
      </c>
      <c r="CF81">
        <f t="shared" si="62"/>
        <v>0</v>
      </c>
      <c r="CG81">
        <f t="shared" si="62"/>
        <v>3.7336330019535233</v>
      </c>
    </row>
    <row r="82" spans="2:85" x14ac:dyDescent="0.3">
      <c r="T82" s="5" t="s">
        <v>64</v>
      </c>
      <c r="U82" s="5" t="s">
        <v>65</v>
      </c>
      <c r="V82" s="5" t="s">
        <v>66</v>
      </c>
      <c r="W82" s="5">
        <v>20</v>
      </c>
      <c r="X82" s="5">
        <v>6</v>
      </c>
      <c r="Y82" s="5">
        <v>0</v>
      </c>
      <c r="Z82" s="5">
        <v>2</v>
      </c>
      <c r="AA82" s="5">
        <v>0</v>
      </c>
      <c r="AB82" s="5">
        <v>3</v>
      </c>
      <c r="AC82" s="19">
        <f t="shared" si="18"/>
        <v>31</v>
      </c>
      <c r="AF82" s="21" t="s">
        <v>161</v>
      </c>
      <c r="AG82" s="22" t="s">
        <v>64</v>
      </c>
      <c r="AH82" s="22" t="s">
        <v>65</v>
      </c>
      <c r="AI82" s="22" t="s">
        <v>66</v>
      </c>
      <c r="AJ82" s="22">
        <f>(W82/31)*100</f>
        <v>64.516129032258064</v>
      </c>
      <c r="AK82" s="22">
        <f t="shared" ref="AK82:AO82" si="63">(X82/31)*100</f>
        <v>19.35483870967742</v>
      </c>
      <c r="AL82" s="22">
        <f t="shared" si="63"/>
        <v>0</v>
      </c>
      <c r="AM82" s="22">
        <f t="shared" si="63"/>
        <v>6.4516129032258061</v>
      </c>
      <c r="AN82" s="22">
        <f t="shared" si="63"/>
        <v>0</v>
      </c>
      <c r="AO82" s="22">
        <f t="shared" si="63"/>
        <v>9.67741935483871</v>
      </c>
      <c r="AP82" s="19">
        <f t="shared" ref="AP82:AP83" si="64">SUM(AJ82:AO82)</f>
        <v>100</v>
      </c>
      <c r="AS82" s="24" t="s">
        <v>0</v>
      </c>
      <c r="AT82" t="s">
        <v>138</v>
      </c>
      <c r="AU82" s="1">
        <f>STDEV(AJ68,AJ82,AJ94)</f>
        <v>37.248404463846818</v>
      </c>
      <c r="AV82" s="1">
        <f t="shared" ref="AV82:AZ82" si="65">STDEV(AK68,AK82,AK94)</f>
        <v>10.429674080939055</v>
      </c>
      <c r="AW82" s="1">
        <f t="shared" si="65"/>
        <v>39.716843801290914</v>
      </c>
      <c r="AX82" s="1">
        <f t="shared" si="65"/>
        <v>9.9224015605357501</v>
      </c>
      <c r="AY82" s="1">
        <f t="shared" si="65"/>
        <v>4.7547870310412135</v>
      </c>
      <c r="AZ82" s="1">
        <f t="shared" si="65"/>
        <v>5.0515722895351391</v>
      </c>
      <c r="BE82" t="s">
        <v>0</v>
      </c>
      <c r="BF82" t="s">
        <v>138</v>
      </c>
      <c r="BG82">
        <f>STDEV(AJ68,AJ94)</f>
        <v>0</v>
      </c>
      <c r="BH82">
        <f t="shared" ref="BH82:BL82" si="66">STDEV(AK68,AK94)</f>
        <v>2.0797258270192573</v>
      </c>
      <c r="BI82">
        <f t="shared" si="66"/>
        <v>7.5934175544656641</v>
      </c>
      <c r="BJ82">
        <f t="shared" si="66"/>
        <v>3.5306973342419803</v>
      </c>
      <c r="BK82">
        <f t="shared" si="66"/>
        <v>4.4980116723904864</v>
      </c>
      <c r="BL82">
        <f t="shared" si="66"/>
        <v>1.6444343748524362</v>
      </c>
      <c r="CA82" t="s">
        <v>137</v>
      </c>
      <c r="CB82">
        <f>STDEV(AJ66,AJ80,AJ92,AJ107)</f>
        <v>0</v>
      </c>
      <c r="CC82">
        <f t="shared" ref="CC82:CG82" si="67">STDEV(AK66,AK80,AK92,AK107)</f>
        <v>3.9336672100411749</v>
      </c>
      <c r="CD82">
        <f t="shared" si="67"/>
        <v>4.7598729858995723</v>
      </c>
      <c r="CE82">
        <f t="shared" si="67"/>
        <v>1.1627906976744187</v>
      </c>
      <c r="CF82">
        <f t="shared" si="67"/>
        <v>0</v>
      </c>
      <c r="CG82">
        <f t="shared" si="67"/>
        <v>6.4668570344601184</v>
      </c>
    </row>
    <row r="83" spans="2:85" x14ac:dyDescent="0.3">
      <c r="D83" s="5" t="s">
        <v>64</v>
      </c>
      <c r="E83" s="5" t="s">
        <v>65</v>
      </c>
      <c r="F83" s="5" t="s">
        <v>66</v>
      </c>
      <c r="G83" s="5">
        <v>20</v>
      </c>
      <c r="H83" s="5">
        <v>6</v>
      </c>
      <c r="I83" s="5">
        <v>2</v>
      </c>
      <c r="J83" s="5">
        <v>0</v>
      </c>
      <c r="K83" s="5">
        <v>3</v>
      </c>
      <c r="T83" s="5" t="s">
        <v>98</v>
      </c>
      <c r="U83" s="5" t="s">
        <v>65</v>
      </c>
      <c r="V83" s="5" t="s">
        <v>63</v>
      </c>
      <c r="W83" s="5">
        <v>0</v>
      </c>
      <c r="X83" s="5">
        <v>11</v>
      </c>
      <c r="Y83" s="5">
        <v>20</v>
      </c>
      <c r="Z83" s="5">
        <v>1</v>
      </c>
      <c r="AA83" s="5">
        <v>0</v>
      </c>
      <c r="AB83" s="5">
        <v>2</v>
      </c>
      <c r="AC83" s="19">
        <f t="shared" si="18"/>
        <v>34</v>
      </c>
      <c r="AF83" s="21"/>
      <c r="AG83" s="22" t="s">
        <v>98</v>
      </c>
      <c r="AH83" s="22" t="s">
        <v>65</v>
      </c>
      <c r="AI83" s="22" t="s">
        <v>63</v>
      </c>
      <c r="AJ83" s="22">
        <f>(W83/34)*100</f>
        <v>0</v>
      </c>
      <c r="AK83" s="22">
        <f t="shared" ref="AK83:AO83" si="68">(X83/34)*100</f>
        <v>32.352941176470587</v>
      </c>
      <c r="AL83" s="22">
        <f t="shared" si="68"/>
        <v>58.82352941176471</v>
      </c>
      <c r="AM83" s="22">
        <f t="shared" si="68"/>
        <v>2.9411764705882351</v>
      </c>
      <c r="AN83" s="22">
        <f t="shared" si="68"/>
        <v>0</v>
      </c>
      <c r="AO83" s="22">
        <f t="shared" si="68"/>
        <v>5.8823529411764701</v>
      </c>
      <c r="AP83" s="19">
        <f t="shared" si="64"/>
        <v>100</v>
      </c>
      <c r="AS83" s="24"/>
      <c r="AT83" t="s">
        <v>137</v>
      </c>
      <c r="AU83" s="1">
        <f>STDEV(AJ69,AJ83,AJ95)</f>
        <v>1.5193428136569096</v>
      </c>
      <c r="AV83" s="1">
        <f>STDEV(AK69,AK83,AK95)</f>
        <v>17.967551230286876</v>
      </c>
      <c r="AW83" s="1">
        <f t="shared" ref="AW83:AZ83" si="69">STDEV(AL69,AL83,AL95)</f>
        <v>17.722771701999907</v>
      </c>
      <c r="AX83" s="1">
        <f t="shared" si="69"/>
        <v>12.909078259911139</v>
      </c>
      <c r="AY83" s="1">
        <f t="shared" si="69"/>
        <v>0</v>
      </c>
      <c r="AZ83" s="1">
        <f t="shared" si="69"/>
        <v>3.507129416974065</v>
      </c>
      <c r="BF83" t="s">
        <v>137</v>
      </c>
      <c r="BG83">
        <f>STDEV(AJ69,AJ95)</f>
        <v>1.8608073189119669</v>
      </c>
      <c r="BH83">
        <f t="shared" ref="BH83:BL83" si="70">STDEV(AK69,AK95)</f>
        <v>1.8608073189119669</v>
      </c>
      <c r="BI83">
        <f t="shared" si="70"/>
        <v>16.049463125615677</v>
      </c>
      <c r="BJ83">
        <f t="shared" si="70"/>
        <v>16.747265870207702</v>
      </c>
      <c r="BK83">
        <f t="shared" si="70"/>
        <v>0</v>
      </c>
      <c r="BL83">
        <f t="shared" si="70"/>
        <v>4.4194173824159222</v>
      </c>
    </row>
    <row r="84" spans="2:85" x14ac:dyDescent="0.3">
      <c r="D84" s="5" t="s">
        <v>98</v>
      </c>
      <c r="E84" s="5" t="s">
        <v>65</v>
      </c>
      <c r="F84" s="5" t="s">
        <v>63</v>
      </c>
      <c r="G84" s="5">
        <v>0</v>
      </c>
      <c r="H84" s="5">
        <v>31</v>
      </c>
      <c r="I84" s="5">
        <v>1</v>
      </c>
      <c r="J84" s="5">
        <v>0</v>
      </c>
      <c r="K84" s="5">
        <v>2</v>
      </c>
      <c r="AC84" s="19"/>
      <c r="AP84" s="19"/>
      <c r="AS84" s="13"/>
      <c r="AT84" s="1"/>
      <c r="AU84" s="1"/>
      <c r="AV84" s="1"/>
      <c r="AW84" s="1"/>
      <c r="AX84" s="1"/>
      <c r="BZ84" t="s">
        <v>0</v>
      </c>
      <c r="CA84" t="s">
        <v>138</v>
      </c>
      <c r="CB84">
        <f>STDEV(AJ68,AJ94,AJ115)</f>
        <v>0</v>
      </c>
      <c r="CC84">
        <f t="shared" ref="CC84:CG84" si="71">STDEV(AK68,AK94,AK115)</f>
        <v>3.2660891312004305</v>
      </c>
      <c r="CD84">
        <f t="shared" si="71"/>
        <v>9.6136646677888482</v>
      </c>
      <c r="CE84">
        <f t="shared" si="71"/>
        <v>12.328349032197648</v>
      </c>
      <c r="CF84">
        <f t="shared" si="71"/>
        <v>10.752956967420761</v>
      </c>
      <c r="CG84">
        <f t="shared" si="71"/>
        <v>4.5018606760610451</v>
      </c>
    </row>
    <row r="85" spans="2:85" x14ac:dyDescent="0.3">
      <c r="AC85" s="19"/>
      <c r="AP85" s="19"/>
      <c r="AS85" s="24" t="s">
        <v>129</v>
      </c>
      <c r="AT85" t="s">
        <v>138</v>
      </c>
      <c r="AU85" s="1">
        <f>STDEV(AJ71,AJ97)</f>
        <v>0</v>
      </c>
      <c r="AV85" s="1">
        <f t="shared" ref="AV85:AZ85" si="72">STDEV(AK71,AK97)</f>
        <v>0</v>
      </c>
      <c r="AW85" s="1">
        <f t="shared" si="72"/>
        <v>21.1872068627587</v>
      </c>
      <c r="AX85" s="1">
        <f t="shared" si="72"/>
        <v>9.0988004932092501</v>
      </c>
      <c r="AY85" s="1">
        <f t="shared" si="72"/>
        <v>12.08840636954943</v>
      </c>
      <c r="AZ85" s="1">
        <f t="shared" si="72"/>
        <v>0</v>
      </c>
      <c r="BE85" t="s">
        <v>129</v>
      </c>
      <c r="BF85" t="s">
        <v>138</v>
      </c>
      <c r="BG85">
        <f>STDEV(AJ71,AJ97)</f>
        <v>0</v>
      </c>
      <c r="BH85">
        <f t="shared" ref="BH85:BL85" si="73">STDEV(AK71,AK97)</f>
        <v>0</v>
      </c>
      <c r="BI85">
        <f t="shared" si="73"/>
        <v>21.1872068627587</v>
      </c>
      <c r="BJ85">
        <f t="shared" si="73"/>
        <v>9.0988004932092501</v>
      </c>
      <c r="BK85">
        <f t="shared" si="73"/>
        <v>12.08840636954943</v>
      </c>
      <c r="BL85">
        <f t="shared" si="73"/>
        <v>0</v>
      </c>
      <c r="CA85" t="s">
        <v>137</v>
      </c>
      <c r="CB85">
        <f>STDEV(AJ69,AJ95,AJ116)</f>
        <v>1.5632568160180742</v>
      </c>
      <c r="CC85">
        <f t="shared" ref="CC85:CG85" si="74">STDEV(AK69,AK95,AK116)</f>
        <v>8.9599727754646548</v>
      </c>
      <c r="CD85">
        <f>STDEV(AL69,AL95,AL116)</f>
        <v>30.51799907293422</v>
      </c>
      <c r="CE85">
        <f t="shared" si="74"/>
        <v>12.946922465118279</v>
      </c>
      <c r="CF85">
        <f t="shared" si="74"/>
        <v>8.0187537387448025</v>
      </c>
      <c r="CG85">
        <f t="shared" si="74"/>
        <v>16.142410529269576</v>
      </c>
    </row>
    <row r="86" spans="2:85" x14ac:dyDescent="0.3">
      <c r="AC86" s="19"/>
      <c r="AP86" s="19"/>
      <c r="AS86" s="24"/>
      <c r="AT86" t="s">
        <v>137</v>
      </c>
      <c r="AU86" s="1">
        <f>STDEV(AJ72,AJ98)</f>
        <v>0</v>
      </c>
      <c r="AV86" s="1">
        <f t="shared" ref="AV86:AZ86" si="75">STDEV(AK72,AK98)</f>
        <v>12.856486930664502</v>
      </c>
      <c r="AW86" s="1">
        <f t="shared" si="75"/>
        <v>20.587752720050577</v>
      </c>
      <c r="AX86" s="1">
        <f t="shared" si="75"/>
        <v>7.7312657893860823</v>
      </c>
      <c r="AY86" s="1">
        <f t="shared" si="75"/>
        <v>0</v>
      </c>
      <c r="AZ86" s="1">
        <f t="shared" si="75"/>
        <v>0</v>
      </c>
      <c r="BF86" t="s">
        <v>137</v>
      </c>
      <c r="BG86">
        <f>STDEV(AJ72,AJ98)</f>
        <v>0</v>
      </c>
      <c r="BH86">
        <f t="shared" ref="BH86:BL86" si="76">STDEV(AK72,AK98)</f>
        <v>12.856486930664502</v>
      </c>
      <c r="BI86">
        <f t="shared" si="76"/>
        <v>20.587752720050577</v>
      </c>
      <c r="BJ86">
        <f t="shared" si="76"/>
        <v>7.7312657893860823</v>
      </c>
      <c r="BK86">
        <f t="shared" si="76"/>
        <v>0</v>
      </c>
      <c r="BL86">
        <f t="shared" si="76"/>
        <v>0</v>
      </c>
    </row>
    <row r="87" spans="2:85" x14ac:dyDescent="0.3">
      <c r="R87" s="2">
        <v>44475</v>
      </c>
      <c r="W87" t="s">
        <v>15</v>
      </c>
      <c r="X87" t="s">
        <v>3</v>
      </c>
      <c r="Y87" s="1" t="s">
        <v>147</v>
      </c>
      <c r="Z87" t="s">
        <v>59</v>
      </c>
      <c r="AA87" s="1" t="s">
        <v>143</v>
      </c>
      <c r="AB87" t="s">
        <v>2</v>
      </c>
      <c r="AC87" s="19"/>
      <c r="AE87" s="2">
        <v>44475</v>
      </c>
      <c r="AJ87" t="s">
        <v>15</v>
      </c>
      <c r="AK87" t="s">
        <v>3</v>
      </c>
      <c r="AL87" s="1" t="s">
        <v>147</v>
      </c>
      <c r="AM87" t="s">
        <v>59</v>
      </c>
      <c r="AN87" s="1" t="s">
        <v>143</v>
      </c>
      <c r="AO87" t="s">
        <v>2</v>
      </c>
      <c r="AP87" s="19"/>
      <c r="BZ87" t="s">
        <v>129</v>
      </c>
      <c r="CA87" t="s">
        <v>138</v>
      </c>
      <c r="CB87">
        <f>STDEV(AJ71,AJ97,AJ118)</f>
        <v>0</v>
      </c>
      <c r="CC87">
        <f t="shared" ref="CC87:CG87" si="77">STDEV(AK71,AK97,AK118)</f>
        <v>0</v>
      </c>
      <c r="CD87">
        <f t="shared" si="77"/>
        <v>18.143713796519165</v>
      </c>
      <c r="CE87">
        <f t="shared" si="77"/>
        <v>9.589411842887074</v>
      </c>
      <c r="CF87">
        <f t="shared" si="77"/>
        <v>9.9272295562347743</v>
      </c>
      <c r="CG87">
        <f t="shared" si="77"/>
        <v>1.9245008972987527</v>
      </c>
    </row>
    <row r="88" spans="2:85" x14ac:dyDescent="0.3">
      <c r="B88" s="2">
        <v>44475</v>
      </c>
      <c r="G88" t="s">
        <v>15</v>
      </c>
      <c r="H88" t="s">
        <v>3</v>
      </c>
      <c r="I88" t="s">
        <v>59</v>
      </c>
      <c r="J88" s="1" t="s">
        <v>143</v>
      </c>
      <c r="K88" t="s">
        <v>2</v>
      </c>
      <c r="R88" s="2"/>
      <c r="AC88" s="19"/>
      <c r="AE88" s="2"/>
      <c r="AP88" s="19"/>
      <c r="AS88" s="14" t="s">
        <v>136</v>
      </c>
      <c r="AU88" s="1" t="s">
        <v>15</v>
      </c>
      <c r="AV88" s="1" t="s">
        <v>3</v>
      </c>
      <c r="AW88" s="1" t="s">
        <v>147</v>
      </c>
      <c r="AX88" s="1" t="s">
        <v>59</v>
      </c>
      <c r="AY88" s="1" t="s">
        <v>143</v>
      </c>
      <c r="AZ88" s="1" t="s">
        <v>2</v>
      </c>
      <c r="BE88" t="s">
        <v>136</v>
      </c>
      <c r="BG88" t="s">
        <v>153</v>
      </c>
      <c r="BH88" t="s">
        <v>154</v>
      </c>
      <c r="BI88" t="s">
        <v>152</v>
      </c>
      <c r="BJ88" t="s">
        <v>155</v>
      </c>
      <c r="BK88" t="s">
        <v>158</v>
      </c>
      <c r="BL88" t="s">
        <v>157</v>
      </c>
      <c r="CA88" t="s">
        <v>137</v>
      </c>
      <c r="CB88">
        <f>STDEV(AJ72,AJ98,AJ119)</f>
        <v>0</v>
      </c>
      <c r="CC88">
        <f t="shared" ref="CC88:CG88" si="78">STDEV(AK72,AK98,AK119)</f>
        <v>9.2577286766784663</v>
      </c>
      <c r="CD88">
        <f t="shared" si="78"/>
        <v>17.263846332088946</v>
      </c>
      <c r="CE88">
        <f t="shared" si="78"/>
        <v>5.6007820766379002</v>
      </c>
      <c r="CF88">
        <f t="shared" si="78"/>
        <v>5.2486388108147803</v>
      </c>
      <c r="CG88">
        <f t="shared" si="78"/>
        <v>6.9981850810863726</v>
      </c>
    </row>
    <row r="89" spans="2:85" x14ac:dyDescent="0.3">
      <c r="B89" s="2"/>
      <c r="R89" s="2"/>
      <c r="V89" t="s">
        <v>131</v>
      </c>
      <c r="W89">
        <v>35</v>
      </c>
      <c r="X89">
        <v>0</v>
      </c>
      <c r="Y89">
        <v>0</v>
      </c>
      <c r="Z89">
        <v>0</v>
      </c>
      <c r="AA89">
        <v>0</v>
      </c>
      <c r="AB89">
        <v>0</v>
      </c>
      <c r="AC89" s="19">
        <f t="shared" si="18"/>
        <v>35</v>
      </c>
      <c r="AE89" s="2"/>
      <c r="AI89" t="s">
        <v>131</v>
      </c>
      <c r="AJ89">
        <f>(W89/35)*100</f>
        <v>100</v>
      </c>
      <c r="AK89">
        <f t="shared" ref="AK89:AO89" si="79">(X89/35)*100</f>
        <v>0</v>
      </c>
      <c r="AL89">
        <f t="shared" si="79"/>
        <v>0</v>
      </c>
      <c r="AM89">
        <f t="shared" si="79"/>
        <v>0</v>
      </c>
      <c r="AN89">
        <f t="shared" si="79"/>
        <v>0</v>
      </c>
      <c r="AO89">
        <f t="shared" si="79"/>
        <v>0</v>
      </c>
      <c r="AP89" s="19">
        <f t="shared" ref="AP89" si="80">SUM(AJ89:AO89)</f>
        <v>100</v>
      </c>
      <c r="AS89" s="1" t="s">
        <v>132</v>
      </c>
      <c r="AU89">
        <f>AU77/2</f>
        <v>2.4193548387096797</v>
      </c>
      <c r="AV89">
        <f t="shared" ref="AV89:AZ89" si="81">AV77/2</f>
        <v>0</v>
      </c>
      <c r="AW89">
        <f t="shared" si="81"/>
        <v>0</v>
      </c>
      <c r="AX89">
        <f t="shared" si="81"/>
        <v>0</v>
      </c>
      <c r="AY89">
        <f t="shared" si="81"/>
        <v>0</v>
      </c>
      <c r="AZ89">
        <f t="shared" si="81"/>
        <v>2.4193548387096775</v>
      </c>
      <c r="BE89" t="s">
        <v>132</v>
      </c>
      <c r="BG89">
        <f>BG77/2</f>
        <v>2.4193548387096797</v>
      </c>
      <c r="BH89">
        <f t="shared" ref="BH89:BL89" si="82">BH77/2</f>
        <v>0</v>
      </c>
      <c r="BI89">
        <f t="shared" si="82"/>
        <v>0</v>
      </c>
      <c r="BJ89">
        <f t="shared" si="82"/>
        <v>0</v>
      </c>
      <c r="BK89">
        <f t="shared" si="82"/>
        <v>0</v>
      </c>
      <c r="BL89">
        <f t="shared" si="82"/>
        <v>2.4193548387096775</v>
      </c>
    </row>
    <row r="90" spans="2:85" x14ac:dyDescent="0.3">
      <c r="B90" s="2"/>
      <c r="F90" t="s">
        <v>131</v>
      </c>
      <c r="G90">
        <v>35</v>
      </c>
      <c r="H90">
        <v>0</v>
      </c>
      <c r="I90">
        <v>0</v>
      </c>
      <c r="J90">
        <v>0</v>
      </c>
      <c r="K90">
        <v>0</v>
      </c>
      <c r="AC90" s="19"/>
      <c r="AP90" s="19"/>
      <c r="AS90" s="1"/>
      <c r="AU90">
        <f t="shared" ref="AU90:AZ90" si="83">AU78/2</f>
        <v>0</v>
      </c>
      <c r="AV90">
        <f t="shared" si="83"/>
        <v>0</v>
      </c>
      <c r="AW90">
        <f t="shared" si="83"/>
        <v>0</v>
      </c>
      <c r="AX90">
        <f t="shared" si="83"/>
        <v>0</v>
      </c>
      <c r="AY90">
        <f t="shared" si="83"/>
        <v>0</v>
      </c>
      <c r="AZ90">
        <f t="shared" si="83"/>
        <v>0</v>
      </c>
      <c r="BZ90" t="s">
        <v>136</v>
      </c>
      <c r="CB90" t="s">
        <v>153</v>
      </c>
      <c r="CC90" t="s">
        <v>154</v>
      </c>
      <c r="CD90" t="s">
        <v>152</v>
      </c>
      <c r="CE90" t="s">
        <v>155</v>
      </c>
      <c r="CF90" t="s">
        <v>158</v>
      </c>
      <c r="CG90" t="s">
        <v>157</v>
      </c>
    </row>
    <row r="91" spans="2:85" x14ac:dyDescent="0.3">
      <c r="T91" s="4" t="s">
        <v>64</v>
      </c>
      <c r="U91" s="4" t="s">
        <v>33</v>
      </c>
      <c r="V91" s="4" t="s">
        <v>76</v>
      </c>
      <c r="W91" s="4">
        <v>0</v>
      </c>
      <c r="X91" s="4">
        <v>26</v>
      </c>
      <c r="Y91" s="4">
        <v>0</v>
      </c>
      <c r="Z91" s="4">
        <v>0</v>
      </c>
      <c r="AA91" s="4">
        <v>0</v>
      </c>
      <c r="AB91" s="4">
        <v>6</v>
      </c>
      <c r="AC91" s="19">
        <f t="shared" si="18"/>
        <v>32</v>
      </c>
      <c r="AG91" s="4" t="s">
        <v>64</v>
      </c>
      <c r="AH91" s="4" t="s">
        <v>33</v>
      </c>
      <c r="AI91" s="4" t="s">
        <v>76</v>
      </c>
      <c r="AJ91" s="4">
        <f>(W91/32)*100</f>
        <v>0</v>
      </c>
      <c r="AK91" s="4">
        <f t="shared" ref="AK91:AO91" si="84">(X91/32)*100</f>
        <v>81.25</v>
      </c>
      <c r="AL91" s="4">
        <f t="shared" si="84"/>
        <v>0</v>
      </c>
      <c r="AM91" s="4">
        <f t="shared" si="84"/>
        <v>0</v>
      </c>
      <c r="AN91" s="4">
        <f t="shared" si="84"/>
        <v>0</v>
      </c>
      <c r="AO91" s="4">
        <f t="shared" si="84"/>
        <v>18.75</v>
      </c>
      <c r="AP91" s="19">
        <f t="shared" ref="AP91:AP92" si="85">SUM(AJ91:AO91)</f>
        <v>100</v>
      </c>
      <c r="AS91" s="24" t="s">
        <v>128</v>
      </c>
      <c r="AT91" t="s">
        <v>37</v>
      </c>
      <c r="AU91">
        <f t="shared" ref="AU91:AZ91" si="86">AU79/2</f>
        <v>0.59523809523809523</v>
      </c>
      <c r="AV91">
        <f t="shared" si="86"/>
        <v>3.0078064530941915</v>
      </c>
      <c r="AW91">
        <f t="shared" si="86"/>
        <v>0</v>
      </c>
      <c r="AX91">
        <f t="shared" si="86"/>
        <v>0.59523809523809523</v>
      </c>
      <c r="AY91">
        <f t="shared" si="86"/>
        <v>0</v>
      </c>
      <c r="AZ91">
        <f t="shared" si="86"/>
        <v>1.8668165009767617</v>
      </c>
      <c r="BE91" t="s">
        <v>128</v>
      </c>
      <c r="BF91" t="s">
        <v>37</v>
      </c>
      <c r="BG91">
        <f t="shared" ref="BG91:BL98" si="87">BG79/2</f>
        <v>0.59523809523809523</v>
      </c>
      <c r="BH91">
        <f t="shared" si="87"/>
        <v>3.0078064530941915</v>
      </c>
      <c r="BI91">
        <f t="shared" si="87"/>
        <v>0</v>
      </c>
      <c r="BJ91">
        <f t="shared" si="87"/>
        <v>0.59523809523809523</v>
      </c>
      <c r="BK91">
        <f t="shared" si="87"/>
        <v>0</v>
      </c>
      <c r="BL91">
        <f t="shared" si="87"/>
        <v>1.8668165009767617</v>
      </c>
      <c r="BZ91" t="s">
        <v>132</v>
      </c>
      <c r="CB91">
        <f>CB79/2</f>
        <v>2.1639367524191533</v>
      </c>
      <c r="CC91">
        <f t="shared" ref="CC91:CG91" si="88">CC79/2</f>
        <v>0</v>
      </c>
      <c r="CD91">
        <f t="shared" si="88"/>
        <v>0</v>
      </c>
      <c r="CE91">
        <f t="shared" si="88"/>
        <v>0</v>
      </c>
      <c r="CF91">
        <f t="shared" si="88"/>
        <v>0</v>
      </c>
      <c r="CG91">
        <f t="shared" si="88"/>
        <v>2.1639367524191515</v>
      </c>
    </row>
    <row r="92" spans="2:85" x14ac:dyDescent="0.3">
      <c r="D92" s="4" t="s">
        <v>64</v>
      </c>
      <c r="E92" s="4" t="s">
        <v>33</v>
      </c>
      <c r="F92" s="4" t="s">
        <v>76</v>
      </c>
      <c r="G92" s="4">
        <v>0</v>
      </c>
      <c r="H92" s="4">
        <v>26</v>
      </c>
      <c r="I92" s="4">
        <v>0</v>
      </c>
      <c r="J92" s="4">
        <v>0</v>
      </c>
      <c r="K92" s="4">
        <v>6</v>
      </c>
      <c r="T92" s="4" t="s">
        <v>39</v>
      </c>
      <c r="U92" s="4" t="s">
        <v>33</v>
      </c>
      <c r="V92" s="4" t="s">
        <v>77</v>
      </c>
      <c r="W92" s="4">
        <v>0</v>
      </c>
      <c r="X92" s="4">
        <v>26</v>
      </c>
      <c r="Y92" s="4">
        <v>0</v>
      </c>
      <c r="Z92" s="4">
        <v>0</v>
      </c>
      <c r="AA92" s="4">
        <v>0</v>
      </c>
      <c r="AB92" s="4">
        <v>9</v>
      </c>
      <c r="AC92" s="19">
        <f t="shared" si="18"/>
        <v>35</v>
      </c>
      <c r="AG92" s="4" t="s">
        <v>39</v>
      </c>
      <c r="AH92" s="4" t="s">
        <v>33</v>
      </c>
      <c r="AI92" s="4" t="s">
        <v>77</v>
      </c>
      <c r="AJ92" s="4">
        <f>(W92/35)*100</f>
        <v>0</v>
      </c>
      <c r="AK92" s="4">
        <f t="shared" ref="AK92:AO92" si="89">(X92/35)*100</f>
        <v>74.285714285714292</v>
      </c>
      <c r="AL92" s="4">
        <f t="shared" si="89"/>
        <v>0</v>
      </c>
      <c r="AM92" s="4">
        <f t="shared" si="89"/>
        <v>0</v>
      </c>
      <c r="AN92" s="4">
        <f t="shared" si="89"/>
        <v>0</v>
      </c>
      <c r="AO92" s="4">
        <f t="shared" si="89"/>
        <v>25.714285714285712</v>
      </c>
      <c r="AP92" s="19">
        <f t="shared" si="85"/>
        <v>100</v>
      </c>
      <c r="AS92" s="24"/>
      <c r="AT92" t="s">
        <v>127</v>
      </c>
      <c r="AU92">
        <f t="shared" ref="AU92:AV92" si="90">AU80/2</f>
        <v>0</v>
      </c>
      <c r="AV92">
        <f t="shared" si="90"/>
        <v>1.9668336050205875</v>
      </c>
      <c r="AW92">
        <f>AW80/2</f>
        <v>2.3799364929497862</v>
      </c>
      <c r="AX92">
        <f t="shared" ref="AX92:AZ92" si="91">AX80/2</f>
        <v>0.58139534883720934</v>
      </c>
      <c r="AY92">
        <f t="shared" si="91"/>
        <v>0</v>
      </c>
      <c r="AZ92">
        <f t="shared" si="91"/>
        <v>3.2334285172300592</v>
      </c>
      <c r="BF92" t="s">
        <v>127</v>
      </c>
      <c r="BG92">
        <f t="shared" si="87"/>
        <v>0</v>
      </c>
      <c r="BH92">
        <f t="shared" si="87"/>
        <v>1.9668336050205875</v>
      </c>
      <c r="BI92">
        <f t="shared" si="87"/>
        <v>2.3799364929497862</v>
      </c>
      <c r="BJ92">
        <f t="shared" si="87"/>
        <v>0.58139534883720934</v>
      </c>
      <c r="BK92">
        <f t="shared" si="87"/>
        <v>0</v>
      </c>
      <c r="BL92">
        <f t="shared" si="87"/>
        <v>3.2334285172300592</v>
      </c>
    </row>
    <row r="93" spans="2:85" x14ac:dyDescent="0.3">
      <c r="D93" s="4" t="s">
        <v>39</v>
      </c>
      <c r="E93" s="4" t="s">
        <v>33</v>
      </c>
      <c r="F93" s="4" t="s">
        <v>77</v>
      </c>
      <c r="G93" s="4">
        <v>0</v>
      </c>
      <c r="H93" s="4">
        <v>26</v>
      </c>
      <c r="I93" s="4">
        <v>0</v>
      </c>
      <c r="J93" s="4">
        <v>0</v>
      </c>
      <c r="K93" s="4">
        <v>9</v>
      </c>
      <c r="AC93" s="19"/>
      <c r="AP93" s="19"/>
      <c r="AS93" s="13"/>
      <c r="AX93">
        <f t="shared" ref="AX93:AZ93" si="92">AX81/2</f>
        <v>0</v>
      </c>
      <c r="AY93">
        <f t="shared" si="92"/>
        <v>0</v>
      </c>
      <c r="AZ93">
        <f t="shared" si="92"/>
        <v>0</v>
      </c>
      <c r="BZ93" t="s">
        <v>128</v>
      </c>
      <c r="CA93" t="s">
        <v>37</v>
      </c>
      <c r="CB93">
        <f t="shared" ref="CB93:CG93" si="93">CB81/2</f>
        <v>0.59523809523809523</v>
      </c>
      <c r="CC93">
        <f t="shared" si="93"/>
        <v>3.0078064530941915</v>
      </c>
      <c r="CD93">
        <f t="shared" si="93"/>
        <v>0</v>
      </c>
      <c r="CE93">
        <f t="shared" si="93"/>
        <v>0.59523809523809523</v>
      </c>
      <c r="CF93">
        <f t="shared" si="93"/>
        <v>0</v>
      </c>
      <c r="CG93">
        <f t="shared" si="93"/>
        <v>1.8668165009767617</v>
      </c>
    </row>
    <row r="94" spans="2:85" x14ac:dyDescent="0.3">
      <c r="T94" s="6" t="s">
        <v>64</v>
      </c>
      <c r="U94" s="6" t="s">
        <v>65</v>
      </c>
      <c r="V94" s="6" t="s">
        <v>63</v>
      </c>
      <c r="W94" s="6">
        <v>0</v>
      </c>
      <c r="X94" s="6">
        <v>0</v>
      </c>
      <c r="Y94" s="6">
        <v>27</v>
      </c>
      <c r="Z94" s="6">
        <v>11</v>
      </c>
      <c r="AA94" s="6">
        <v>4</v>
      </c>
      <c r="AB94" s="6">
        <v>1</v>
      </c>
      <c r="AC94" s="19">
        <f t="shared" si="18"/>
        <v>43</v>
      </c>
      <c r="AG94" s="6" t="s">
        <v>64</v>
      </c>
      <c r="AH94" s="6" t="s">
        <v>65</v>
      </c>
      <c r="AI94" s="6" t="s">
        <v>63</v>
      </c>
      <c r="AJ94" s="6">
        <f>(W94/43)*100</f>
        <v>0</v>
      </c>
      <c r="AK94" s="6">
        <f t="shared" ref="AK94:AO94" si="94">(X94/43)*100</f>
        <v>0</v>
      </c>
      <c r="AL94" s="6">
        <f t="shared" si="94"/>
        <v>62.790697674418603</v>
      </c>
      <c r="AM94" s="6">
        <f t="shared" si="94"/>
        <v>25.581395348837212</v>
      </c>
      <c r="AN94" s="6">
        <f t="shared" si="94"/>
        <v>9.3023255813953494</v>
      </c>
      <c r="AO94" s="6">
        <f t="shared" si="94"/>
        <v>2.3255813953488373</v>
      </c>
      <c r="AP94" s="19">
        <f t="shared" ref="AP94:AP95" si="95">SUM(AJ94:AO94)</f>
        <v>100</v>
      </c>
      <c r="AS94" s="24" t="s">
        <v>0</v>
      </c>
      <c r="AT94" t="s">
        <v>37</v>
      </c>
      <c r="AU94">
        <f t="shared" ref="AU94:AZ94" si="96">AU82/2</f>
        <v>18.624202231923409</v>
      </c>
      <c r="AV94">
        <f t="shared" si="96"/>
        <v>5.2148370404695275</v>
      </c>
      <c r="AW94">
        <f t="shared" si="96"/>
        <v>19.858421900645457</v>
      </c>
      <c r="AX94">
        <f t="shared" si="96"/>
        <v>4.961200780267875</v>
      </c>
      <c r="AY94">
        <f t="shared" si="96"/>
        <v>2.3773935155206067</v>
      </c>
      <c r="AZ94">
        <f t="shared" si="96"/>
        <v>2.5257861447675696</v>
      </c>
      <c r="BE94" t="s">
        <v>0</v>
      </c>
      <c r="BF94" t="s">
        <v>37</v>
      </c>
      <c r="BG94">
        <f t="shared" si="87"/>
        <v>0</v>
      </c>
      <c r="BH94">
        <f t="shared" si="87"/>
        <v>1.0398629135096287</v>
      </c>
      <c r="BI94">
        <f t="shared" si="87"/>
        <v>3.7967087772328321</v>
      </c>
      <c r="BJ94">
        <f t="shared" si="87"/>
        <v>1.7653486671209901</v>
      </c>
      <c r="BK94">
        <f t="shared" si="87"/>
        <v>2.2490058361952432</v>
      </c>
      <c r="BL94">
        <f t="shared" si="87"/>
        <v>0.82221718742621808</v>
      </c>
      <c r="CA94" t="s">
        <v>127</v>
      </c>
      <c r="CB94">
        <f t="shared" ref="CB94:CG94" si="97">CB82/2</f>
        <v>0</v>
      </c>
      <c r="CC94">
        <f t="shared" si="97"/>
        <v>1.9668336050205875</v>
      </c>
      <c r="CD94">
        <f t="shared" si="97"/>
        <v>2.3799364929497862</v>
      </c>
      <c r="CE94">
        <f t="shared" si="97"/>
        <v>0.58139534883720934</v>
      </c>
      <c r="CF94">
        <f t="shared" si="97"/>
        <v>0</v>
      </c>
      <c r="CG94">
        <f t="shared" si="97"/>
        <v>3.2334285172300592</v>
      </c>
    </row>
    <row r="95" spans="2:85" x14ac:dyDescent="0.3">
      <c r="D95" s="6" t="s">
        <v>64</v>
      </c>
      <c r="E95" s="6" t="s">
        <v>65</v>
      </c>
      <c r="F95" s="6" t="s">
        <v>63</v>
      </c>
      <c r="G95" s="6">
        <v>0</v>
      </c>
      <c r="H95" s="6">
        <v>27</v>
      </c>
      <c r="I95" s="6">
        <v>11</v>
      </c>
      <c r="J95" s="6">
        <v>4</v>
      </c>
      <c r="K95" s="6">
        <v>1</v>
      </c>
      <c r="T95" s="6" t="s">
        <v>39</v>
      </c>
      <c r="U95" s="6" t="s">
        <v>65</v>
      </c>
      <c r="V95" s="6" t="s">
        <v>66</v>
      </c>
      <c r="W95" s="6">
        <v>0</v>
      </c>
      <c r="X95" s="6">
        <v>0</v>
      </c>
      <c r="Y95" s="6">
        <v>30</v>
      </c>
      <c r="Z95" s="6">
        <v>0</v>
      </c>
      <c r="AA95" s="6">
        <v>0</v>
      </c>
      <c r="AB95" s="6">
        <v>2</v>
      </c>
      <c r="AC95" s="19">
        <f t="shared" si="18"/>
        <v>32</v>
      </c>
      <c r="AG95" s="6" t="s">
        <v>39</v>
      </c>
      <c r="AH95" s="6" t="s">
        <v>65</v>
      </c>
      <c r="AI95" s="6" t="s">
        <v>66</v>
      </c>
      <c r="AJ95" s="6">
        <f>(W95/32)*100</f>
        <v>0</v>
      </c>
      <c r="AK95" s="6">
        <f t="shared" ref="AK95:AO95" si="98">(X95/32)*100</f>
        <v>0</v>
      </c>
      <c r="AL95" s="6">
        <f t="shared" si="98"/>
        <v>93.75</v>
      </c>
      <c r="AM95" s="6">
        <f t="shared" si="98"/>
        <v>0</v>
      </c>
      <c r="AN95" s="6">
        <f t="shared" si="98"/>
        <v>0</v>
      </c>
      <c r="AO95" s="6">
        <f t="shared" si="98"/>
        <v>6.25</v>
      </c>
      <c r="AP95" s="19">
        <f t="shared" si="95"/>
        <v>100</v>
      </c>
      <c r="AS95" s="24"/>
      <c r="AT95" t="s">
        <v>127</v>
      </c>
      <c r="AU95">
        <f>AU83/2</f>
        <v>0.7596714068284548</v>
      </c>
      <c r="AV95">
        <f t="shared" ref="AV95:AZ95" si="99">AV83/2</f>
        <v>8.983775615143438</v>
      </c>
      <c r="AW95">
        <f t="shared" si="99"/>
        <v>8.8613858509999535</v>
      </c>
      <c r="AX95">
        <f t="shared" si="99"/>
        <v>6.4545391299555694</v>
      </c>
      <c r="AY95">
        <f t="shared" si="99"/>
        <v>0</v>
      </c>
      <c r="AZ95">
        <f t="shared" si="99"/>
        <v>1.7535647084870325</v>
      </c>
      <c r="BF95" t="s">
        <v>127</v>
      </c>
      <c r="BG95">
        <f t="shared" si="87"/>
        <v>0.93040365945598347</v>
      </c>
      <c r="BH95">
        <f t="shared" si="87"/>
        <v>0.93040365945598347</v>
      </c>
      <c r="BI95">
        <f t="shared" si="87"/>
        <v>8.0247315628078386</v>
      </c>
      <c r="BJ95">
        <f t="shared" si="87"/>
        <v>8.373632935103851</v>
      </c>
      <c r="BK95">
        <f t="shared" si="87"/>
        <v>0</v>
      </c>
      <c r="BL95">
        <f t="shared" si="87"/>
        <v>2.2097086912079611</v>
      </c>
    </row>
    <row r="96" spans="2:85" x14ac:dyDescent="0.3">
      <c r="D96" s="6" t="s">
        <v>39</v>
      </c>
      <c r="E96" s="6" t="s">
        <v>65</v>
      </c>
      <c r="F96" s="6" t="s">
        <v>66</v>
      </c>
      <c r="G96" s="6">
        <v>0</v>
      </c>
      <c r="H96" s="6">
        <v>30</v>
      </c>
      <c r="I96" s="6">
        <v>0</v>
      </c>
      <c r="J96" s="6">
        <v>0</v>
      </c>
      <c r="K96" s="6">
        <v>2</v>
      </c>
      <c r="AC96" s="19"/>
      <c r="AP96" s="19"/>
      <c r="AS96" s="13"/>
      <c r="AX96">
        <f t="shared" ref="AX96:AZ96" si="100">AX84/2</f>
        <v>0</v>
      </c>
      <c r="AY96">
        <f t="shared" si="100"/>
        <v>0</v>
      </c>
      <c r="AZ96">
        <f t="shared" si="100"/>
        <v>0</v>
      </c>
      <c r="BZ96" t="s">
        <v>0</v>
      </c>
      <c r="CA96" t="s">
        <v>37</v>
      </c>
      <c r="CB96">
        <f t="shared" ref="CB96:CG96" si="101">CB84/2</f>
        <v>0</v>
      </c>
      <c r="CC96">
        <f t="shared" si="101"/>
        <v>1.6330445656002153</v>
      </c>
      <c r="CD96">
        <f t="shared" si="101"/>
        <v>4.8068323338944241</v>
      </c>
      <c r="CE96">
        <f t="shared" si="101"/>
        <v>6.1641745160988242</v>
      </c>
      <c r="CF96">
        <f t="shared" si="101"/>
        <v>5.3764784837103807</v>
      </c>
      <c r="CG96">
        <f t="shared" si="101"/>
        <v>2.2509303380305226</v>
      </c>
    </row>
    <row r="97" spans="2:85" x14ac:dyDescent="0.3">
      <c r="T97" s="8" t="s">
        <v>64</v>
      </c>
      <c r="U97" s="8" t="s">
        <v>83</v>
      </c>
      <c r="V97" s="8" t="s">
        <v>89</v>
      </c>
      <c r="W97" s="8">
        <v>0</v>
      </c>
      <c r="X97" s="8">
        <v>0</v>
      </c>
      <c r="Y97" s="8">
        <v>13</v>
      </c>
      <c r="Z97" s="8">
        <v>6</v>
      </c>
      <c r="AA97" s="8">
        <v>13</v>
      </c>
      <c r="AB97" s="8">
        <v>0</v>
      </c>
      <c r="AC97" s="19">
        <f t="shared" si="18"/>
        <v>32</v>
      </c>
      <c r="AG97" s="8" t="s">
        <v>64</v>
      </c>
      <c r="AH97" s="8" t="s">
        <v>83</v>
      </c>
      <c r="AI97" s="8" t="s">
        <v>89</v>
      </c>
      <c r="AJ97" s="8">
        <f>(W97/32)*100</f>
        <v>0</v>
      </c>
      <c r="AK97" s="8">
        <f t="shared" ref="AK97:AO97" si="102">(X97/32)*100</f>
        <v>0</v>
      </c>
      <c r="AL97" s="8">
        <f t="shared" si="102"/>
        <v>40.625</v>
      </c>
      <c r="AM97" s="8">
        <f t="shared" si="102"/>
        <v>18.75</v>
      </c>
      <c r="AN97" s="8">
        <f t="shared" si="102"/>
        <v>40.625</v>
      </c>
      <c r="AO97" s="8">
        <f t="shared" si="102"/>
        <v>0</v>
      </c>
      <c r="AP97" s="19">
        <f t="shared" ref="AP97:AP98" si="103">SUM(AJ97:AO97)</f>
        <v>100</v>
      </c>
      <c r="AS97" s="24" t="s">
        <v>129</v>
      </c>
      <c r="AT97" t="s">
        <v>37</v>
      </c>
      <c r="AU97">
        <f t="shared" ref="AU97:AZ97" si="104">AU85/2</f>
        <v>0</v>
      </c>
      <c r="AV97">
        <f t="shared" si="104"/>
        <v>0</v>
      </c>
      <c r="AW97">
        <f t="shared" si="104"/>
        <v>10.59360343137935</v>
      </c>
      <c r="AX97">
        <f t="shared" si="104"/>
        <v>4.5494002466046251</v>
      </c>
      <c r="AY97">
        <f t="shared" si="104"/>
        <v>6.0442031847747151</v>
      </c>
      <c r="AZ97">
        <f t="shared" si="104"/>
        <v>0</v>
      </c>
      <c r="BE97" t="s">
        <v>129</v>
      </c>
      <c r="BF97" t="s">
        <v>37</v>
      </c>
      <c r="BG97">
        <f t="shared" si="87"/>
        <v>0</v>
      </c>
      <c r="BH97">
        <f t="shared" si="87"/>
        <v>0</v>
      </c>
      <c r="BI97">
        <f t="shared" si="87"/>
        <v>10.59360343137935</v>
      </c>
      <c r="BJ97">
        <f t="shared" si="87"/>
        <v>4.5494002466046251</v>
      </c>
      <c r="BK97">
        <f t="shared" si="87"/>
        <v>6.0442031847747151</v>
      </c>
      <c r="BL97">
        <f t="shared" si="87"/>
        <v>0</v>
      </c>
      <c r="CA97" t="s">
        <v>127</v>
      </c>
      <c r="CB97">
        <f t="shared" ref="CB97:CG97" si="105">CB85/2</f>
        <v>0.7816284080090371</v>
      </c>
      <c r="CC97">
        <f t="shared" si="105"/>
        <v>4.4799863877323274</v>
      </c>
      <c r="CD97">
        <f t="shared" si="105"/>
        <v>15.25899953646711</v>
      </c>
      <c r="CE97">
        <f t="shared" si="105"/>
        <v>6.4734612325591394</v>
      </c>
      <c r="CF97">
        <f t="shared" si="105"/>
        <v>4.0093768693724012</v>
      </c>
      <c r="CG97">
        <f t="shared" si="105"/>
        <v>8.0712052646347878</v>
      </c>
    </row>
    <row r="98" spans="2:85" x14ac:dyDescent="0.3">
      <c r="D98" s="8" t="s">
        <v>64</v>
      </c>
      <c r="E98" s="8" t="s">
        <v>83</v>
      </c>
      <c r="F98" s="8" t="s">
        <v>89</v>
      </c>
      <c r="G98" s="8">
        <v>0</v>
      </c>
      <c r="H98" s="8">
        <v>13</v>
      </c>
      <c r="I98" s="8">
        <v>6</v>
      </c>
      <c r="J98" s="8">
        <v>13</v>
      </c>
      <c r="K98" s="8">
        <v>0</v>
      </c>
      <c r="T98" s="8" t="s">
        <v>39</v>
      </c>
      <c r="U98" s="8" t="s">
        <v>83</v>
      </c>
      <c r="V98" s="8" t="s">
        <v>85</v>
      </c>
      <c r="W98" s="8">
        <v>0</v>
      </c>
      <c r="X98" s="8">
        <v>0</v>
      </c>
      <c r="Y98" s="8">
        <v>36</v>
      </c>
      <c r="Z98" s="8">
        <v>1</v>
      </c>
      <c r="AA98" s="8">
        <v>0</v>
      </c>
      <c r="AB98" s="8">
        <v>0</v>
      </c>
      <c r="AC98" s="19">
        <f t="shared" si="18"/>
        <v>37</v>
      </c>
      <c r="AG98" s="8" t="s">
        <v>39</v>
      </c>
      <c r="AH98" s="8" t="s">
        <v>83</v>
      </c>
      <c r="AI98" s="8" t="s">
        <v>85</v>
      </c>
      <c r="AJ98" s="8">
        <f>(W98/37)*100</f>
        <v>0</v>
      </c>
      <c r="AK98" s="8">
        <f t="shared" ref="AK98:AO98" si="106">(X98/37)*100</f>
        <v>0</v>
      </c>
      <c r="AL98" s="8">
        <f t="shared" si="106"/>
        <v>97.297297297297305</v>
      </c>
      <c r="AM98" s="8">
        <f t="shared" si="106"/>
        <v>2.7027027027027026</v>
      </c>
      <c r="AN98" s="8">
        <f t="shared" si="106"/>
        <v>0</v>
      </c>
      <c r="AO98" s="8">
        <f t="shared" si="106"/>
        <v>0</v>
      </c>
      <c r="AP98" s="19">
        <f t="shared" si="103"/>
        <v>100.00000000000001</v>
      </c>
      <c r="AS98" s="24"/>
      <c r="AT98" t="s">
        <v>127</v>
      </c>
      <c r="AU98">
        <f t="shared" ref="AU98:AZ98" si="107">AU86/2</f>
        <v>0</v>
      </c>
      <c r="AV98">
        <f t="shared" si="107"/>
        <v>6.4282434653322511</v>
      </c>
      <c r="AW98">
        <f t="shared" si="107"/>
        <v>10.293876360025289</v>
      </c>
      <c r="AX98">
        <f t="shared" si="107"/>
        <v>3.8656328946930412</v>
      </c>
      <c r="AY98">
        <f t="shared" si="107"/>
        <v>0</v>
      </c>
      <c r="AZ98">
        <f t="shared" si="107"/>
        <v>0</v>
      </c>
      <c r="BF98" t="s">
        <v>127</v>
      </c>
      <c r="BG98">
        <f t="shared" si="87"/>
        <v>0</v>
      </c>
      <c r="BH98">
        <f t="shared" si="87"/>
        <v>6.4282434653322511</v>
      </c>
      <c r="BI98">
        <f t="shared" si="87"/>
        <v>10.293876360025289</v>
      </c>
      <c r="BJ98">
        <f t="shared" si="87"/>
        <v>3.8656328946930412</v>
      </c>
      <c r="BK98">
        <f t="shared" si="87"/>
        <v>0</v>
      </c>
      <c r="BL98">
        <f t="shared" si="87"/>
        <v>0</v>
      </c>
    </row>
    <row r="99" spans="2:85" x14ac:dyDescent="0.3">
      <c r="D99" s="8" t="s">
        <v>39</v>
      </c>
      <c r="E99" s="8" t="s">
        <v>83</v>
      </c>
      <c r="F99" s="8" t="s">
        <v>85</v>
      </c>
      <c r="G99" s="8">
        <v>0</v>
      </c>
      <c r="H99" s="8">
        <v>36</v>
      </c>
      <c r="I99" s="8">
        <v>1</v>
      </c>
      <c r="J99" s="8">
        <v>0</v>
      </c>
      <c r="K99" s="8">
        <v>0</v>
      </c>
      <c r="AC99" s="19"/>
      <c r="AP99" s="19"/>
      <c r="BZ99" t="s">
        <v>129</v>
      </c>
      <c r="CA99" t="s">
        <v>37</v>
      </c>
      <c r="CB99">
        <f t="shared" ref="CB99:CG99" si="108">CB87/2</f>
        <v>0</v>
      </c>
      <c r="CC99">
        <f t="shared" si="108"/>
        <v>0</v>
      </c>
      <c r="CD99">
        <f t="shared" si="108"/>
        <v>9.0718568982595826</v>
      </c>
      <c r="CE99">
        <f t="shared" si="108"/>
        <v>4.794705921443537</v>
      </c>
      <c r="CF99">
        <f t="shared" si="108"/>
        <v>4.9636147781173872</v>
      </c>
      <c r="CG99">
        <f t="shared" si="108"/>
        <v>0.96225044864937637</v>
      </c>
    </row>
    <row r="100" spans="2:85" x14ac:dyDescent="0.3">
      <c r="AC100" s="19"/>
      <c r="AP100" s="19"/>
      <c r="CA100" t="s">
        <v>127</v>
      </c>
      <c r="CB100">
        <f t="shared" ref="CB100:CG100" si="109">CB88/2</f>
        <v>0</v>
      </c>
      <c r="CC100">
        <f t="shared" si="109"/>
        <v>4.6288643383392332</v>
      </c>
      <c r="CD100">
        <f t="shared" si="109"/>
        <v>8.6319231660444729</v>
      </c>
      <c r="CE100">
        <f t="shared" si="109"/>
        <v>2.8003910383189501</v>
      </c>
      <c r="CF100">
        <f t="shared" si="109"/>
        <v>2.6243194054073902</v>
      </c>
      <c r="CG100">
        <f t="shared" si="109"/>
        <v>3.4990925405431863</v>
      </c>
    </row>
    <row r="101" spans="2:85" x14ac:dyDescent="0.3">
      <c r="AC101" s="19"/>
      <c r="AP101" s="19"/>
    </row>
    <row r="102" spans="2:85" x14ac:dyDescent="0.3">
      <c r="W102" t="s">
        <v>28</v>
      </c>
      <c r="X102" t="s">
        <v>3</v>
      </c>
      <c r="Y102" s="1" t="s">
        <v>147</v>
      </c>
      <c r="Z102" t="s">
        <v>59</v>
      </c>
      <c r="AA102" t="s">
        <v>143</v>
      </c>
      <c r="AB102" t="s">
        <v>2</v>
      </c>
      <c r="AC102" s="19"/>
      <c r="AJ102" t="s">
        <v>28</v>
      </c>
      <c r="AK102" t="s">
        <v>3</v>
      </c>
      <c r="AL102" s="1" t="s">
        <v>147</v>
      </c>
      <c r="AM102" t="s">
        <v>59</v>
      </c>
      <c r="AN102" t="s">
        <v>143</v>
      </c>
      <c r="AO102" t="s">
        <v>2</v>
      </c>
      <c r="AP102" s="19"/>
    </row>
    <row r="103" spans="2:85" x14ac:dyDescent="0.3">
      <c r="G103" t="s">
        <v>28</v>
      </c>
      <c r="H103" t="s">
        <v>3</v>
      </c>
      <c r="I103" t="s">
        <v>59</v>
      </c>
      <c r="J103" t="s">
        <v>143</v>
      </c>
      <c r="K103" t="s">
        <v>2</v>
      </c>
      <c r="AC103" s="19"/>
      <c r="AP103" s="19"/>
    </row>
    <row r="104" spans="2:85" x14ac:dyDescent="0.3">
      <c r="V104" t="s">
        <v>130</v>
      </c>
      <c r="W104">
        <v>45</v>
      </c>
      <c r="X104">
        <v>0</v>
      </c>
      <c r="Y104">
        <v>0</v>
      </c>
      <c r="Z104">
        <v>0</v>
      </c>
      <c r="AA104">
        <v>0</v>
      </c>
      <c r="AB104">
        <v>0</v>
      </c>
      <c r="AC104" s="19">
        <f t="shared" si="18"/>
        <v>45</v>
      </c>
      <c r="AI104" t="s">
        <v>130</v>
      </c>
      <c r="AJ104">
        <f>(W104/45)*100</f>
        <v>100</v>
      </c>
      <c r="AK104">
        <f t="shared" ref="AK104:AO104" si="110">(X104/45)*100</f>
        <v>0</v>
      </c>
      <c r="AL104">
        <f t="shared" si="110"/>
        <v>0</v>
      </c>
      <c r="AM104">
        <f t="shared" si="110"/>
        <v>0</v>
      </c>
      <c r="AN104">
        <f t="shared" si="110"/>
        <v>0</v>
      </c>
      <c r="AO104">
        <f t="shared" si="110"/>
        <v>0</v>
      </c>
      <c r="AP104" s="19">
        <f t="shared" ref="AP104" si="111">SUM(AJ104:AO104)</f>
        <v>100</v>
      </c>
    </row>
    <row r="105" spans="2:85" x14ac:dyDescent="0.3">
      <c r="F105" t="s">
        <v>130</v>
      </c>
      <c r="G105">
        <v>45</v>
      </c>
      <c r="H105">
        <v>0</v>
      </c>
      <c r="I105">
        <v>0</v>
      </c>
      <c r="J105">
        <v>0</v>
      </c>
      <c r="K105">
        <v>0</v>
      </c>
      <c r="R105" s="2">
        <v>44461</v>
      </c>
      <c r="AC105" s="19"/>
      <c r="AE105" s="2">
        <v>44461</v>
      </c>
      <c r="AP105" s="19"/>
    </row>
    <row r="106" spans="2:85" x14ac:dyDescent="0.3">
      <c r="B106" s="2">
        <v>44461</v>
      </c>
      <c r="T106" s="4" t="s">
        <v>38</v>
      </c>
      <c r="U106" s="4" t="s">
        <v>33</v>
      </c>
      <c r="V106" s="4" t="s">
        <v>44</v>
      </c>
      <c r="W106" s="4">
        <v>0</v>
      </c>
      <c r="X106" s="4">
        <v>42</v>
      </c>
      <c r="Y106" s="4">
        <v>0</v>
      </c>
      <c r="Z106" s="4">
        <v>0</v>
      </c>
      <c r="AA106" s="4">
        <v>0</v>
      </c>
      <c r="AB106" s="4">
        <v>8</v>
      </c>
      <c r="AC106" s="19">
        <f t="shared" si="18"/>
        <v>50</v>
      </c>
      <c r="AG106" s="4" t="s">
        <v>38</v>
      </c>
      <c r="AH106" s="4" t="s">
        <v>33</v>
      </c>
      <c r="AI106" s="4" t="s">
        <v>44</v>
      </c>
      <c r="AJ106" s="4">
        <f>(W106/50)*100</f>
        <v>0</v>
      </c>
      <c r="AK106" s="4">
        <f t="shared" ref="AK106:AO106" si="112">(X106/50)*100</f>
        <v>84</v>
      </c>
      <c r="AL106" s="4">
        <f t="shared" si="112"/>
        <v>0</v>
      </c>
      <c r="AM106" s="4">
        <f t="shared" si="112"/>
        <v>0</v>
      </c>
      <c r="AN106" s="4">
        <f t="shared" si="112"/>
        <v>0</v>
      </c>
      <c r="AO106" s="4">
        <f t="shared" si="112"/>
        <v>16</v>
      </c>
      <c r="AP106" s="19">
        <f t="shared" ref="AP106:AP107" si="113">SUM(AJ106:AO106)</f>
        <v>100</v>
      </c>
    </row>
    <row r="107" spans="2:85" x14ac:dyDescent="0.3">
      <c r="D107" s="4" t="s">
        <v>38</v>
      </c>
      <c r="E107" s="4" t="s">
        <v>33</v>
      </c>
      <c r="F107" s="4" t="s">
        <v>44</v>
      </c>
      <c r="G107" s="4">
        <v>0</v>
      </c>
      <c r="H107" s="4">
        <v>42</v>
      </c>
      <c r="I107" s="4">
        <v>0</v>
      </c>
      <c r="J107" s="4">
        <v>0</v>
      </c>
      <c r="K107" s="4">
        <v>8</v>
      </c>
      <c r="T107" s="4" t="s">
        <v>32</v>
      </c>
      <c r="U107" s="4" t="s">
        <v>33</v>
      </c>
      <c r="V107" s="4" t="s">
        <v>45</v>
      </c>
      <c r="W107" s="4">
        <v>0</v>
      </c>
      <c r="X107" s="4">
        <v>33</v>
      </c>
      <c r="Y107" s="4">
        <v>2</v>
      </c>
      <c r="Z107" s="4">
        <v>1</v>
      </c>
      <c r="AA107" s="4">
        <v>0</v>
      </c>
      <c r="AB107" s="4">
        <v>7</v>
      </c>
      <c r="AC107" s="19">
        <f t="shared" si="18"/>
        <v>43</v>
      </c>
      <c r="AG107" s="4" t="s">
        <v>32</v>
      </c>
      <c r="AH107" s="4" t="s">
        <v>33</v>
      </c>
      <c r="AI107" s="4" t="s">
        <v>45</v>
      </c>
      <c r="AJ107" s="4">
        <f>(W107/43)*100</f>
        <v>0</v>
      </c>
      <c r="AK107" s="4">
        <f t="shared" ref="AK107:AO107" si="114">(X107/43)*100</f>
        <v>76.744186046511629</v>
      </c>
      <c r="AL107" s="4">
        <f t="shared" si="114"/>
        <v>4.6511627906976747</v>
      </c>
      <c r="AM107" s="4">
        <f t="shared" si="114"/>
        <v>2.3255813953488373</v>
      </c>
      <c r="AN107" s="4">
        <f t="shared" si="114"/>
        <v>0</v>
      </c>
      <c r="AO107" s="4">
        <f t="shared" si="114"/>
        <v>16.279069767441861</v>
      </c>
      <c r="AP107" s="19">
        <f t="shared" si="113"/>
        <v>100</v>
      </c>
    </row>
    <row r="108" spans="2:85" x14ac:dyDescent="0.3">
      <c r="D108" s="4" t="s">
        <v>32</v>
      </c>
      <c r="E108" s="4" t="s">
        <v>33</v>
      </c>
      <c r="F108" s="4" t="s">
        <v>45</v>
      </c>
      <c r="G108" s="4">
        <v>0</v>
      </c>
      <c r="H108" s="4">
        <v>35</v>
      </c>
      <c r="I108" s="4">
        <v>1</v>
      </c>
      <c r="J108" s="4">
        <v>0</v>
      </c>
      <c r="K108" s="4">
        <v>7</v>
      </c>
    </row>
    <row r="113" spans="18:42" x14ac:dyDescent="0.3">
      <c r="R113" s="2" t="s">
        <v>159</v>
      </c>
      <c r="V113" t="s">
        <v>130</v>
      </c>
      <c r="W113">
        <v>30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f>SUM(W113:AB113)</f>
        <v>30</v>
      </c>
      <c r="AE113" s="2" t="s">
        <v>159</v>
      </c>
      <c r="AI113" t="s">
        <v>130</v>
      </c>
      <c r="AJ113">
        <f>(W113/30)*100</f>
        <v>100</v>
      </c>
      <c r="AK113">
        <f t="shared" ref="AK113:AO113" si="115">(X113/30)*100</f>
        <v>0</v>
      </c>
      <c r="AL113">
        <f t="shared" si="115"/>
        <v>0</v>
      </c>
      <c r="AM113">
        <f t="shared" si="115"/>
        <v>0</v>
      </c>
      <c r="AN113">
        <f t="shared" si="115"/>
        <v>0</v>
      </c>
      <c r="AO113">
        <f t="shared" si="115"/>
        <v>0</v>
      </c>
      <c r="AP113">
        <f>SUM(AJ113:AO113)</f>
        <v>100</v>
      </c>
    </row>
    <row r="115" spans="18:42" x14ac:dyDescent="0.3">
      <c r="T115" s="6" t="s">
        <v>64</v>
      </c>
      <c r="U115" s="6" t="s">
        <v>65</v>
      </c>
      <c r="V115" s="6" t="s">
        <v>63</v>
      </c>
      <c r="W115" s="6">
        <v>0</v>
      </c>
      <c r="X115" s="6">
        <v>3</v>
      </c>
      <c r="Y115" s="6">
        <v>25</v>
      </c>
      <c r="Z115" s="6">
        <v>1</v>
      </c>
      <c r="AA115" s="6">
        <v>11</v>
      </c>
      <c r="AB115" s="6">
        <v>4</v>
      </c>
      <c r="AC115">
        <f>SUM(W115:AB115)</f>
        <v>44</v>
      </c>
      <c r="AG115" s="6" t="s">
        <v>64</v>
      </c>
      <c r="AH115" s="6" t="s">
        <v>65</v>
      </c>
      <c r="AI115" s="6" t="s">
        <v>63</v>
      </c>
      <c r="AJ115" s="6">
        <f>(W115/46)*100</f>
        <v>0</v>
      </c>
      <c r="AK115" s="6">
        <f t="shared" ref="AK115:AO115" si="116">(X115/46)*100</f>
        <v>6.5217391304347823</v>
      </c>
      <c r="AL115" s="6">
        <f t="shared" si="116"/>
        <v>54.347826086956516</v>
      </c>
      <c r="AM115" s="6">
        <f t="shared" si="116"/>
        <v>2.1739130434782608</v>
      </c>
      <c r="AN115" s="6">
        <f t="shared" si="116"/>
        <v>23.913043478260871</v>
      </c>
      <c r="AO115" s="6">
        <f t="shared" si="116"/>
        <v>8.695652173913043</v>
      </c>
      <c r="AP115" s="9">
        <f>SUM(AJ115:AO115)</f>
        <v>95.65217391304347</v>
      </c>
    </row>
    <row r="116" spans="18:42" x14ac:dyDescent="0.3">
      <c r="T116" s="6" t="s">
        <v>39</v>
      </c>
      <c r="U116" s="6" t="s">
        <v>65</v>
      </c>
      <c r="V116" s="6" t="s">
        <v>63</v>
      </c>
      <c r="W116" s="6">
        <v>1</v>
      </c>
      <c r="X116" s="6">
        <v>6</v>
      </c>
      <c r="Y116" s="6">
        <v>12</v>
      </c>
      <c r="Z116" s="6">
        <v>1</v>
      </c>
      <c r="AA116" s="6">
        <v>5</v>
      </c>
      <c r="AB116" s="6">
        <v>11</v>
      </c>
      <c r="AC116">
        <f>SUM(W116:AB116)</f>
        <v>36</v>
      </c>
      <c r="AG116" s="6" t="s">
        <v>39</v>
      </c>
      <c r="AH116" s="6" t="s">
        <v>65</v>
      </c>
      <c r="AI116" s="6" t="s">
        <v>63</v>
      </c>
      <c r="AJ116" s="6">
        <f>(W116/36)*100</f>
        <v>2.7777777777777777</v>
      </c>
      <c r="AK116" s="6">
        <f t="shared" ref="AK116:AO116" si="117">(X116/36)*100</f>
        <v>16.666666666666664</v>
      </c>
      <c r="AL116" s="6">
        <f t="shared" si="117"/>
        <v>33.333333333333329</v>
      </c>
      <c r="AM116" s="6">
        <f t="shared" si="117"/>
        <v>2.7777777777777777</v>
      </c>
      <c r="AN116" s="6">
        <f t="shared" si="117"/>
        <v>13.888888888888889</v>
      </c>
      <c r="AO116" s="6">
        <f t="shared" si="117"/>
        <v>30.555555555555557</v>
      </c>
      <c r="AP116" s="9">
        <f>SUM(AJ116:AO116)</f>
        <v>100</v>
      </c>
    </row>
    <row r="117" spans="18:42" x14ac:dyDescent="0.3">
      <c r="AP117" s="9"/>
    </row>
    <row r="118" spans="18:42" x14ac:dyDescent="0.3">
      <c r="T118" s="8" t="s">
        <v>64</v>
      </c>
      <c r="U118" s="8" t="s">
        <v>83</v>
      </c>
      <c r="V118" s="8" t="s">
        <v>89</v>
      </c>
      <c r="W118" s="8">
        <v>0</v>
      </c>
      <c r="X118" s="8">
        <v>0</v>
      </c>
      <c r="Y118" s="8">
        <v>22</v>
      </c>
      <c r="Z118" s="8">
        <v>0</v>
      </c>
      <c r="AA118" s="8">
        <v>7</v>
      </c>
      <c r="AB118" s="8">
        <v>1</v>
      </c>
      <c r="AC118">
        <f>SUM(W118:AB118)</f>
        <v>30</v>
      </c>
      <c r="AG118" s="8" t="s">
        <v>64</v>
      </c>
      <c r="AH118" s="8" t="s">
        <v>83</v>
      </c>
      <c r="AI118" s="8" t="s">
        <v>89</v>
      </c>
      <c r="AJ118" s="8">
        <f>(W118/30)*100</f>
        <v>0</v>
      </c>
      <c r="AK118" s="8">
        <f t="shared" ref="AK118:AO118" si="118">(X118/30)*100</f>
        <v>0</v>
      </c>
      <c r="AL118" s="8">
        <f t="shared" si="118"/>
        <v>73.333333333333329</v>
      </c>
      <c r="AM118" s="8">
        <f t="shared" si="118"/>
        <v>0</v>
      </c>
      <c r="AN118" s="8">
        <f t="shared" si="118"/>
        <v>23.333333333333332</v>
      </c>
      <c r="AO118" s="8">
        <f t="shared" si="118"/>
        <v>3.3333333333333335</v>
      </c>
      <c r="AP118" s="9">
        <f t="shared" ref="AP118:AP119" si="119">SUM(AJ118:AO118)</f>
        <v>99.999999999999986</v>
      </c>
    </row>
    <row r="119" spans="18:42" x14ac:dyDescent="0.3">
      <c r="T119" s="8" t="s">
        <v>39</v>
      </c>
      <c r="U119" s="8" t="s">
        <v>83</v>
      </c>
      <c r="V119" s="8" t="s">
        <v>85</v>
      </c>
      <c r="W119" s="8">
        <v>0</v>
      </c>
      <c r="X119" s="8">
        <v>2</v>
      </c>
      <c r="Y119" s="8">
        <v>22</v>
      </c>
      <c r="Z119" s="8">
        <v>2</v>
      </c>
      <c r="AA119" s="8">
        <v>3</v>
      </c>
      <c r="AB119" s="8">
        <v>4</v>
      </c>
      <c r="AC119">
        <f>SUM(W119:AB119)</f>
        <v>33</v>
      </c>
      <c r="AG119" s="8" t="s">
        <v>39</v>
      </c>
      <c r="AH119" s="8" t="s">
        <v>83</v>
      </c>
      <c r="AI119" s="8" t="s">
        <v>85</v>
      </c>
      <c r="AJ119" s="8">
        <f>(W119/33)*100</f>
        <v>0</v>
      </c>
      <c r="AK119" s="8">
        <f t="shared" ref="AK119:AO119" si="120">(X119/33)*100</f>
        <v>6.0606060606060606</v>
      </c>
      <c r="AL119" s="8">
        <f t="shared" si="120"/>
        <v>66.666666666666657</v>
      </c>
      <c r="AM119" s="8">
        <f t="shared" si="120"/>
        <v>6.0606060606060606</v>
      </c>
      <c r="AN119" s="8">
        <f t="shared" si="120"/>
        <v>9.0909090909090917</v>
      </c>
      <c r="AO119" s="8">
        <f t="shared" si="120"/>
        <v>12.121212121212121</v>
      </c>
      <c r="AP119" s="9">
        <f t="shared" si="119"/>
        <v>100</v>
      </c>
    </row>
  </sheetData>
  <mergeCells count="21">
    <mergeCell ref="AB10:AB11"/>
    <mergeCell ref="AB7:AB8"/>
    <mergeCell ref="AB13:AB14"/>
    <mergeCell ref="AB20:AB21"/>
    <mergeCell ref="AB23:AB24"/>
    <mergeCell ref="AS65:AS66"/>
    <mergeCell ref="AS68:AS69"/>
    <mergeCell ref="AS71:AS72"/>
    <mergeCell ref="AB52:AB53"/>
    <mergeCell ref="AB26:AB27"/>
    <mergeCell ref="AB32:AB33"/>
    <mergeCell ref="AB35:AB36"/>
    <mergeCell ref="AB38:AB39"/>
    <mergeCell ref="AB46:AB47"/>
    <mergeCell ref="AB49:AB50"/>
    <mergeCell ref="AS97:AS98"/>
    <mergeCell ref="AS79:AS80"/>
    <mergeCell ref="AS82:AS83"/>
    <mergeCell ref="AS85:AS86"/>
    <mergeCell ref="AS91:AS92"/>
    <mergeCell ref="AS94:AS9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f9a50e-68f8-45a8-9c11-417e0fb267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12426AA334340BD72864E6411DFDE" ma:contentTypeVersion="18" ma:contentTypeDescription="Create a new document." ma:contentTypeScope="" ma:versionID="9dd4ba82dfcc92bd56e6212225da7b9b">
  <xsd:schema xmlns:xsd="http://www.w3.org/2001/XMLSchema" xmlns:xs="http://www.w3.org/2001/XMLSchema" xmlns:p="http://schemas.microsoft.com/office/2006/metadata/properties" xmlns:ns3="a07e918a-536f-4f5c-bd9e-7bff6eca0d20" xmlns:ns4="88f9a50e-68f8-45a8-9c11-417e0fb267ba" targetNamespace="http://schemas.microsoft.com/office/2006/metadata/properties" ma:root="true" ma:fieldsID="23a416b38aadf68bb4e877935a1b1869" ns3:_="" ns4:_="">
    <xsd:import namespace="a07e918a-536f-4f5c-bd9e-7bff6eca0d20"/>
    <xsd:import namespace="88f9a50e-68f8-45a8-9c11-417e0fb267b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e918a-536f-4f5c-bd9e-7bff6eca0d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a50e-68f8-45a8-9c11-417e0fb2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18301-5251-45DE-B397-10CC8FCD11D0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8f9a50e-68f8-45a8-9c11-417e0fb267ba"/>
    <ds:schemaRef ds:uri="a07e918a-536f-4f5c-bd9e-7bff6eca0d2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13EF692-0764-4431-97D0-35590C27C8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0A8A57-0F10-47A6-901D-85B123C8A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e918a-536f-4f5c-bd9e-7bff6eca0d20"/>
    <ds:schemaRef ds:uri="88f9a50e-68f8-45a8-9c11-417e0fb26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18.08</vt:lpstr>
      <vt:lpstr>08.09.21</vt:lpstr>
      <vt:lpstr>22.09.21</vt:lpstr>
      <vt:lpstr>06.10.21</vt:lpstr>
      <vt:lpstr>13.10.21</vt:lpstr>
      <vt:lpstr>20.10.21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Smadar Ben Tabou De Leon</cp:lastModifiedBy>
  <dcterms:created xsi:type="dcterms:W3CDTF">2021-08-22T10:46:53Z</dcterms:created>
  <dcterms:modified xsi:type="dcterms:W3CDTF">2024-03-12T10:34:04Z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0x01010087012426AA334340BD72864E6411DFDE</vt:lpwstr>
  </property>
</Properties>
</file>