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Incisure paper\"/>
    </mc:Choice>
  </mc:AlternateContent>
  <xr:revisionPtr revIDLastSave="0" documentId="13_ncr:1_{8DF0301C-E964-4D85-A87B-67AE935C1ABB}" xr6:coauthVersionLast="47" xr6:coauthVersionMax="47" xr10:uidLastSave="{00000000-0000-0000-0000-000000000000}"/>
  <bookViews>
    <workbookView xWindow="3420" yWindow="980" windowWidth="26990" windowHeight="14300" activeTab="9" xr2:uid="{3E3EB214-D8F5-4D56-A61C-0BC49498088B}"/>
  </bookViews>
  <sheets>
    <sheet name="WT 1" sheetId="4" r:id="rId1"/>
    <sheet name="WT 2" sheetId="1" r:id="rId2"/>
    <sheet name="WT 3" sheetId="2" r:id="rId3"/>
    <sheet name="Rds Het 1" sheetId="9" r:id="rId4"/>
    <sheet name="Rds Het 2" sheetId="10" r:id="rId5"/>
    <sheet name="Rds Het 3" sheetId="11" r:id="rId6"/>
    <sheet name="Rho Het 1" sheetId="6" r:id="rId7"/>
    <sheet name="Rho Het 2" sheetId="7" r:id="rId8"/>
    <sheet name="Rho Het 3" sheetId="8" r:id="rId9"/>
    <sheet name="Compiled Molar Ratios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5" l="1"/>
  <c r="O4" i="5"/>
  <c r="Q4" i="5"/>
  <c r="R4" i="5"/>
  <c r="N4" i="5"/>
  <c r="J4" i="5"/>
  <c r="K4" i="5" s="1"/>
  <c r="I4" i="5"/>
  <c r="H4" i="5"/>
  <c r="D4" i="5"/>
  <c r="E4" i="5" s="1"/>
  <c r="C4" i="5"/>
  <c r="B4" i="5"/>
  <c r="L4" i="5" l="1"/>
  <c r="F4" i="5"/>
  <c r="J5" i="5"/>
  <c r="P39" i="11" l="1"/>
  <c r="P38" i="11"/>
  <c r="P36" i="11"/>
  <c r="P29" i="11"/>
  <c r="O40" i="11"/>
  <c r="O37" i="11"/>
  <c r="P37" i="11" s="1"/>
  <c r="O36" i="11"/>
  <c r="O35" i="11"/>
  <c r="P35" i="11" s="1"/>
  <c r="O34" i="11"/>
  <c r="P34" i="11" s="1"/>
  <c r="O39" i="11"/>
  <c r="O38" i="11"/>
  <c r="O28" i="11"/>
  <c r="O32" i="11"/>
  <c r="O31" i="11"/>
  <c r="P31" i="11" s="1"/>
  <c r="O27" i="11"/>
  <c r="P27" i="11" s="1"/>
  <c r="O26" i="11"/>
  <c r="P26" i="11" s="1"/>
  <c r="O30" i="11"/>
  <c r="O29" i="11"/>
  <c r="O22" i="11"/>
  <c r="O21" i="11"/>
  <c r="O24" i="11"/>
  <c r="O23" i="11"/>
  <c r="O13" i="11"/>
  <c r="O12" i="11"/>
  <c r="Q13" i="11" s="1"/>
  <c r="O19" i="11"/>
  <c r="O18" i="11"/>
  <c r="O17" i="11"/>
  <c r="O16" i="11"/>
  <c r="O11" i="11"/>
  <c r="O10" i="11"/>
  <c r="Q11" i="11" s="1"/>
  <c r="O15" i="11"/>
  <c r="O14" i="11"/>
  <c r="Q15" i="11" s="1"/>
  <c r="Q17" i="11" l="1"/>
  <c r="R11" i="11" s="1"/>
  <c r="P30" i="11"/>
  <c r="P32" i="11"/>
  <c r="Q19" i="11"/>
  <c r="Q24" i="11" l="1"/>
  <c r="Q22" i="11"/>
  <c r="Q30" i="11"/>
  <c r="Q27" i="11"/>
  <c r="Q37" i="11"/>
  <c r="Q39" i="11"/>
  <c r="Q32" i="11"/>
  <c r="Q35" i="11"/>
  <c r="R35" i="11" s="1"/>
  <c r="R27" i="11"/>
  <c r="R22" i="11"/>
  <c r="S35" i="11" l="1"/>
  <c r="S27" i="11"/>
  <c r="P33" i="10"/>
  <c r="P38" i="9"/>
  <c r="O38" i="10"/>
  <c r="P38" i="10" s="1"/>
  <c r="O37" i="10"/>
  <c r="P37" i="10" s="1"/>
  <c r="O42" i="10"/>
  <c r="P42" i="10" s="1"/>
  <c r="O41" i="10"/>
  <c r="P41" i="10" s="1"/>
  <c r="O40" i="10"/>
  <c r="P40" i="10" s="1"/>
  <c r="O39" i="10"/>
  <c r="P39" i="10" s="1"/>
  <c r="O33" i="10"/>
  <c r="O32" i="10"/>
  <c r="P32" i="10" s="1"/>
  <c r="O31" i="10"/>
  <c r="P31" i="10" s="1"/>
  <c r="O30" i="10"/>
  <c r="P30" i="10" s="1"/>
  <c r="O29" i="10"/>
  <c r="P29" i="10" s="1"/>
  <c r="O28" i="10"/>
  <c r="P28" i="10" s="1"/>
  <c r="O35" i="10"/>
  <c r="P35" i="10" s="1"/>
  <c r="O34" i="10"/>
  <c r="P34" i="10" s="1"/>
  <c r="O27" i="10"/>
  <c r="P27" i="10" s="1"/>
  <c r="O26" i="10"/>
  <c r="P26" i="10" s="1"/>
  <c r="O24" i="10"/>
  <c r="O23" i="10"/>
  <c r="O22" i="10"/>
  <c r="O21" i="10"/>
  <c r="O13" i="10"/>
  <c r="O12" i="10"/>
  <c r="Q13" i="10" s="1"/>
  <c r="O11" i="10"/>
  <c r="O10" i="10"/>
  <c r="O15" i="10"/>
  <c r="O14" i="10"/>
  <c r="O17" i="10"/>
  <c r="O16" i="10"/>
  <c r="Q17" i="10" s="1"/>
  <c r="O19" i="10"/>
  <c r="O18" i="10"/>
  <c r="O39" i="9"/>
  <c r="P39" i="9" s="1"/>
  <c r="O38" i="9"/>
  <c r="O37" i="9"/>
  <c r="P37" i="9" s="1"/>
  <c r="O36" i="9"/>
  <c r="P36" i="9" s="1"/>
  <c r="O32" i="9"/>
  <c r="O31" i="9"/>
  <c r="P31" i="9" s="1"/>
  <c r="O30" i="9"/>
  <c r="P30" i="9" s="1"/>
  <c r="O29" i="9"/>
  <c r="P29" i="9" s="1"/>
  <c r="O28" i="9"/>
  <c r="P28" i="9" s="1"/>
  <c r="O34" i="9"/>
  <c r="P34" i="9" s="1"/>
  <c r="O33" i="9"/>
  <c r="P33" i="9" s="1"/>
  <c r="O27" i="9"/>
  <c r="P27" i="9" s="1"/>
  <c r="O26" i="9"/>
  <c r="P26" i="9" s="1"/>
  <c r="O24" i="9"/>
  <c r="O23" i="9"/>
  <c r="O22" i="9"/>
  <c r="O21" i="9"/>
  <c r="O13" i="9"/>
  <c r="O12" i="9"/>
  <c r="Q13" i="9" s="1"/>
  <c r="O11" i="9"/>
  <c r="O10" i="9"/>
  <c r="O15" i="9"/>
  <c r="O14" i="9"/>
  <c r="O17" i="9"/>
  <c r="O16" i="9"/>
  <c r="Q17" i="9" s="1"/>
  <c r="O19" i="9"/>
  <c r="O18" i="9"/>
  <c r="Q19" i="9" s="1"/>
  <c r="Q11" i="9" l="1"/>
  <c r="Q19" i="10"/>
  <c r="Q11" i="10"/>
  <c r="Q15" i="10"/>
  <c r="Q15" i="9"/>
  <c r="R11" i="9" s="1"/>
  <c r="R11" i="10" l="1"/>
  <c r="Q27" i="9"/>
  <c r="Q29" i="9"/>
  <c r="Q34" i="9"/>
  <c r="Q37" i="9"/>
  <c r="Q39" i="9"/>
  <c r="Q31" i="9"/>
  <c r="Q24" i="9"/>
  <c r="Q22" i="9"/>
  <c r="R22" i="9" s="1"/>
  <c r="Q31" i="10"/>
  <c r="Q29" i="10"/>
  <c r="Q27" i="10"/>
  <c r="Q40" i="10"/>
  <c r="Q38" i="10"/>
  <c r="Q35" i="10"/>
  <c r="Q33" i="10"/>
  <c r="Q42" i="10"/>
  <c r="Q22" i="10"/>
  <c r="Q24" i="10"/>
  <c r="R37" i="9"/>
  <c r="R27" i="9" l="1"/>
  <c r="R27" i="10"/>
  <c r="R38" i="10"/>
  <c r="R22" i="10"/>
  <c r="S38" i="10"/>
  <c r="S27" i="10"/>
  <c r="S27" i="9"/>
  <c r="S37" i="9"/>
  <c r="O36" i="8" l="1"/>
  <c r="O40" i="8"/>
  <c r="O39" i="8"/>
  <c r="P39" i="8" s="1"/>
  <c r="O38" i="8"/>
  <c r="P38" i="8" s="1"/>
  <c r="O37" i="8"/>
  <c r="P37" i="8" s="1"/>
  <c r="O32" i="8"/>
  <c r="O31" i="8"/>
  <c r="O30" i="8"/>
  <c r="O29" i="8"/>
  <c r="O28" i="8"/>
  <c r="O34" i="8"/>
  <c r="P34" i="8" s="1"/>
  <c r="O33" i="8"/>
  <c r="P33" i="8" s="1"/>
  <c r="O27" i="8"/>
  <c r="O26" i="8"/>
  <c r="O24" i="8"/>
  <c r="O23" i="8"/>
  <c r="O22" i="8"/>
  <c r="O21" i="8"/>
  <c r="O13" i="8"/>
  <c r="O12" i="8"/>
  <c r="O11" i="8"/>
  <c r="O10" i="8"/>
  <c r="O19" i="8"/>
  <c r="O18" i="8"/>
  <c r="Q19" i="8" s="1"/>
  <c r="O15" i="8"/>
  <c r="O14" i="8"/>
  <c r="Q15" i="8" s="1"/>
  <c r="O17" i="8"/>
  <c r="O16" i="8"/>
  <c r="Q17" i="8" s="1"/>
  <c r="O37" i="7"/>
  <c r="O41" i="7"/>
  <c r="O40" i="7"/>
  <c r="O43" i="7"/>
  <c r="P43" i="7" s="1"/>
  <c r="O42" i="7"/>
  <c r="O39" i="7"/>
  <c r="O38" i="7"/>
  <c r="P38" i="7" s="1"/>
  <c r="O31" i="7"/>
  <c r="P31" i="7" s="1"/>
  <c r="O30" i="7"/>
  <c r="O35" i="7"/>
  <c r="O34" i="7"/>
  <c r="O33" i="7"/>
  <c r="O32" i="7"/>
  <c r="O29" i="7"/>
  <c r="O28" i="7"/>
  <c r="O27" i="7"/>
  <c r="O26" i="7"/>
  <c r="P26" i="7" s="1"/>
  <c r="O24" i="7"/>
  <c r="O23" i="7"/>
  <c r="O22" i="7"/>
  <c r="O21" i="7"/>
  <c r="O13" i="7"/>
  <c r="O12" i="7"/>
  <c r="O11" i="7"/>
  <c r="O10" i="7"/>
  <c r="O19" i="7"/>
  <c r="O18" i="7"/>
  <c r="Q19" i="7" s="1"/>
  <c r="O15" i="7"/>
  <c r="O14" i="7"/>
  <c r="Q15" i="7" s="1"/>
  <c r="O17" i="7"/>
  <c r="O16" i="7"/>
  <c r="Q17" i="7" s="1"/>
  <c r="O38" i="6"/>
  <c r="P38" i="6" s="1"/>
  <c r="O37" i="6"/>
  <c r="O42" i="6"/>
  <c r="O41" i="6"/>
  <c r="O40" i="6"/>
  <c r="O39" i="6"/>
  <c r="P39" i="6" s="1"/>
  <c r="O28" i="6"/>
  <c r="O29" i="6"/>
  <c r="O33" i="6"/>
  <c r="O32" i="6"/>
  <c r="O31" i="6"/>
  <c r="O30" i="6"/>
  <c r="P30" i="6" s="1"/>
  <c r="O35" i="6"/>
  <c r="P35" i="6" s="1"/>
  <c r="O34" i="6"/>
  <c r="O27" i="6"/>
  <c r="O26" i="6"/>
  <c r="O22" i="6"/>
  <c r="O21" i="6"/>
  <c r="O24" i="6"/>
  <c r="O23" i="6"/>
  <c r="O13" i="6"/>
  <c r="O12" i="6"/>
  <c r="O11" i="6"/>
  <c r="O10" i="6"/>
  <c r="Q11" i="6" s="1"/>
  <c r="O17" i="6"/>
  <c r="O16" i="6"/>
  <c r="O15" i="6"/>
  <c r="O14" i="6"/>
  <c r="Q15" i="6" s="1"/>
  <c r="O19" i="6"/>
  <c r="O18" i="6"/>
  <c r="Q19" i="6" s="1"/>
  <c r="P31" i="6" l="1"/>
  <c r="P39" i="7"/>
  <c r="P28" i="8"/>
  <c r="P32" i="6"/>
  <c r="P30" i="8"/>
  <c r="P42" i="7"/>
  <c r="P31" i="8"/>
  <c r="P29" i="7"/>
  <c r="P41" i="7"/>
  <c r="P27" i="7"/>
  <c r="P32" i="7"/>
  <c r="Q13" i="6"/>
  <c r="P40" i="6"/>
  <c r="P33" i="7"/>
  <c r="P29" i="8"/>
  <c r="P40" i="7"/>
  <c r="P26" i="6"/>
  <c r="P41" i="6"/>
  <c r="P34" i="7"/>
  <c r="P27" i="6"/>
  <c r="P42" i="6"/>
  <c r="P35" i="7"/>
  <c r="P26" i="8"/>
  <c r="P40" i="8"/>
  <c r="P33" i="6"/>
  <c r="P28" i="7"/>
  <c r="Q17" i="6"/>
  <c r="P34" i="6"/>
  <c r="P37" i="6"/>
  <c r="P30" i="7"/>
  <c r="P27" i="8"/>
  <c r="Q13" i="8"/>
  <c r="Q11" i="8"/>
  <c r="Q13" i="7"/>
  <c r="Q11" i="7"/>
  <c r="R11" i="7" s="1"/>
  <c r="R11" i="6"/>
  <c r="Q38" i="6" s="1"/>
  <c r="R11" i="8" l="1"/>
  <c r="Q22" i="7"/>
  <c r="Q41" i="7"/>
  <c r="Q43" i="7"/>
  <c r="Q39" i="7"/>
  <c r="Q31" i="7"/>
  <c r="Q35" i="7"/>
  <c r="Q33" i="7"/>
  <c r="Q29" i="7"/>
  <c r="Q27" i="7"/>
  <c r="R27" i="7" s="1"/>
  <c r="Q24" i="7"/>
  <c r="Q35" i="6"/>
  <c r="Q22" i="6"/>
  <c r="Q27" i="6"/>
  <c r="Q31" i="6"/>
  <c r="Q33" i="6"/>
  <c r="Q24" i="6"/>
  <c r="Q42" i="6"/>
  <c r="R38" i="6" s="1"/>
  <c r="Q40" i="6"/>
  <c r="R22" i="6" l="1"/>
  <c r="R27" i="6"/>
  <c r="R39" i="7"/>
  <c r="R22" i="7"/>
  <c r="S38" i="6"/>
  <c r="S27" i="6"/>
  <c r="S39" i="7" l="1"/>
  <c r="S27" i="7"/>
  <c r="D5" i="5" l="1"/>
  <c r="C5" i="5"/>
  <c r="I5" i="5"/>
  <c r="H5" i="5"/>
  <c r="P5" i="5"/>
  <c r="O5" i="5"/>
  <c r="N5" i="5"/>
  <c r="B5" i="5"/>
  <c r="L3" i="5"/>
  <c r="K3" i="5"/>
  <c r="R3" i="5"/>
  <c r="Q3" i="5"/>
  <c r="F3" i="5"/>
  <c r="E3" i="5"/>
  <c r="L2" i="5"/>
  <c r="K2" i="5"/>
  <c r="R2" i="5"/>
  <c r="Q2" i="5"/>
  <c r="F2" i="5"/>
  <c r="E2" i="5"/>
  <c r="L5" i="5" l="1"/>
  <c r="R5" i="5"/>
  <c r="Q5" i="5"/>
  <c r="F5" i="5"/>
  <c r="E5" i="5"/>
  <c r="K5" i="5"/>
  <c r="O40" i="4" l="1"/>
  <c r="O39" i="4"/>
  <c r="O42" i="4"/>
  <c r="P42" i="4" s="1"/>
  <c r="O41" i="4"/>
  <c r="P41" i="4" s="1"/>
  <c r="O38" i="4"/>
  <c r="P38" i="4" s="1"/>
  <c r="O37" i="4"/>
  <c r="P37" i="4" s="1"/>
  <c r="O31" i="4"/>
  <c r="O30" i="4"/>
  <c r="O33" i="4"/>
  <c r="O32" i="4"/>
  <c r="P32" i="4" s="1"/>
  <c r="O29" i="4"/>
  <c r="P29" i="4" s="1"/>
  <c r="O28" i="4"/>
  <c r="O35" i="4"/>
  <c r="O34" i="4"/>
  <c r="O27" i="4"/>
  <c r="O26" i="4"/>
  <c r="O22" i="4"/>
  <c r="O21" i="4"/>
  <c r="O24" i="4"/>
  <c r="O23" i="4"/>
  <c r="O13" i="4"/>
  <c r="O12" i="4"/>
  <c r="O11" i="4"/>
  <c r="O10" i="4"/>
  <c r="O17" i="4"/>
  <c r="O16" i="4"/>
  <c r="Q17" i="4" s="1"/>
  <c r="O15" i="4"/>
  <c r="O14" i="4"/>
  <c r="O19" i="4"/>
  <c r="O18" i="4"/>
  <c r="Q19" i="4" s="1"/>
  <c r="O37" i="2"/>
  <c r="O41" i="2"/>
  <c r="O40" i="2"/>
  <c r="O43" i="2"/>
  <c r="P43" i="2" s="1"/>
  <c r="O42" i="2"/>
  <c r="P42" i="2" s="1"/>
  <c r="O39" i="2"/>
  <c r="P39" i="2" s="1"/>
  <c r="O38" i="2"/>
  <c r="O31" i="2"/>
  <c r="O30" i="2"/>
  <c r="O29" i="2"/>
  <c r="O28" i="2"/>
  <c r="O35" i="2"/>
  <c r="O34" i="2"/>
  <c r="O33" i="2"/>
  <c r="O32" i="2"/>
  <c r="O27" i="2"/>
  <c r="P27" i="2" s="1"/>
  <c r="O26" i="2"/>
  <c r="P26" i="2" s="1"/>
  <c r="O24" i="2"/>
  <c r="O23" i="2"/>
  <c r="O22" i="2"/>
  <c r="O21" i="2"/>
  <c r="O13" i="2"/>
  <c r="O12" i="2"/>
  <c r="O11" i="2"/>
  <c r="O10" i="2"/>
  <c r="Q11" i="2" s="1"/>
  <c r="O15" i="2"/>
  <c r="O14" i="2"/>
  <c r="Q15" i="2" s="1"/>
  <c r="O19" i="2"/>
  <c r="O18" i="2"/>
  <c r="O17" i="2"/>
  <c r="O16" i="2"/>
  <c r="O35" i="1"/>
  <c r="O34" i="1"/>
  <c r="O33" i="1"/>
  <c r="O32" i="1"/>
  <c r="O31" i="1"/>
  <c r="O30" i="1"/>
  <c r="P30" i="1" s="1"/>
  <c r="O29" i="1"/>
  <c r="O28" i="1"/>
  <c r="O19" i="1"/>
  <c r="O18" i="1"/>
  <c r="Q19" i="1" s="1"/>
  <c r="O17" i="1"/>
  <c r="O16" i="1"/>
  <c r="O15" i="1"/>
  <c r="O14" i="1"/>
  <c r="Q15" i="1" s="1"/>
  <c r="O13" i="1"/>
  <c r="O12" i="1"/>
  <c r="O11" i="1"/>
  <c r="O10" i="1"/>
  <c r="Q11" i="1" s="1"/>
  <c r="O42" i="1"/>
  <c r="O41" i="1"/>
  <c r="O38" i="1"/>
  <c r="O37" i="1"/>
  <c r="P37" i="1" s="1"/>
  <c r="O44" i="1"/>
  <c r="P44" i="1" s="1"/>
  <c r="O43" i="1"/>
  <c r="O40" i="1"/>
  <c r="O39" i="1"/>
  <c r="O27" i="1"/>
  <c r="O26" i="1"/>
  <c r="O24" i="1"/>
  <c r="O23" i="1"/>
  <c r="O22" i="1"/>
  <c r="O21" i="1"/>
  <c r="P28" i="4" l="1"/>
  <c r="P28" i="1"/>
  <c r="P32" i="2"/>
  <c r="P40" i="2"/>
  <c r="P33" i="4"/>
  <c r="P42" i="1"/>
  <c r="P29" i="1"/>
  <c r="P33" i="2"/>
  <c r="P41" i="2"/>
  <c r="P30" i="4"/>
  <c r="P31" i="4"/>
  <c r="P31" i="1"/>
  <c r="P26" i="1"/>
  <c r="Q13" i="1"/>
  <c r="R11" i="1" s="1"/>
  <c r="P32" i="1"/>
  <c r="P28" i="2"/>
  <c r="P34" i="2"/>
  <c r="P33" i="1"/>
  <c r="P29" i="2"/>
  <c r="P26" i="4"/>
  <c r="P38" i="1"/>
  <c r="P27" i="1"/>
  <c r="P39" i="1"/>
  <c r="P34" i="1"/>
  <c r="P30" i="2"/>
  <c r="P27" i="4"/>
  <c r="P41" i="1"/>
  <c r="P35" i="2"/>
  <c r="P40" i="1"/>
  <c r="P35" i="1"/>
  <c r="P31" i="2"/>
  <c r="P34" i="4"/>
  <c r="P39" i="4"/>
  <c r="P43" i="1"/>
  <c r="Q17" i="1"/>
  <c r="P38" i="2"/>
  <c r="P35" i="4"/>
  <c r="P40" i="4"/>
  <c r="Q13" i="4"/>
  <c r="Q11" i="4"/>
  <c r="Q15" i="4"/>
  <c r="R11" i="4" s="1"/>
  <c r="Q13" i="2"/>
  <c r="Q19" i="2"/>
  <c r="Q17" i="2"/>
  <c r="Q31" i="1" l="1"/>
  <c r="Q24" i="1"/>
  <c r="Q22" i="1"/>
  <c r="R22" i="1" s="1"/>
  <c r="Q38" i="1"/>
  <c r="Q33" i="1"/>
  <c r="Q44" i="1"/>
  <c r="Q42" i="1"/>
  <c r="Q27" i="1"/>
  <c r="R27" i="1" s="1"/>
  <c r="S27" i="1" s="1"/>
  <c r="Q35" i="1"/>
  <c r="Q29" i="1"/>
  <c r="Q40" i="1"/>
  <c r="R38" i="1" s="1"/>
  <c r="S38" i="1" s="1"/>
  <c r="R11" i="2"/>
  <c r="Q43" i="2" s="1"/>
  <c r="Q24" i="4"/>
  <c r="Q31" i="4"/>
  <c r="Q40" i="4"/>
  <c r="Q35" i="4"/>
  <c r="Q42" i="4"/>
  <c r="Q38" i="4"/>
  <c r="R38" i="4" s="1"/>
  <c r="Q33" i="4"/>
  <c r="Q27" i="4"/>
  <c r="Q29" i="4"/>
  <c r="Q22" i="4"/>
  <c r="R22" i="4" l="1"/>
  <c r="Q31" i="2"/>
  <c r="Q33" i="2"/>
  <c r="Q27" i="2"/>
  <c r="R27" i="2" s="1"/>
  <c r="Q35" i="2"/>
  <c r="R31" i="4"/>
  <c r="S31" i="4" s="1"/>
  <c r="Q41" i="2"/>
  <c r="Q24" i="2"/>
  <c r="Q39" i="2"/>
  <c r="R39" i="2" s="1"/>
  <c r="Q22" i="2"/>
  <c r="Q29" i="2"/>
  <c r="R22" i="2"/>
  <c r="S27" i="2" s="1"/>
  <c r="S38" i="4"/>
  <c r="Q38" i="8"/>
  <c r="Q27" i="8"/>
  <c r="Q29" i="8"/>
  <c r="Q31" i="8"/>
  <c r="Q24" i="8"/>
  <c r="Q34" i="8"/>
  <c r="Q22" i="8"/>
  <c r="Q40" i="8"/>
  <c r="R22" i="8" l="1"/>
  <c r="S39" i="2"/>
  <c r="R27" i="8"/>
  <c r="S27" i="8" s="1"/>
  <c r="R38" i="8"/>
  <c r="S38" i="8" s="1"/>
</calcChain>
</file>

<file path=xl/sharedStrings.xml><?xml version="1.0" encoding="utf-8"?>
<sst xmlns="http://schemas.openxmlformats.org/spreadsheetml/2006/main" count="1758" uniqueCount="607">
  <si>
    <t>mROS WT sample 2, 1 pmol BSA</t>
  </si>
  <si>
    <t>90 min grad, 3e6, IT-100 msec, Top15, direct inject short incl list</t>
  </si>
  <si>
    <t>Progenesis: sens-5, RT=0.05, charge 2-3, mouse ROS database, carb -Cys, 0 uncuts</t>
  </si>
  <si>
    <t>Peptide identifier</t>
  </si>
  <si>
    <t>Ions used in quantitation</t>
  </si>
  <si>
    <t>Ions</t>
  </si>
  <si>
    <t>Deconvoluted peptide ions</t>
  </si>
  <si>
    <t>Deconvoluted charges</t>
  </si>
  <si>
    <t>Retention time (min)</t>
  </si>
  <si>
    <t>Neutral mass</t>
  </si>
  <si>
    <t>Sequence</t>
  </si>
  <si>
    <t>Modifications</t>
  </si>
  <si>
    <t>Accession</t>
  </si>
  <si>
    <t>Description</t>
  </si>
  <si>
    <t>Average normalized abundance</t>
  </si>
  <si>
    <t>Amount (fmol)</t>
  </si>
  <si>
    <t>Average amount (fmol)</t>
  </si>
  <si>
    <t>47.37_1021.6260n</t>
  </si>
  <si>
    <t>#339</t>
  </si>
  <si>
    <t>QTALVELLK</t>
  </si>
  <si>
    <t>[9] Label:13C(6)15N(2) (K)</t>
  </si>
  <si>
    <t>P02769</t>
  </si>
  <si>
    <t>BSA</t>
  </si>
  <si>
    <t>47.37_1013.6125n</t>
  </si>
  <si>
    <t>#39</t>
  </si>
  <si>
    <t>35.62_936.4948n</t>
  </si>
  <si>
    <t>#225</t>
  </si>
  <si>
    <t>YLYEIAR</t>
  </si>
  <si>
    <t>[7] Label:13C(6)15N(4) (R)</t>
  </si>
  <si>
    <t>35.62_926.4871n</t>
  </si>
  <si>
    <t>#45</t>
  </si>
  <si>
    <t>44.91_1170.6372n</t>
  </si>
  <si>
    <t>#343</t>
  </si>
  <si>
    <t>LVNELTEFAK</t>
  </si>
  <si>
    <t>[10] Label:13C(6)15N(2) (K)</t>
  </si>
  <si>
    <t>44.91_1162.6245n</t>
  </si>
  <si>
    <t>#69</t>
  </si>
  <si>
    <t>33.07_1312.7226n</t>
  </si>
  <si>
    <t>#454,#1398</t>
  </si>
  <si>
    <t>2,3</t>
  </si>
  <si>
    <t>HLVDEPQNLIK</t>
  </si>
  <si>
    <t>[11] Label:13C(6)15N(2) (K)</t>
  </si>
  <si>
    <t>33.07_1304.7094n</t>
  </si>
  <si>
    <t>#90,#307</t>
  </si>
  <si>
    <t>55.71_1488.7963n</t>
  </si>
  <si>
    <t>#1535,#18430</t>
  </si>
  <si>
    <t>LGEYGFQNALIVR</t>
  </si>
  <si>
    <t>[13] Label:13C(6)15N(4) (R)</t>
  </si>
  <si>
    <t>55.73_1478.7883n</t>
  </si>
  <si>
    <t>#332,#4399</t>
  </si>
  <si>
    <t>8.55_1497.7133n</t>
  </si>
  <si>
    <t>#65,#360</t>
  </si>
  <si>
    <t>EAAAQQQESATTQK</t>
  </si>
  <si>
    <t>[14] Label:13C(6)15N(2) (K)</t>
  </si>
  <si>
    <t>P15409</t>
  </si>
  <si>
    <t xml:space="preserve">Rhodopsin </t>
  </si>
  <si>
    <t>8.55_1489.7007n</t>
  </si>
  <si>
    <t>#5,#60</t>
  </si>
  <si>
    <t>20.51_1368.6248n</t>
  </si>
  <si>
    <t>#48</t>
  </si>
  <si>
    <t>NPLGDDDASATASK</t>
  </si>
  <si>
    <t>20.51_1360.6111n</t>
  </si>
  <si>
    <t>#269</t>
  </si>
  <si>
    <t>39.40_848.4524n</t>
  </si>
  <si>
    <t>#226</t>
  </si>
  <si>
    <t>AFLESFK</t>
  </si>
  <si>
    <t>[7] Label:13C(6)15N(2) (K)</t>
  </si>
  <si>
    <t>P15499</t>
  </si>
  <si>
    <t xml:space="preserve">Peripherin-2 </t>
  </si>
  <si>
    <t>39.43_840.4383n</t>
  </si>
  <si>
    <t>#34</t>
  </si>
  <si>
    <t>30.90_866.4267n</t>
  </si>
  <si>
    <t>#377</t>
  </si>
  <si>
    <t>YLDFSSK</t>
  </si>
  <si>
    <t>30.94_858.4125n</t>
  </si>
  <si>
    <t>#629</t>
  </si>
  <si>
    <t>22.55_853.4428n</t>
  </si>
  <si>
    <t>#1719</t>
  </si>
  <si>
    <t>SVPETWK</t>
  </si>
  <si>
    <t>22.44_845.4286n</t>
  </si>
  <si>
    <t>#419</t>
  </si>
  <si>
    <t>38.31_1172.5631n</t>
  </si>
  <si>
    <t>#986</t>
  </si>
  <si>
    <t>ICYDALDPAK</t>
  </si>
  <si>
    <t>[2] Carbamidomethyl (C)|[10] Label:13C(6)15N(2) (K)</t>
  </si>
  <si>
    <t>38.31_1164.5487n</t>
  </si>
  <si>
    <t>#442</t>
  </si>
  <si>
    <t>[2] Carbamidomethyl (C)</t>
  </si>
  <si>
    <t>47.72_1245.6690n</t>
  </si>
  <si>
    <t>#666,#15927</t>
  </si>
  <si>
    <t>GSLESTLAYGLK</t>
  </si>
  <si>
    <t>[12] Label:13C(6)15N(2) (K)</t>
  </si>
  <si>
    <t>47.72_1237.6551n</t>
  </si>
  <si>
    <t>#1106,#20446</t>
  </si>
  <si>
    <t>13.52_782.3796n</t>
  </si>
  <si>
    <t>#171</t>
  </si>
  <si>
    <t>DTEVPGR</t>
  </si>
  <si>
    <t>P32958</t>
  </si>
  <si>
    <t>ROM1</t>
  </si>
  <si>
    <t>13.52_772.3714n</t>
  </si>
  <si>
    <t>#106</t>
  </si>
  <si>
    <t>35.94_1430.6554n</t>
  </si>
  <si>
    <t>#247</t>
  </si>
  <si>
    <t>YLDPSDQDVVDR</t>
  </si>
  <si>
    <t>[12] Label:13C(6)15N(4) (R)</t>
  </si>
  <si>
    <t>35.92_1420.6476n</t>
  </si>
  <si>
    <t>#364</t>
  </si>
  <si>
    <t>46.34_1383.6815n</t>
  </si>
  <si>
    <t>#1206</t>
  </si>
  <si>
    <t>ASLDAAQYPPWR</t>
  </si>
  <si>
    <t>46.34_1373.6736n</t>
  </si>
  <si>
    <t>#4122</t>
  </si>
  <si>
    <t>68.42_1402.6660n</t>
  </si>
  <si>
    <t>#17870</t>
  </si>
  <si>
    <t>DWFGVQWVSNR</t>
  </si>
  <si>
    <t>[11] Label:13C(6)15N(4) (R)</t>
  </si>
  <si>
    <t>68.42_1392.6576n</t>
  </si>
  <si>
    <t>#5546</t>
  </si>
  <si>
    <t>Normalized abundance (run 1)</t>
  </si>
  <si>
    <t>Normalized abundance (run 2)</t>
  </si>
  <si>
    <t>Best identification score</t>
  </si>
  <si>
    <t>47.23_1021.6259n</t>
  </si>
  <si>
    <t>#330</t>
  </si>
  <si>
    <t>47.23_1013.6127n</t>
  </si>
  <si>
    <t>#37</t>
  </si>
  <si>
    <t>35.44_936.4947n</t>
  </si>
  <si>
    <t>#361</t>
  </si>
  <si>
    <t>35.49_926.4869n</t>
  </si>
  <si>
    <t>#87</t>
  </si>
  <si>
    <t>44.88_1170.6373n</t>
  </si>
  <si>
    <t>#470</t>
  </si>
  <si>
    <t>44.88_1162.6242n</t>
  </si>
  <si>
    <t>#101</t>
  </si>
  <si>
    <t>32.86_1312.7228n</t>
  </si>
  <si>
    <t>#631,#1429</t>
  </si>
  <si>
    <t>32.86_1304.7093n</t>
  </si>
  <si>
    <t>#163,#399</t>
  </si>
  <si>
    <t>55.59_1488.7966n</t>
  </si>
  <si>
    <t>#2304,#19901</t>
  </si>
  <si>
    <t>55.61_1478.7885n</t>
  </si>
  <si>
    <t>#324,#4376</t>
  </si>
  <si>
    <t>8.37_1497.7140n</t>
  </si>
  <si>
    <t>#96,#472</t>
  </si>
  <si>
    <t>8.37_1489.7015n</t>
  </si>
  <si>
    <t>#7,#57</t>
  </si>
  <si>
    <t>20.41_1368.6248n</t>
  </si>
  <si>
    <t>#76</t>
  </si>
  <si>
    <t>20.41_1360.6111n</t>
  </si>
  <si>
    <t>#894</t>
  </si>
  <si>
    <t>39.14_848.4523n</t>
  </si>
  <si>
    <t>#318</t>
  </si>
  <si>
    <t>39.14_840.4379n</t>
  </si>
  <si>
    <t>#33</t>
  </si>
  <si>
    <t>22.29_853.4428n</t>
  </si>
  <si>
    <t>#2510</t>
  </si>
  <si>
    <t>22.29_845.4286n</t>
  </si>
  <si>
    <t>#262</t>
  </si>
  <si>
    <t>30.70_858.4124n</t>
  </si>
  <si>
    <t>#2634</t>
  </si>
  <si>
    <t>30.70_866.4266n</t>
  </si>
  <si>
    <t>#423</t>
  </si>
  <si>
    <t>47.61_1245.6694n</t>
  </si>
  <si>
    <t>#591</t>
  </si>
  <si>
    <t>47.63_1237.6552n</t>
  </si>
  <si>
    <t>#2254</t>
  </si>
  <si>
    <t>38.11_1172.5629n</t>
  </si>
  <si>
    <t>#1810</t>
  </si>
  <si>
    <t>38.15_1164.5480n</t>
  </si>
  <si>
    <t>#788</t>
  </si>
  <si>
    <t>13.43_782.3794n</t>
  </si>
  <si>
    <t>#223</t>
  </si>
  <si>
    <t>13.43_772.3711n</t>
  </si>
  <si>
    <t>#138</t>
  </si>
  <si>
    <t>35.89_1430.6554n</t>
  </si>
  <si>
    <t>#338</t>
  </si>
  <si>
    <t>35.89_1420.6474n</t>
  </si>
  <si>
    <t>#1289</t>
  </si>
  <si>
    <t>68.42_1402.6680n</t>
  </si>
  <si>
    <t>#18452</t>
  </si>
  <si>
    <t>68.42_1392.6580n</t>
  </si>
  <si>
    <t>#11523</t>
  </si>
  <si>
    <t>46.26_1383.6812n</t>
  </si>
  <si>
    <t>#3485</t>
  </si>
  <si>
    <t>mROS WT sample 3, 1 pmol BSA</t>
  </si>
  <si>
    <t>mROS WT sample 1, 1 pmol BSA</t>
  </si>
  <si>
    <t>33.91_936.4945n</t>
  </si>
  <si>
    <t>#242</t>
  </si>
  <si>
    <t>33.91_926.4877n</t>
  </si>
  <si>
    <t>#120</t>
  </si>
  <si>
    <t>42.59_1170.6370n</t>
  </si>
  <si>
    <t>#253</t>
  </si>
  <si>
    <t>42.59_1162.6252n</t>
  </si>
  <si>
    <t>44.91_1021.6255n</t>
  </si>
  <si>
    <t>#255</t>
  </si>
  <si>
    <t>44.91_1013.6137n</t>
  </si>
  <si>
    <t>#79</t>
  </si>
  <si>
    <t>31.41_1312.7229n</t>
  </si>
  <si>
    <t>#285,#1093</t>
  </si>
  <si>
    <t>31.43_1304.7106n</t>
  </si>
  <si>
    <t>#192,#769</t>
  </si>
  <si>
    <t>52.63_1488.7963n</t>
  </si>
  <si>
    <t>#817,#18975</t>
  </si>
  <si>
    <t>52.63_1478.7895n</t>
  </si>
  <si>
    <t>#387,#9708</t>
  </si>
  <si>
    <t>19.72_1368.6276n</t>
  </si>
  <si>
    <t>#20</t>
  </si>
  <si>
    <t>19.72_1360.6134n</t>
  </si>
  <si>
    <t>#504</t>
  </si>
  <si>
    <t>8.43_1497.7138n</t>
  </si>
  <si>
    <t>#34,#353</t>
  </si>
  <si>
    <t>8.44_1489.7028n</t>
  </si>
  <si>
    <t>#5,#86</t>
  </si>
  <si>
    <t>37.44_848.4519n</t>
  </si>
  <si>
    <t>#200</t>
  </si>
  <si>
    <t>37.48_840.4382n</t>
  </si>
  <si>
    <t>#50</t>
  </si>
  <si>
    <t>29.53_866.4267n</t>
  </si>
  <si>
    <t>#235</t>
  </si>
  <si>
    <t>29.53_858.4127n</t>
  </si>
  <si>
    <t>#1888</t>
  </si>
  <si>
    <t>45.13_1245.6701n</t>
  </si>
  <si>
    <t>#339,#17215</t>
  </si>
  <si>
    <t>45.15_1237.6567n</t>
  </si>
  <si>
    <t>#1815</t>
  </si>
  <si>
    <t>21.53_853.4432n</t>
  </si>
  <si>
    <t>#1654</t>
  </si>
  <si>
    <t>21.60_845.4290n</t>
  </si>
  <si>
    <t>#922</t>
  </si>
  <si>
    <t>36.33_1172.5631n</t>
  </si>
  <si>
    <t>#951</t>
  </si>
  <si>
    <t>36.33_1164.5486n</t>
  </si>
  <si>
    <t>#998</t>
  </si>
  <si>
    <t>13.22_782.3806n</t>
  </si>
  <si>
    <t>#149</t>
  </si>
  <si>
    <t>13.23_772.3724n</t>
  </si>
  <si>
    <t>#288</t>
  </si>
  <si>
    <t>34.12_1430.6566n</t>
  </si>
  <si>
    <t>#168,#11719</t>
  </si>
  <si>
    <t>34.14_1420.6487n</t>
  </si>
  <si>
    <t>#1302</t>
  </si>
  <si>
    <t>64.51_1402.6656n</t>
  </si>
  <si>
    <t>#18205</t>
  </si>
  <si>
    <t>64.53_1392.6573n</t>
  </si>
  <si>
    <t>#34588</t>
  </si>
  <si>
    <t>WT 1</t>
  </si>
  <si>
    <t>WT 2</t>
  </si>
  <si>
    <t>WT 3</t>
  </si>
  <si>
    <t>WT avg</t>
  </si>
  <si>
    <t>Rho:ROM1</t>
  </si>
  <si>
    <t>mROS Rho het sample 1, 1 pmol BSA</t>
  </si>
  <si>
    <t>33.84_936.4945n</t>
  </si>
  <si>
    <t>#157</t>
  </si>
  <si>
    <t>33.88_926.4879n</t>
  </si>
  <si>
    <t>#78</t>
  </si>
  <si>
    <t>42.55_1170.6372n</t>
  </si>
  <si>
    <t>#209</t>
  </si>
  <si>
    <t>42.59_1162.6260n</t>
  </si>
  <si>
    <t>#125</t>
  </si>
  <si>
    <t>44.84_1021.6260n</t>
  </si>
  <si>
    <t>#211</t>
  </si>
  <si>
    <t>44.86_1013.6137n</t>
  </si>
  <si>
    <t>#182</t>
  </si>
  <si>
    <t>31.43_1312.7224n</t>
  </si>
  <si>
    <t>#240,#827</t>
  </si>
  <si>
    <t>31.43_1304.7116n</t>
  </si>
  <si>
    <t>#110,#414</t>
  </si>
  <si>
    <t>52.58_1488.7966n</t>
  </si>
  <si>
    <t>#1735</t>
  </si>
  <si>
    <t>52.59_1478.7885n</t>
  </si>
  <si>
    <t>#2441,#28979</t>
  </si>
  <si>
    <t>19.70_1368.6281n</t>
  </si>
  <si>
    <t>#10</t>
  </si>
  <si>
    <t>Rhodopsin</t>
  </si>
  <si>
    <t>19.70_1360.6136n</t>
  </si>
  <si>
    <t>#322</t>
  </si>
  <si>
    <t>8.53_1497.7149n</t>
  </si>
  <si>
    <t>#38353,#175</t>
  </si>
  <si>
    <t>8.53_1489.7027n</t>
  </si>
  <si>
    <t>#38354,#208</t>
  </si>
  <si>
    <t>37.43_848.4523n</t>
  </si>
  <si>
    <t>#114</t>
  </si>
  <si>
    <t>37.47_840.4388n</t>
  </si>
  <si>
    <t>#86</t>
  </si>
  <si>
    <t>29.56_866.4271n</t>
  </si>
  <si>
    <t>#145</t>
  </si>
  <si>
    <t>29.56_858.4132n</t>
  </si>
  <si>
    <t>#387</t>
  </si>
  <si>
    <t>36.28_1172.5631n</t>
  </si>
  <si>
    <t>#627</t>
  </si>
  <si>
    <t>36.32_1164.5489n</t>
  </si>
  <si>
    <t>#702</t>
  </si>
  <si>
    <t>21.56_853.4434n</t>
  </si>
  <si>
    <t>#1742</t>
  </si>
  <si>
    <t>21.59_845.4293n</t>
  </si>
  <si>
    <t>#1271</t>
  </si>
  <si>
    <t>45.15_1245.6709n</t>
  </si>
  <si>
    <t>#308</t>
  </si>
  <si>
    <t>6.03_760.3356n</t>
  </si>
  <si>
    <t>#153</t>
  </si>
  <si>
    <t>DTDTPGR</t>
  </si>
  <si>
    <t>13.20_782.3802n</t>
  </si>
  <si>
    <t>#84</t>
  </si>
  <si>
    <t>13.23_772.3720n</t>
  </si>
  <si>
    <t>#187</t>
  </si>
  <si>
    <t>34.08_1430.6564n</t>
  </si>
  <si>
    <t>#107,#4742</t>
  </si>
  <si>
    <t>34.08_1420.6476n</t>
  </si>
  <si>
    <t>#336,#13844</t>
  </si>
  <si>
    <t>43.87_1383.6811n</t>
  </si>
  <si>
    <t>#3890</t>
  </si>
  <si>
    <t>43.99_1373.6747n</t>
  </si>
  <si>
    <t>#19128</t>
  </si>
  <si>
    <t>mROS Rho het sample 2, 1 pmol BSA</t>
  </si>
  <si>
    <t>47.26_1021.6259n</t>
  </si>
  <si>
    <t>#310</t>
  </si>
  <si>
    <t>47.26_1013.6125n</t>
  </si>
  <si>
    <t>#61</t>
  </si>
  <si>
    <t>44.86_1170.6374n</t>
  </si>
  <si>
    <t>#363</t>
  </si>
  <si>
    <t>44.86_1162.6241n</t>
  </si>
  <si>
    <t>#95</t>
  </si>
  <si>
    <t>35.48_936.4950n</t>
  </si>
  <si>
    <t>#431</t>
  </si>
  <si>
    <t>35.48_926.4867n</t>
  </si>
  <si>
    <t>#141</t>
  </si>
  <si>
    <t>32.91_1312.7230n</t>
  </si>
  <si>
    <t>#644,#2323</t>
  </si>
  <si>
    <t>32.93_1304.7094n</t>
  </si>
  <si>
    <t>#183,#740</t>
  </si>
  <si>
    <t>55.66_1488.7954n</t>
  </si>
  <si>
    <t>#1743,#22829</t>
  </si>
  <si>
    <t>55.69_1478.7883n</t>
  </si>
  <si>
    <t>#359,#8666</t>
  </si>
  <si>
    <t>8.41_1497.7137n</t>
  </si>
  <si>
    <t>#90,#541</t>
  </si>
  <si>
    <t>8.41_1489.7009n</t>
  </si>
  <si>
    <t>#7,#111</t>
  </si>
  <si>
    <t>20.40_1368.6250n</t>
  </si>
  <si>
    <t>20.44_1360.6112n</t>
  </si>
  <si>
    <t>#1404</t>
  </si>
  <si>
    <t>39.18_848.4523n</t>
  </si>
  <si>
    <t>#313</t>
  </si>
  <si>
    <t>39.23_840.4380n</t>
  </si>
  <si>
    <t>#53</t>
  </si>
  <si>
    <t>47.60_1245.6696n</t>
  </si>
  <si>
    <t>#461</t>
  </si>
  <si>
    <t>47.60_1237.6553n</t>
  </si>
  <si>
    <t>#1381</t>
  </si>
  <si>
    <t>22.27_853.4430n</t>
  </si>
  <si>
    <t>#2913</t>
  </si>
  <si>
    <t>22.31_845.4287n</t>
  </si>
  <si>
    <t>30.77_866.4266n</t>
  </si>
  <si>
    <t>#510</t>
  </si>
  <si>
    <t>30.72_858.4120n</t>
  </si>
  <si>
    <t>#2748</t>
  </si>
  <si>
    <t>38.14_1172.5633n</t>
  </si>
  <si>
    <t>#1932</t>
  </si>
  <si>
    <t>38.18_1164.5487n</t>
  </si>
  <si>
    <t>#743</t>
  </si>
  <si>
    <t>13.44_782.3791n</t>
  </si>
  <si>
    <t>13.44_772.3709n</t>
  </si>
  <si>
    <t>#167</t>
  </si>
  <si>
    <t>35.86_1430.6557n</t>
  </si>
  <si>
    <t>#392,#15138</t>
  </si>
  <si>
    <t>35.86_1420.6471n</t>
  </si>
  <si>
    <t>#1218</t>
  </si>
  <si>
    <t>68.33_1402.6661n</t>
  </si>
  <si>
    <t>#22482</t>
  </si>
  <si>
    <t>68.36_1392.6574n</t>
  </si>
  <si>
    <t>#22973</t>
  </si>
  <si>
    <t>46.30_1383.6816n</t>
  </si>
  <si>
    <t>#2012</t>
  </si>
  <si>
    <t>mROS Rho het sample 3, 1 pmol BSA</t>
  </si>
  <si>
    <t>47.19_1021.6261n</t>
  </si>
  <si>
    <t>47.19_1013.6128n</t>
  </si>
  <si>
    <t>#43</t>
  </si>
  <si>
    <t>44.77_1170.6372n</t>
  </si>
  <si>
    <t>#165</t>
  </si>
  <si>
    <t>44.81_1162.6244n</t>
  </si>
  <si>
    <t>#46</t>
  </si>
  <si>
    <t>35.48_936.4946n</t>
  </si>
  <si>
    <t>#151</t>
  </si>
  <si>
    <t>#51</t>
  </si>
  <si>
    <t>32.93_1312.7230n</t>
  </si>
  <si>
    <t>#226,#479</t>
  </si>
  <si>
    <t>32.93_1304.7096n</t>
  </si>
  <si>
    <t>#114,#262</t>
  </si>
  <si>
    <t>55.59_1488.7967n</t>
  </si>
  <si>
    <t>#917,#11154</t>
  </si>
  <si>
    <t>55.59_1478.7886n</t>
  </si>
  <si>
    <t>#1589,#17463</t>
  </si>
  <si>
    <t>8.46_1497.7148n</t>
  </si>
  <si>
    <t>#22,#126</t>
  </si>
  <si>
    <t>8.46_1489.7015n</t>
  </si>
  <si>
    <t>#21,#127</t>
  </si>
  <si>
    <t>20.41_1368.6250n</t>
  </si>
  <si>
    <t>#14</t>
  </si>
  <si>
    <t>#268</t>
  </si>
  <si>
    <t>39.26_848.4525n</t>
  </si>
  <si>
    <t>#102</t>
  </si>
  <si>
    <t>39.26_840.4382n</t>
  </si>
  <si>
    <t>#137</t>
  </si>
  <si>
    <t>30.71_866.4267n</t>
  </si>
  <si>
    <t>#156</t>
  </si>
  <si>
    <t>30.71_858.4126n</t>
  </si>
  <si>
    <t>#327</t>
  </si>
  <si>
    <t>47.58_1245.6694n</t>
  </si>
  <si>
    <t>#248</t>
  </si>
  <si>
    <t>47.56_1237.6558n</t>
  </si>
  <si>
    <t>#1666</t>
  </si>
  <si>
    <t>38.11_1172.5630n</t>
  </si>
  <si>
    <t>#650</t>
  </si>
  <si>
    <t>38.16_1164.5486n</t>
  </si>
  <si>
    <t>#1574</t>
  </si>
  <si>
    <t>22.29_853.4429n</t>
  </si>
  <si>
    <t>#1337</t>
  </si>
  <si>
    <t>13.43_782.3802n</t>
  </si>
  <si>
    <t>#67</t>
  </si>
  <si>
    <t>13.43_772.3717n</t>
  </si>
  <si>
    <t>#222</t>
  </si>
  <si>
    <t>35.79_1430.6555n</t>
  </si>
  <si>
    <t>#146</t>
  </si>
  <si>
    <t>35.83_1420.6477n</t>
  </si>
  <si>
    <t>#538</t>
  </si>
  <si>
    <t>46.33_1383.6813n</t>
  </si>
  <si>
    <t>#1534</t>
  </si>
  <si>
    <t>Rho Het 1</t>
  </si>
  <si>
    <t>Rho Het 2</t>
  </si>
  <si>
    <t>Rho Het 3</t>
  </si>
  <si>
    <t>Rho Het avg</t>
  </si>
  <si>
    <t>Rds Het 1</t>
  </si>
  <si>
    <t>Rds Het avg</t>
  </si>
  <si>
    <t>Rds Het 2</t>
  </si>
  <si>
    <t>Rds Het 3</t>
  </si>
  <si>
    <t>mROS Rds het sample 1, 1 pmol BSA</t>
  </si>
  <si>
    <t>35.51_936.4945n</t>
  </si>
  <si>
    <t>#172</t>
  </si>
  <si>
    <t>35.51_926.4866n</t>
  </si>
  <si>
    <t>47.28_1021.6260n</t>
  </si>
  <si>
    <t>#183</t>
  </si>
  <si>
    <t>47.32_1013.6126n</t>
  </si>
  <si>
    <t>#59</t>
  </si>
  <si>
    <t>44.89_1170.6375n</t>
  </si>
  <si>
    <t>#221</t>
  </si>
  <si>
    <t>44.89_1162.6245n</t>
  </si>
  <si>
    <t>#65</t>
  </si>
  <si>
    <t>32.98_1312.7229n</t>
  </si>
  <si>
    <t>#334,#795</t>
  </si>
  <si>
    <t>33.01_1304.7096n</t>
  </si>
  <si>
    <t>#101,#311</t>
  </si>
  <si>
    <t>55.68_1488.7960n</t>
  </si>
  <si>
    <t>#1956,#17027</t>
  </si>
  <si>
    <t>55.72_1478.7882n</t>
  </si>
  <si>
    <t>#2906,#20646</t>
  </si>
  <si>
    <t>8.47_1497.7139n</t>
  </si>
  <si>
    <t>#39,#229</t>
  </si>
  <si>
    <t>8.47_1489.7008n</t>
  </si>
  <si>
    <t>#8,#88</t>
  </si>
  <si>
    <t>20.47_1368.6247n</t>
  </si>
  <si>
    <t>#38</t>
  </si>
  <si>
    <t>20.47_1360.6112n</t>
  </si>
  <si>
    <t>#292</t>
  </si>
  <si>
    <t>39.36_848.4522n</t>
  </si>
  <si>
    <t>#124</t>
  </si>
  <si>
    <t>39.36_840.4377n</t>
  </si>
  <si>
    <t>30.75_866.4266n</t>
  </si>
  <si>
    <t>#220</t>
  </si>
  <si>
    <t>30.80_858.4124n</t>
  </si>
  <si>
    <t>#744</t>
  </si>
  <si>
    <t>47.69_1245.6695n</t>
  </si>
  <si>
    <t>#349</t>
  </si>
  <si>
    <t>47.69_1237.6553n</t>
  </si>
  <si>
    <t>#4241</t>
  </si>
  <si>
    <t>38.20_1172.5629n</t>
  </si>
  <si>
    <t>#764</t>
  </si>
  <si>
    <t>38.25_1164.5485n</t>
  </si>
  <si>
    <t>#2466</t>
  </si>
  <si>
    <t>22.46_853.4429n</t>
  </si>
  <si>
    <t>#1458</t>
  </si>
  <si>
    <t>13.45_782.3795n</t>
  </si>
  <si>
    <t>#103</t>
  </si>
  <si>
    <t>13.48_772.3712n</t>
  </si>
  <si>
    <t>#197</t>
  </si>
  <si>
    <t>35.86_1420.6477n</t>
  </si>
  <si>
    <t>#414</t>
  </si>
  <si>
    <t>mROS Rds het sample 2, 1 pmol BSA</t>
  </si>
  <si>
    <t>35.38_936.4954n</t>
  </si>
  <si>
    <t>#231</t>
  </si>
  <si>
    <t>35.42_926.4878n</t>
  </si>
  <si>
    <t>#36</t>
  </si>
  <si>
    <t>47.12_1021.6258n</t>
  </si>
  <si>
    <t>47.12_1013.6133n</t>
  </si>
  <si>
    <t>44.74_1170.6377n</t>
  </si>
  <si>
    <t>#241</t>
  </si>
  <si>
    <t>44.74_1162.6253n</t>
  </si>
  <si>
    <t>#42</t>
  </si>
  <si>
    <t>32.86_1312.7219n</t>
  </si>
  <si>
    <t>#387,#1257</t>
  </si>
  <si>
    <t>32.86_1304.7091n</t>
  </si>
  <si>
    <t>#55,#174</t>
  </si>
  <si>
    <t>55.57_1488.7962n</t>
  </si>
  <si>
    <t>#2108,#21907</t>
  </si>
  <si>
    <t>55.60_1478.7884n</t>
  </si>
  <si>
    <t>#1182,#18606</t>
  </si>
  <si>
    <t>8.47_1497.7147n</t>
  </si>
  <si>
    <t>#61,#355</t>
  </si>
  <si>
    <t>8.47_1489.7017n</t>
  </si>
  <si>
    <t>#25,#129</t>
  </si>
  <si>
    <t>20.36_1368.6253n</t>
  </si>
  <si>
    <t>#35</t>
  </si>
  <si>
    <t>20.36_1360.6116n</t>
  </si>
  <si>
    <t>39.17_848.4522n</t>
  </si>
  <si>
    <t>#191</t>
  </si>
  <si>
    <t>39.21_840.4376n</t>
  </si>
  <si>
    <t>30.64_866.4266n</t>
  </si>
  <si>
    <t>#259</t>
  </si>
  <si>
    <t>30.68_858.4124n</t>
  </si>
  <si>
    <t>#1015</t>
  </si>
  <si>
    <t>47.52_1245.6696n</t>
  </si>
  <si>
    <t>#366</t>
  </si>
  <si>
    <t>47.52_1237.6550n</t>
  </si>
  <si>
    <t>#4880</t>
  </si>
  <si>
    <t>38.12_1172.5631n</t>
  </si>
  <si>
    <t>#1133</t>
  </si>
  <si>
    <t>38.12_1164.5486n</t>
  </si>
  <si>
    <t>#2283</t>
  </si>
  <si>
    <t>22.21_853.4430n</t>
  </si>
  <si>
    <t>#2089</t>
  </si>
  <si>
    <t>22.28_845.4281n</t>
  </si>
  <si>
    <t>#1429</t>
  </si>
  <si>
    <t>13.41_782.3796n</t>
  </si>
  <si>
    <t>#147</t>
  </si>
  <si>
    <t>13.41_772.3712n</t>
  </si>
  <si>
    <t>#228</t>
  </si>
  <si>
    <t>35.85_1430.6557n</t>
  </si>
  <si>
    <t>#240</t>
  </si>
  <si>
    <t>35.85_1420.6479n</t>
  </si>
  <si>
    <t>#506</t>
  </si>
  <si>
    <t>46.21_1383.6812n</t>
  </si>
  <si>
    <t>#4147</t>
  </si>
  <si>
    <t>46.03_1373.6729n</t>
  </si>
  <si>
    <t>#12411</t>
  </si>
  <si>
    <t>mROS Rds het sample 3, 1 pmol BSA</t>
  </si>
  <si>
    <t>YLQTALEGLGGVIDGEGEAQGYLFPGGLK</t>
  </si>
  <si>
    <t>[29] Label:13C(6)15N(2) (K)</t>
  </si>
  <si>
    <t>Relative abundance for exclusion</t>
  </si>
  <si>
    <t>Rhodopsin molar ratio</t>
  </si>
  <si>
    <t>Rho:Peripherin-2</t>
  </si>
  <si>
    <t>Rho:Peripherin-2/ROM1</t>
  </si>
  <si>
    <t>48.81_1170.6372n</t>
  </si>
  <si>
    <t>#263</t>
  </si>
  <si>
    <t>48.81_1162.6255n</t>
  </si>
  <si>
    <t>36.53_1312.7227n</t>
  </si>
  <si>
    <t>#354,#1011</t>
  </si>
  <si>
    <t>36.53_1304.7097n</t>
  </si>
  <si>
    <t>#141,#616</t>
  </si>
  <si>
    <t>52.45_1021.6265n</t>
  </si>
  <si>
    <t>#460</t>
  </si>
  <si>
    <t>52.45_1013.6129n</t>
  </si>
  <si>
    <t>38.86_936.4950n</t>
  </si>
  <si>
    <t>#729</t>
  </si>
  <si>
    <t>38.86_926.4866n</t>
  </si>
  <si>
    <t>#306</t>
  </si>
  <si>
    <t>59.62_1488.7976n</t>
  </si>
  <si>
    <t>#713,#7464</t>
  </si>
  <si>
    <t>59.65_1478.7893n</t>
  </si>
  <si>
    <t>#867,#8682</t>
  </si>
  <si>
    <t>22.55_1368.6264n</t>
  </si>
  <si>
    <t>#40</t>
  </si>
  <si>
    <t>22.55_1360.6120n</t>
  </si>
  <si>
    <t>#1659</t>
  </si>
  <si>
    <t>10.66_1497.7164n</t>
  </si>
  <si>
    <t>#58,#332</t>
  </si>
  <si>
    <t>10.70_1489.7027n</t>
  </si>
  <si>
    <t>#315,#1459</t>
  </si>
  <si>
    <t>51.99_1245.6696n</t>
  </si>
  <si>
    <t>#403,#6923</t>
  </si>
  <si>
    <t>52.02_1237.6574n</t>
  </si>
  <si>
    <t>#11850</t>
  </si>
  <si>
    <t>43.31_848.4526n</t>
  </si>
  <si>
    <t>#677</t>
  </si>
  <si>
    <t>43.35_840.4384n</t>
  </si>
  <si>
    <t>#6614</t>
  </si>
  <si>
    <t>34.05_868.4197n</t>
  </si>
  <si>
    <t>#497</t>
  </si>
  <si>
    <t>34.05_858.4129n</t>
  </si>
  <si>
    <t>#5555</t>
  </si>
  <si>
    <t>7.45_760.3353n</t>
  </si>
  <si>
    <t>#6236</t>
  </si>
  <si>
    <t>37.55_1430.6559n</t>
  </si>
  <si>
    <t>#180,#5051</t>
  </si>
  <si>
    <t>37.55_1420.6469n</t>
  </si>
  <si>
    <t>#9220</t>
  </si>
  <si>
    <t>14.95_782.3797n</t>
  </si>
  <si>
    <t>#329</t>
  </si>
  <si>
    <t>14.95_772.3718n</t>
  </si>
  <si>
    <t>#1900</t>
  </si>
  <si>
    <t>70.98_1402.6666n</t>
  </si>
  <si>
    <t>#18885</t>
  </si>
  <si>
    <t>70.98_1392.6585n</t>
  </si>
  <si>
    <t>#65534</t>
  </si>
  <si>
    <t>86.48_2959.5105n</t>
  </si>
  <si>
    <t>#8460</t>
  </si>
  <si>
    <t>Peripherin-2:ROM1</t>
  </si>
  <si>
    <t>WT St Dev</t>
  </si>
  <si>
    <t>Rds Het St Dev</t>
  </si>
  <si>
    <t>Rho Het St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</si>
</sst>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C834-35CC-4A60-84F2-6163B6ED3F41}">
  <dimension ref="A1:V55"/>
  <sheetViews>
    <sheetView zoomScaleNormal="100" workbookViewId="0">
      <selection activeCell="R31" sqref="R31:R38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184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196</v>
      </c>
      <c r="B10">
        <v>0</v>
      </c>
      <c r="C10">
        <v>2</v>
      </c>
      <c r="D10" t="s">
        <v>197</v>
      </c>
      <c r="E10" s="2" t="s">
        <v>39</v>
      </c>
      <c r="F10">
        <v>31.414266666666698</v>
      </c>
      <c r="G10">
        <v>1312.72288254246</v>
      </c>
      <c r="H10">
        <v>64.23</v>
      </c>
      <c r="I10" s="1" t="s">
        <v>40</v>
      </c>
      <c r="J10" t="s">
        <v>41</v>
      </c>
      <c r="K10" t="s">
        <v>21</v>
      </c>
      <c r="L10" t="s">
        <v>22</v>
      </c>
      <c r="M10">
        <v>5911313.8477742802</v>
      </c>
      <c r="N10">
        <v>6158268.6467984198</v>
      </c>
      <c r="O10" s="1">
        <f t="shared" ref="O10:O19" si="0">AVERAGE(M10:N10)</f>
        <v>6034791.2472863495</v>
      </c>
      <c r="P10" s="1"/>
    </row>
    <row r="11" spans="1:19" x14ac:dyDescent="0.35">
      <c r="A11" t="s">
        <v>198</v>
      </c>
      <c r="B11">
        <v>2</v>
      </c>
      <c r="C11">
        <v>2</v>
      </c>
      <c r="D11" t="s">
        <v>199</v>
      </c>
      <c r="E11" s="2" t="s">
        <v>39</v>
      </c>
      <c r="F11">
        <v>31.431008333333299</v>
      </c>
      <c r="G11">
        <v>1304.7106006096201</v>
      </c>
      <c r="H11">
        <v>69.73</v>
      </c>
      <c r="I11" t="s">
        <v>40</v>
      </c>
      <c r="K11" t="s">
        <v>21</v>
      </c>
      <c r="L11" t="s">
        <v>22</v>
      </c>
      <c r="M11">
        <v>9838409.6152406298</v>
      </c>
      <c r="N11">
        <v>10415636.7424834</v>
      </c>
      <c r="O11">
        <f t="shared" si="0"/>
        <v>10127023.178862015</v>
      </c>
      <c r="Q11">
        <f>O10*1000/O11</f>
        <v>595.90969040958453</v>
      </c>
      <c r="R11">
        <f>AVERAGE(Q19,Q15,Q17,Q11,Q13)</f>
        <v>447.30157976801337</v>
      </c>
    </row>
    <row r="12" spans="1:19" x14ac:dyDescent="0.35">
      <c r="A12" t="s">
        <v>200</v>
      </c>
      <c r="B12">
        <v>0</v>
      </c>
      <c r="C12">
        <v>2</v>
      </c>
      <c r="D12" t="s">
        <v>201</v>
      </c>
      <c r="E12" s="2" t="s">
        <v>39</v>
      </c>
      <c r="F12">
        <v>52.632550000000002</v>
      </c>
      <c r="G12">
        <v>1488.7962667100601</v>
      </c>
      <c r="H12">
        <v>98.34</v>
      </c>
      <c r="I12" s="1" t="s">
        <v>46</v>
      </c>
      <c r="J12" t="s">
        <v>47</v>
      </c>
      <c r="K12" t="s">
        <v>21</v>
      </c>
      <c r="L12" t="s">
        <v>22</v>
      </c>
      <c r="M12">
        <v>2007315.2869226099</v>
      </c>
      <c r="N12">
        <v>1991031.1461972101</v>
      </c>
      <c r="O12" s="1">
        <f t="shared" si="0"/>
        <v>1999173.21655991</v>
      </c>
      <c r="P12" s="1"/>
    </row>
    <row r="13" spans="1:19" x14ac:dyDescent="0.35">
      <c r="A13" t="s">
        <v>202</v>
      </c>
      <c r="B13">
        <v>0</v>
      </c>
      <c r="C13">
        <v>2</v>
      </c>
      <c r="D13" t="s">
        <v>203</v>
      </c>
      <c r="E13" s="2" t="s">
        <v>39</v>
      </c>
      <c r="F13">
        <v>52.632550000000002</v>
      </c>
      <c r="G13">
        <v>1478.7894724248899</v>
      </c>
      <c r="H13">
        <v>98.3</v>
      </c>
      <c r="I13" t="s">
        <v>46</v>
      </c>
      <c r="K13" t="s">
        <v>21</v>
      </c>
      <c r="L13" t="s">
        <v>22</v>
      </c>
      <c r="M13">
        <v>5216342.6236632699</v>
      </c>
      <c r="N13">
        <v>5068858.8317108797</v>
      </c>
      <c r="O13">
        <f t="shared" si="0"/>
        <v>5142600.7276870748</v>
      </c>
      <c r="Q13">
        <f>O12*1000/O13</f>
        <v>388.74750781187981</v>
      </c>
    </row>
    <row r="14" spans="1:19" x14ac:dyDescent="0.35">
      <c r="A14" t="s">
        <v>189</v>
      </c>
      <c r="B14">
        <v>0</v>
      </c>
      <c r="C14">
        <v>1</v>
      </c>
      <c r="D14" t="s">
        <v>190</v>
      </c>
      <c r="E14" s="2">
        <v>2</v>
      </c>
      <c r="F14">
        <v>42.594916666666698</v>
      </c>
      <c r="G14">
        <v>1170.6370404039701</v>
      </c>
      <c r="H14">
        <v>70.14</v>
      </c>
      <c r="I14" s="1" t="s">
        <v>33</v>
      </c>
      <c r="J14" t="s">
        <v>34</v>
      </c>
      <c r="K14" t="s">
        <v>21</v>
      </c>
      <c r="L14" t="s">
        <v>22</v>
      </c>
      <c r="M14">
        <v>4436304.9316244796</v>
      </c>
      <c r="N14">
        <v>4520721.4437170299</v>
      </c>
      <c r="O14" s="1">
        <f t="shared" si="0"/>
        <v>4478513.1876707543</v>
      </c>
      <c r="P14" s="1"/>
    </row>
    <row r="15" spans="1:19" x14ac:dyDescent="0.35">
      <c r="A15" t="s">
        <v>191</v>
      </c>
      <c r="B15">
        <v>1</v>
      </c>
      <c r="C15">
        <v>1</v>
      </c>
      <c r="D15" t="s">
        <v>100</v>
      </c>
      <c r="E15" s="2">
        <v>2</v>
      </c>
      <c r="F15">
        <v>42.594916666666698</v>
      </c>
      <c r="G15">
        <v>1162.62518664304</v>
      </c>
      <c r="H15">
        <v>76.3</v>
      </c>
      <c r="I15" t="s">
        <v>33</v>
      </c>
      <c r="K15" t="s">
        <v>21</v>
      </c>
      <c r="L15" t="s">
        <v>22</v>
      </c>
      <c r="M15">
        <v>10258631.395117501</v>
      </c>
      <c r="N15">
        <v>10531076.6352272</v>
      </c>
      <c r="O15">
        <f t="shared" si="0"/>
        <v>10394854.015172351</v>
      </c>
      <c r="Q15">
        <f>O14*1000/O15</f>
        <v>430.83945009077638</v>
      </c>
    </row>
    <row r="16" spans="1:19" x14ac:dyDescent="0.35">
      <c r="A16" t="s">
        <v>192</v>
      </c>
      <c r="B16">
        <v>0</v>
      </c>
      <c r="C16">
        <v>1</v>
      </c>
      <c r="D16" t="s">
        <v>193</v>
      </c>
      <c r="E16" s="2">
        <v>2</v>
      </c>
      <c r="F16">
        <v>44.91245</v>
      </c>
      <c r="G16">
        <v>1021.62547654295</v>
      </c>
      <c r="H16">
        <v>53.85</v>
      </c>
      <c r="I16" s="1" t="s">
        <v>19</v>
      </c>
      <c r="J16" t="s">
        <v>20</v>
      </c>
      <c r="K16" t="s">
        <v>21</v>
      </c>
      <c r="L16" t="s">
        <v>22</v>
      </c>
      <c r="M16">
        <v>3063465.2578666601</v>
      </c>
      <c r="N16">
        <v>3281251.5266305502</v>
      </c>
      <c r="O16" s="1">
        <f t="shared" si="0"/>
        <v>3172358.3922486054</v>
      </c>
      <c r="P16" s="1"/>
    </row>
    <row r="17" spans="1:22" x14ac:dyDescent="0.35">
      <c r="A17" t="s">
        <v>194</v>
      </c>
      <c r="B17">
        <v>1</v>
      </c>
      <c r="C17">
        <v>1</v>
      </c>
      <c r="D17" t="s">
        <v>195</v>
      </c>
      <c r="E17" s="2">
        <v>2</v>
      </c>
      <c r="F17">
        <v>44.91245</v>
      </c>
      <c r="G17">
        <v>1013.61368079673</v>
      </c>
      <c r="H17">
        <v>51.62</v>
      </c>
      <c r="I17" t="s">
        <v>19</v>
      </c>
      <c r="K17" t="s">
        <v>21</v>
      </c>
      <c r="L17" t="s">
        <v>22</v>
      </c>
      <c r="M17">
        <v>9822277.1999191903</v>
      </c>
      <c r="N17">
        <v>10488727.7474968</v>
      </c>
      <c r="O17">
        <f t="shared" si="0"/>
        <v>10155502.473707996</v>
      </c>
      <c r="Q17">
        <f>O16*1000/O17</f>
        <v>312.37827970222605</v>
      </c>
    </row>
    <row r="18" spans="1:22" x14ac:dyDescent="0.35">
      <c r="A18" t="s">
        <v>185</v>
      </c>
      <c r="B18">
        <v>0</v>
      </c>
      <c r="C18">
        <v>1</v>
      </c>
      <c r="D18" t="s">
        <v>186</v>
      </c>
      <c r="E18" s="2">
        <v>2</v>
      </c>
      <c r="F18">
        <v>33.908050000000003</v>
      </c>
      <c r="G18">
        <v>936.49453566865702</v>
      </c>
      <c r="H18">
        <v>46.1</v>
      </c>
      <c r="I18" s="1" t="s">
        <v>27</v>
      </c>
      <c r="J18" t="s">
        <v>28</v>
      </c>
      <c r="K18" t="s">
        <v>21</v>
      </c>
      <c r="L18" t="s">
        <v>22</v>
      </c>
      <c r="M18">
        <v>2920492.4901473299</v>
      </c>
      <c r="N18">
        <v>3328498.0251583299</v>
      </c>
      <c r="O18" s="1">
        <f t="shared" si="0"/>
        <v>3124495.2576528299</v>
      </c>
      <c r="P18" s="1"/>
    </row>
    <row r="19" spans="1:22" x14ac:dyDescent="0.35">
      <c r="A19" t="s">
        <v>187</v>
      </c>
      <c r="B19">
        <v>0</v>
      </c>
      <c r="C19">
        <v>1</v>
      </c>
      <c r="D19" t="s">
        <v>188</v>
      </c>
      <c r="E19" s="2">
        <v>2</v>
      </c>
      <c r="F19">
        <v>33.908050000000003</v>
      </c>
      <c r="G19">
        <v>926.48774778981999</v>
      </c>
      <c r="H19">
        <v>41.42</v>
      </c>
      <c r="I19" t="s">
        <v>27</v>
      </c>
      <c r="K19" t="s">
        <v>21</v>
      </c>
      <c r="L19" t="s">
        <v>22</v>
      </c>
      <c r="M19">
        <v>5788187.6311556799</v>
      </c>
      <c r="N19">
        <v>6497666.5578923803</v>
      </c>
      <c r="O19">
        <f t="shared" si="0"/>
        <v>6142927.0945240296</v>
      </c>
      <c r="Q19">
        <f>O18*1000/O19</f>
        <v>508.63297082560018</v>
      </c>
    </row>
    <row r="20" spans="1:22" x14ac:dyDescent="0.35">
      <c r="E20" s="2"/>
    </row>
    <row r="21" spans="1:22" x14ac:dyDescent="0.35">
      <c r="A21" t="s">
        <v>208</v>
      </c>
      <c r="B21">
        <v>2</v>
      </c>
      <c r="C21">
        <v>2</v>
      </c>
      <c r="D21" t="s">
        <v>209</v>
      </c>
      <c r="E21" s="2" t="s">
        <v>39</v>
      </c>
      <c r="F21">
        <v>8.4267583333333302</v>
      </c>
      <c r="G21">
        <v>1497.7138218084399</v>
      </c>
      <c r="H21">
        <v>88.17</v>
      </c>
      <c r="I21" s="1" t="s">
        <v>52</v>
      </c>
      <c r="J21" t="s">
        <v>53</v>
      </c>
      <c r="K21" t="s">
        <v>54</v>
      </c>
      <c r="L21" t="s">
        <v>55</v>
      </c>
      <c r="M21">
        <v>52491380.637673303</v>
      </c>
      <c r="N21">
        <v>48043174.127341099</v>
      </c>
      <c r="O21" s="1">
        <f>AVERAGE(M21:N21)</f>
        <v>50267277.382507205</v>
      </c>
      <c r="P21" s="1"/>
      <c r="Q21" s="1"/>
      <c r="R21" s="1"/>
      <c r="S21" s="1"/>
      <c r="T21" s="1"/>
      <c r="V21" s="1"/>
    </row>
    <row r="22" spans="1:22" x14ac:dyDescent="0.35">
      <c r="A22" t="s">
        <v>210</v>
      </c>
      <c r="B22">
        <v>2</v>
      </c>
      <c r="C22">
        <v>2</v>
      </c>
      <c r="D22" t="s">
        <v>211</v>
      </c>
      <c r="E22" s="2" t="s">
        <v>39</v>
      </c>
      <c r="F22">
        <v>8.43706666666667</v>
      </c>
      <c r="G22">
        <v>1489.7028102171</v>
      </c>
      <c r="H22">
        <v>106.96</v>
      </c>
      <c r="I22" t="s">
        <v>52</v>
      </c>
      <c r="K22" t="s">
        <v>54</v>
      </c>
      <c r="L22" t="s">
        <v>55</v>
      </c>
      <c r="M22">
        <v>230979628.58294201</v>
      </c>
      <c r="N22">
        <v>259585420.41309401</v>
      </c>
      <c r="O22">
        <f>AVERAGE(M22:N22)</f>
        <v>245282524.49801803</v>
      </c>
      <c r="Q22">
        <f>O22*(4*R11)/O21</f>
        <v>8730.5512779278033</v>
      </c>
      <c r="R22">
        <f>AVERAGE(Q24,Q22)</f>
        <v>10906.320315836761</v>
      </c>
      <c r="S22">
        <v>1</v>
      </c>
    </row>
    <row r="23" spans="1:22" x14ac:dyDescent="0.35">
      <c r="A23" t="s">
        <v>204</v>
      </c>
      <c r="B23">
        <v>0</v>
      </c>
      <c r="C23">
        <v>1</v>
      </c>
      <c r="D23" t="s">
        <v>205</v>
      </c>
      <c r="E23" s="2">
        <v>2</v>
      </c>
      <c r="F23">
        <v>19.7238166666667</v>
      </c>
      <c r="G23">
        <v>1368.6275995756</v>
      </c>
      <c r="H23">
        <v>94.91</v>
      </c>
      <c r="I23" s="1" t="s">
        <v>60</v>
      </c>
      <c r="J23" t="s">
        <v>53</v>
      </c>
      <c r="K23" t="s">
        <v>54</v>
      </c>
      <c r="L23" t="s">
        <v>55</v>
      </c>
      <c r="M23">
        <v>48817367.077053301</v>
      </c>
      <c r="N23">
        <v>45292471.152423397</v>
      </c>
      <c r="O23" s="1">
        <f>AVERAGE(M23:N23)</f>
        <v>47054919.114738345</v>
      </c>
      <c r="P23" s="1"/>
      <c r="Q23" s="1"/>
      <c r="R23" s="1"/>
      <c r="S23" s="1"/>
      <c r="T23" s="1"/>
      <c r="V23" s="1"/>
    </row>
    <row r="24" spans="1:22" x14ac:dyDescent="0.35">
      <c r="A24" t="s">
        <v>206</v>
      </c>
      <c r="B24">
        <v>0</v>
      </c>
      <c r="C24">
        <v>1</v>
      </c>
      <c r="D24" t="s">
        <v>207</v>
      </c>
      <c r="E24" s="2">
        <v>2</v>
      </c>
      <c r="F24">
        <v>19.7238166666667</v>
      </c>
      <c r="G24">
        <v>1360.6134308001201</v>
      </c>
      <c r="H24">
        <v>101.39</v>
      </c>
      <c r="I24" t="s">
        <v>60</v>
      </c>
      <c r="K24" t="s">
        <v>54</v>
      </c>
      <c r="L24" t="s">
        <v>55</v>
      </c>
      <c r="M24">
        <v>350342410.02778</v>
      </c>
      <c r="N24">
        <v>337757838.47966403</v>
      </c>
      <c r="O24">
        <f>AVERAGE(M24:N24)</f>
        <v>344050124.25372201</v>
      </c>
      <c r="Q24">
        <f>O24*(4*R11)/O23</f>
        <v>13082.089353745721</v>
      </c>
    </row>
    <row r="25" spans="1:22" x14ac:dyDescent="0.35">
      <c r="E25" s="2"/>
    </row>
    <row r="26" spans="1:22" x14ac:dyDescent="0.35">
      <c r="A26" t="s">
        <v>212</v>
      </c>
      <c r="B26">
        <v>0</v>
      </c>
      <c r="C26">
        <v>1</v>
      </c>
      <c r="D26" t="s">
        <v>213</v>
      </c>
      <c r="E26" s="2">
        <v>2</v>
      </c>
      <c r="F26">
        <v>37.441400000000002</v>
      </c>
      <c r="G26">
        <v>848.45190094079396</v>
      </c>
      <c r="H26">
        <v>41.78</v>
      </c>
      <c r="I26" s="1" t="s">
        <v>65</v>
      </c>
      <c r="J26" t="s">
        <v>66</v>
      </c>
      <c r="K26" t="s">
        <v>67</v>
      </c>
      <c r="L26" t="s">
        <v>68</v>
      </c>
      <c r="M26">
        <v>3108865.0577414702</v>
      </c>
      <c r="N26">
        <v>3114475.1979911099</v>
      </c>
      <c r="O26" s="1">
        <f t="shared" ref="O26:O35" si="1">AVERAGE(M26:N26)</f>
        <v>3111670.12786629</v>
      </c>
      <c r="P26">
        <f>O26/SUM(O26,O28,O30,O32,O34)</f>
        <v>0.27497391021205064</v>
      </c>
      <c r="Q26" s="4"/>
    </row>
    <row r="27" spans="1:22" x14ac:dyDescent="0.35">
      <c r="A27" t="s">
        <v>214</v>
      </c>
      <c r="B27">
        <v>1</v>
      </c>
      <c r="C27">
        <v>1</v>
      </c>
      <c r="D27" t="s">
        <v>215</v>
      </c>
      <c r="E27" s="2">
        <v>2</v>
      </c>
      <c r="F27">
        <v>37.475149999999999</v>
      </c>
      <c r="G27">
        <v>840.43820697754302</v>
      </c>
      <c r="H27">
        <v>42.98</v>
      </c>
      <c r="I27" t="s">
        <v>65</v>
      </c>
      <c r="K27" t="s">
        <v>67</v>
      </c>
      <c r="L27" t="s">
        <v>68</v>
      </c>
      <c r="M27">
        <v>10510218.974442801</v>
      </c>
      <c r="N27">
        <v>10541647.1402792</v>
      </c>
      <c r="O27">
        <f t="shared" si="1"/>
        <v>10525933.057360999</v>
      </c>
      <c r="P27">
        <f>O27/SUM(O27,O29,O31,O33,O35)</f>
        <v>0.74219613981223753</v>
      </c>
      <c r="Q27" s="3">
        <f>O27*R11/O26</f>
        <v>1513.0994905036559</v>
      </c>
    </row>
    <row r="28" spans="1:22" x14ac:dyDescent="0.35">
      <c r="A28" t="s">
        <v>220</v>
      </c>
      <c r="B28">
        <v>0</v>
      </c>
      <c r="C28">
        <v>2</v>
      </c>
      <c r="D28" t="s">
        <v>221</v>
      </c>
      <c r="E28" s="2" t="s">
        <v>39</v>
      </c>
      <c r="F28">
        <v>45.128716666666698</v>
      </c>
      <c r="G28">
        <v>1245.6701297260299</v>
      </c>
      <c r="H28">
        <v>61.8</v>
      </c>
      <c r="I28" s="1" t="s">
        <v>90</v>
      </c>
      <c r="J28" t="s">
        <v>91</v>
      </c>
      <c r="K28" t="s">
        <v>67</v>
      </c>
      <c r="L28" t="s">
        <v>68</v>
      </c>
      <c r="M28">
        <v>3366361.9060873399</v>
      </c>
      <c r="N28">
        <v>3206095.8808666202</v>
      </c>
      <c r="O28" s="1">
        <f t="shared" si="1"/>
        <v>3286228.8934769798</v>
      </c>
      <c r="P28">
        <f>O28/SUM(O26,O28,O30,O32,O34)</f>
        <v>0.29039942267621205</v>
      </c>
      <c r="Q28" s="3"/>
    </row>
    <row r="29" spans="1:22" x14ac:dyDescent="0.35">
      <c r="A29" t="s">
        <v>222</v>
      </c>
      <c r="B29">
        <v>0</v>
      </c>
      <c r="C29">
        <v>1</v>
      </c>
      <c r="D29" t="s">
        <v>223</v>
      </c>
      <c r="E29" s="2">
        <v>2</v>
      </c>
      <c r="F29">
        <v>45.145049999999998</v>
      </c>
      <c r="G29">
        <v>1237.6567220408399</v>
      </c>
      <c r="H29">
        <v>68.28</v>
      </c>
      <c r="I29" t="s">
        <v>90</v>
      </c>
      <c r="K29" t="s">
        <v>67</v>
      </c>
      <c r="L29" t="s">
        <v>68</v>
      </c>
      <c r="M29">
        <v>609676.67870798102</v>
      </c>
      <c r="N29">
        <v>573672.64643536299</v>
      </c>
      <c r="O29">
        <f t="shared" si="1"/>
        <v>591674.662571672</v>
      </c>
      <c r="P29">
        <f>O29/SUM(O27,O29,O31,O33,O35)</f>
        <v>4.171968871475052E-2</v>
      </c>
      <c r="Q29" s="3">
        <f>O29*R11/O28</f>
        <v>80.535172641914173</v>
      </c>
    </row>
    <row r="30" spans="1:22" x14ac:dyDescent="0.35">
      <c r="A30" t="s">
        <v>228</v>
      </c>
      <c r="B30">
        <v>0</v>
      </c>
      <c r="C30">
        <v>1</v>
      </c>
      <c r="D30" t="s">
        <v>229</v>
      </c>
      <c r="E30" s="2">
        <v>2</v>
      </c>
      <c r="F30">
        <v>36.332416666666703</v>
      </c>
      <c r="G30">
        <v>1172.5630767755499</v>
      </c>
      <c r="H30">
        <v>75.790000000000006</v>
      </c>
      <c r="I30" s="1" t="s">
        <v>83</v>
      </c>
      <c r="J30" t="s">
        <v>84</v>
      </c>
      <c r="K30" t="s">
        <v>67</v>
      </c>
      <c r="L30" t="s">
        <v>68</v>
      </c>
      <c r="M30">
        <v>1261915.21685722</v>
      </c>
      <c r="N30">
        <v>1232463.51248297</v>
      </c>
      <c r="O30" s="1">
        <f t="shared" si="1"/>
        <v>1247189.364670095</v>
      </c>
      <c r="P30">
        <f>O30/SUM(O26,O28,O30,O32,O34)</f>
        <v>0.1102123690127078</v>
      </c>
    </row>
    <row r="31" spans="1:22" x14ac:dyDescent="0.35">
      <c r="A31" t="s">
        <v>230</v>
      </c>
      <c r="B31">
        <v>0</v>
      </c>
      <c r="C31">
        <v>1</v>
      </c>
      <c r="D31" t="s">
        <v>231</v>
      </c>
      <c r="E31" s="2">
        <v>2</v>
      </c>
      <c r="F31">
        <v>36.332416666666703</v>
      </c>
      <c r="G31">
        <v>1164.5486118259601</v>
      </c>
      <c r="H31">
        <v>67.75</v>
      </c>
      <c r="I31" t="s">
        <v>83</v>
      </c>
      <c r="J31" t="s">
        <v>87</v>
      </c>
      <c r="K31" t="s">
        <v>67</v>
      </c>
      <c r="L31" t="s">
        <v>68</v>
      </c>
      <c r="M31">
        <v>1116504.2083825001</v>
      </c>
      <c r="N31">
        <v>1302247.2719296899</v>
      </c>
      <c r="O31">
        <f t="shared" si="1"/>
        <v>1209375.740156095</v>
      </c>
      <c r="P31">
        <f>O31/SUM(O27,O29,O31,O33,O35)</f>
        <v>8.527453110664765E-2</v>
      </c>
      <c r="Q31">
        <f>O31*R11/O30</f>
        <v>433.73981083299617</v>
      </c>
      <c r="R31">
        <f>AVERAGE(Q33,Q31)</f>
        <v>593.9683498973219</v>
      </c>
      <c r="S31">
        <f>R22/R31</f>
        <v>18.361786983636613</v>
      </c>
    </row>
    <row r="32" spans="1:22" x14ac:dyDescent="0.35">
      <c r="A32" t="s">
        <v>224</v>
      </c>
      <c r="B32">
        <v>0</v>
      </c>
      <c r="C32">
        <v>1</v>
      </c>
      <c r="D32" t="s">
        <v>225</v>
      </c>
      <c r="E32" s="2">
        <v>2</v>
      </c>
      <c r="F32">
        <v>21.5306</v>
      </c>
      <c r="G32">
        <v>853.44324309777505</v>
      </c>
      <c r="H32">
        <v>23.71</v>
      </c>
      <c r="I32" s="1" t="s">
        <v>78</v>
      </c>
      <c r="J32" t="s">
        <v>66</v>
      </c>
      <c r="K32" t="s">
        <v>67</v>
      </c>
      <c r="L32" t="s">
        <v>68</v>
      </c>
      <c r="M32">
        <v>927555.94441682403</v>
      </c>
      <c r="N32">
        <v>974272.74617483304</v>
      </c>
      <c r="O32" s="1">
        <f t="shared" si="1"/>
        <v>950914.34529582853</v>
      </c>
      <c r="P32">
        <f>O32/SUM(O26,O28,O30,O32,O34)</f>
        <v>8.4030962492166156E-2</v>
      </c>
    </row>
    <row r="33" spans="1:20" x14ac:dyDescent="0.35">
      <c r="A33" t="s">
        <v>226</v>
      </c>
      <c r="B33">
        <v>0</v>
      </c>
      <c r="C33">
        <v>1</v>
      </c>
      <c r="D33" t="s">
        <v>227</v>
      </c>
      <c r="E33" s="2">
        <v>2</v>
      </c>
      <c r="F33">
        <v>21.596150000000002</v>
      </c>
      <c r="G33">
        <v>845.429000074589</v>
      </c>
      <c r="H33">
        <v>30.28</v>
      </c>
      <c r="I33" t="s">
        <v>78</v>
      </c>
      <c r="K33" t="s">
        <v>67</v>
      </c>
      <c r="L33" t="s">
        <v>68</v>
      </c>
      <c r="M33">
        <v>1555209.9724739499</v>
      </c>
      <c r="N33">
        <v>1651470.5908411599</v>
      </c>
      <c r="O33">
        <f t="shared" si="1"/>
        <v>1603340.2816575549</v>
      </c>
      <c r="P33">
        <f>O33/SUM(O27,O29,O31,O33,O35)</f>
        <v>0.1130534425182874</v>
      </c>
      <c r="Q33">
        <f>O33*R11/O32</f>
        <v>754.19688896164757</v>
      </c>
    </row>
    <row r="34" spans="1:20" x14ac:dyDescent="0.35">
      <c r="A34" t="s">
        <v>216</v>
      </c>
      <c r="B34">
        <v>0</v>
      </c>
      <c r="C34">
        <v>1</v>
      </c>
      <c r="D34" t="s">
        <v>217</v>
      </c>
      <c r="E34" s="2">
        <v>2</v>
      </c>
      <c r="F34">
        <v>29.527750000000001</v>
      </c>
      <c r="G34">
        <v>866.42666590439205</v>
      </c>
      <c r="H34">
        <v>53.85</v>
      </c>
      <c r="I34" s="1" t="s">
        <v>73</v>
      </c>
      <c r="J34" t="s">
        <v>66</v>
      </c>
      <c r="K34" t="s">
        <v>67</v>
      </c>
      <c r="L34" t="s">
        <v>68</v>
      </c>
      <c r="M34">
        <v>2670966.9906728398</v>
      </c>
      <c r="N34">
        <v>2769502.9365861202</v>
      </c>
      <c r="O34" s="1">
        <f t="shared" si="1"/>
        <v>2720234.96362948</v>
      </c>
      <c r="P34">
        <f>O34/SUM(O26,O28,O30,O32,O34)</f>
        <v>0.24038333560686326</v>
      </c>
      <c r="Q34" s="3"/>
    </row>
    <row r="35" spans="1:20" x14ac:dyDescent="0.35">
      <c r="A35" t="s">
        <v>218</v>
      </c>
      <c r="B35">
        <v>0</v>
      </c>
      <c r="C35">
        <v>1</v>
      </c>
      <c r="D35" t="s">
        <v>219</v>
      </c>
      <c r="E35" s="2">
        <v>2</v>
      </c>
      <c r="F35">
        <v>29.527750000000001</v>
      </c>
      <c r="G35">
        <v>858.41268909602502</v>
      </c>
      <c r="H35">
        <v>46.73</v>
      </c>
      <c r="I35" t="s">
        <v>73</v>
      </c>
      <c r="K35" t="s">
        <v>67</v>
      </c>
      <c r="L35" t="s">
        <v>68</v>
      </c>
      <c r="M35">
        <v>250281.74020916701</v>
      </c>
      <c r="N35">
        <v>253360.194520908</v>
      </c>
      <c r="O35">
        <f t="shared" si="1"/>
        <v>251820.9673650375</v>
      </c>
      <c r="P35">
        <f>O35/SUM(O27,O29,O31,O33,O35)</f>
        <v>1.7756197848076843E-2</v>
      </c>
      <c r="Q35" s="3">
        <f>O35*R11/O34</f>
        <v>41.408157025818291</v>
      </c>
    </row>
    <row r="36" spans="1:20" x14ac:dyDescent="0.35">
      <c r="E36" s="2"/>
    </row>
    <row r="37" spans="1:20" x14ac:dyDescent="0.35">
      <c r="A37" t="s">
        <v>232</v>
      </c>
      <c r="B37">
        <v>1</v>
      </c>
      <c r="C37">
        <v>1</v>
      </c>
      <c r="D37" t="s">
        <v>233</v>
      </c>
      <c r="E37" s="2">
        <v>2</v>
      </c>
      <c r="F37">
        <v>13.2177666666667</v>
      </c>
      <c r="G37">
        <v>782.38063638573101</v>
      </c>
      <c r="H37">
        <v>33</v>
      </c>
      <c r="I37" s="1" t="s">
        <v>96</v>
      </c>
      <c r="J37" t="s">
        <v>28</v>
      </c>
      <c r="K37" t="s">
        <v>97</v>
      </c>
      <c r="L37" t="s">
        <v>98</v>
      </c>
      <c r="M37">
        <v>7681836.2649828</v>
      </c>
      <c r="N37">
        <v>7262699.3876079097</v>
      </c>
      <c r="O37" s="1">
        <f t="shared" ref="O37:O42" si="2">AVERAGE(M37:N37)</f>
        <v>7472267.8262953553</v>
      </c>
      <c r="P37">
        <f>O37/SUM(O37,O39,O41)</f>
        <v>0.38647578632206464</v>
      </c>
    </row>
    <row r="38" spans="1:20" x14ac:dyDescent="0.35">
      <c r="A38" t="s">
        <v>234</v>
      </c>
      <c r="B38">
        <v>0</v>
      </c>
      <c r="C38">
        <v>1</v>
      </c>
      <c r="D38" t="s">
        <v>235</v>
      </c>
      <c r="E38" s="2">
        <v>2</v>
      </c>
      <c r="F38">
        <v>13.2298666666667</v>
      </c>
      <c r="G38">
        <v>772.37235526297297</v>
      </c>
      <c r="H38">
        <v>31.81</v>
      </c>
      <c r="I38" t="s">
        <v>96</v>
      </c>
      <c r="K38" t="s">
        <v>97</v>
      </c>
      <c r="L38" t="s">
        <v>98</v>
      </c>
      <c r="M38">
        <v>4646597.1294311499</v>
      </c>
      <c r="N38">
        <v>4827933.9762204597</v>
      </c>
      <c r="O38">
        <f t="shared" si="2"/>
        <v>4737265.5528258048</v>
      </c>
      <c r="P38">
        <f>O38/SUM(O38,O40,O42)</f>
        <v>0.77746130161286808</v>
      </c>
      <c r="Q38">
        <f>O38*R11/O37</f>
        <v>283.58008770814325</v>
      </c>
      <c r="R38">
        <f>AVERAGE(Q38,Q40)</f>
        <v>254.55808023758152</v>
      </c>
      <c r="S38">
        <f>R22/R38</f>
        <v>42.844133274645166</v>
      </c>
    </row>
    <row r="39" spans="1:20" x14ac:dyDescent="0.35">
      <c r="A39" t="s">
        <v>240</v>
      </c>
      <c r="B39">
        <v>0</v>
      </c>
      <c r="C39">
        <v>1</v>
      </c>
      <c r="D39" t="s">
        <v>241</v>
      </c>
      <c r="E39" s="2">
        <v>2</v>
      </c>
      <c r="F39">
        <v>64.512349999999998</v>
      </c>
      <c r="G39">
        <v>1402.6656149524399</v>
      </c>
      <c r="H39">
        <v>67.23</v>
      </c>
      <c r="I39" s="1" t="s">
        <v>114</v>
      </c>
      <c r="J39" t="s">
        <v>115</v>
      </c>
      <c r="K39" t="s">
        <v>97</v>
      </c>
      <c r="L39" t="s">
        <v>98</v>
      </c>
      <c r="M39">
        <v>441523.11691290402</v>
      </c>
      <c r="N39">
        <v>360480.80151091702</v>
      </c>
      <c r="O39" s="1">
        <f t="shared" si="2"/>
        <v>401001.95921191049</v>
      </c>
      <c r="P39">
        <f>O39/SUM(O37,O39,O41)</f>
        <v>2.0740363047177777E-2</v>
      </c>
    </row>
    <row r="40" spans="1:20" x14ac:dyDescent="0.35">
      <c r="A40" t="s">
        <v>242</v>
      </c>
      <c r="B40">
        <v>0</v>
      </c>
      <c r="C40">
        <v>1</v>
      </c>
      <c r="D40" t="s">
        <v>243</v>
      </c>
      <c r="E40" s="2">
        <v>2</v>
      </c>
      <c r="F40">
        <v>64.529016666666706</v>
      </c>
      <c r="G40">
        <v>1392.65732183572</v>
      </c>
      <c r="H40">
        <v>48.14</v>
      </c>
      <c r="I40" t="s">
        <v>114</v>
      </c>
      <c r="K40" t="s">
        <v>97</v>
      </c>
      <c r="L40" t="s">
        <v>98</v>
      </c>
      <c r="M40">
        <v>213214.45722941199</v>
      </c>
      <c r="N40">
        <v>191167.781256938</v>
      </c>
      <c r="O40">
        <f t="shared" si="2"/>
        <v>202191.119243175</v>
      </c>
      <c r="P40">
        <f>O40/SUM(O38,O40,O42)</f>
        <v>3.3182807463177422E-2</v>
      </c>
      <c r="Q40">
        <f>O40*R11/O39</f>
        <v>225.53607276701976</v>
      </c>
      <c r="S40" s="3"/>
      <c r="T40" s="3"/>
    </row>
    <row r="41" spans="1:20" x14ac:dyDescent="0.35">
      <c r="A41" t="s">
        <v>236</v>
      </c>
      <c r="B41">
        <v>2</v>
      </c>
      <c r="C41">
        <v>2</v>
      </c>
      <c r="D41" t="s">
        <v>237</v>
      </c>
      <c r="E41" s="2" t="s">
        <v>39</v>
      </c>
      <c r="F41">
        <v>34.122341666666699</v>
      </c>
      <c r="G41">
        <v>1430.6565875896499</v>
      </c>
      <c r="H41">
        <v>87.35</v>
      </c>
      <c r="I41" s="1" t="s">
        <v>103</v>
      </c>
      <c r="J41" t="s">
        <v>104</v>
      </c>
      <c r="K41" t="s">
        <v>97</v>
      </c>
      <c r="L41" t="s">
        <v>98</v>
      </c>
      <c r="M41">
        <v>10915781.072079301</v>
      </c>
      <c r="N41">
        <v>12006429.590425</v>
      </c>
      <c r="O41" s="1">
        <f t="shared" si="2"/>
        <v>11461105.33125215</v>
      </c>
      <c r="P41">
        <f>O41/SUM(O37,O39,O41)</f>
        <v>0.59278385063075756</v>
      </c>
      <c r="Q41" s="4"/>
    </row>
    <row r="42" spans="1:20" x14ac:dyDescent="0.35">
      <c r="A42" t="s">
        <v>238</v>
      </c>
      <c r="B42">
        <v>0</v>
      </c>
      <c r="C42">
        <v>1</v>
      </c>
      <c r="D42" t="s">
        <v>239</v>
      </c>
      <c r="E42" s="2">
        <v>2</v>
      </c>
      <c r="F42">
        <v>34.139200000000002</v>
      </c>
      <c r="G42">
        <v>1420.6487473171601</v>
      </c>
      <c r="H42">
        <v>91.78</v>
      </c>
      <c r="I42" t="s">
        <v>103</v>
      </c>
      <c r="K42" t="s">
        <v>97</v>
      </c>
      <c r="L42" t="s">
        <v>98</v>
      </c>
      <c r="M42">
        <v>1100165.1512678501</v>
      </c>
      <c r="N42">
        <v>1207420.15860616</v>
      </c>
      <c r="O42">
        <f t="shared" si="2"/>
        <v>1153792.6549370051</v>
      </c>
      <c r="P42">
        <f>O42/SUM(O38,O40,O42)</f>
        <v>0.18935589092395463</v>
      </c>
      <c r="Q42" s="3">
        <f>O42*R11/O41</f>
        <v>45.029974191997802</v>
      </c>
      <c r="R42" s="3"/>
    </row>
    <row r="53" spans="5:16" x14ac:dyDescent="0.35">
      <c r="E53" s="2"/>
    </row>
    <row r="54" spans="5:16" x14ac:dyDescent="0.35">
      <c r="E54" s="2"/>
      <c r="I54" s="1"/>
      <c r="O54" s="1"/>
      <c r="P54" s="1"/>
    </row>
    <row r="55" spans="5:16" x14ac:dyDescent="0.35">
      <c r="E55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A6BF-182F-40CA-AC1C-FB315A041965}">
  <dimension ref="A1:R12"/>
  <sheetViews>
    <sheetView tabSelected="1" workbookViewId="0">
      <selection activeCell="R12" sqref="R12"/>
    </sheetView>
  </sheetViews>
  <sheetFormatPr defaultRowHeight="14.5" x14ac:dyDescent="0.35"/>
  <cols>
    <col min="1" max="1" width="22.81640625" bestFit="1" customWidth="1"/>
    <col min="2" max="6" width="12" bestFit="1" customWidth="1"/>
    <col min="8" max="12" width="12" bestFit="1" customWidth="1"/>
    <col min="14" max="18" width="12" bestFit="1" customWidth="1"/>
  </cols>
  <sheetData>
    <row r="1" spans="1:18" x14ac:dyDescent="0.35">
      <c r="A1" s="1"/>
      <c r="B1" s="1" t="s">
        <v>244</v>
      </c>
      <c r="C1" s="1" t="s">
        <v>245</v>
      </c>
      <c r="D1" s="1" t="s">
        <v>246</v>
      </c>
      <c r="E1" s="1" t="s">
        <v>247</v>
      </c>
      <c r="F1" s="1" t="s">
        <v>604</v>
      </c>
      <c r="G1" s="1"/>
      <c r="H1" s="1" t="s">
        <v>430</v>
      </c>
      <c r="I1" s="1" t="s">
        <v>432</v>
      </c>
      <c r="J1" s="1" t="s">
        <v>433</v>
      </c>
      <c r="K1" s="1" t="s">
        <v>431</v>
      </c>
      <c r="L1" s="1" t="s">
        <v>605</v>
      </c>
      <c r="N1" s="1" t="s">
        <v>426</v>
      </c>
      <c r="O1" s="1" t="s">
        <v>427</v>
      </c>
      <c r="P1" s="1" t="s">
        <v>428</v>
      </c>
      <c r="Q1" s="1" t="s">
        <v>429</v>
      </c>
      <c r="R1" s="1" t="s">
        <v>606</v>
      </c>
    </row>
    <row r="2" spans="1:18" x14ac:dyDescent="0.35">
      <c r="A2" s="1" t="s">
        <v>547</v>
      </c>
      <c r="B2" s="9">
        <v>18.361786983636613</v>
      </c>
      <c r="C2" s="10">
        <v>17.441138230793502</v>
      </c>
      <c r="D2" s="10">
        <v>18.67646102520705</v>
      </c>
      <c r="E2" s="11">
        <f>AVERAGE(B2:D2)</f>
        <v>18.15979541321239</v>
      </c>
      <c r="F2" s="9">
        <f>STDEV(B2:D2)</f>
        <v>0.64195486406075131</v>
      </c>
      <c r="G2" s="9"/>
      <c r="H2" s="10">
        <v>30.482247415550599</v>
      </c>
      <c r="I2" s="10">
        <v>25.095371142784433</v>
      </c>
      <c r="J2" s="10">
        <v>37.100871240226887</v>
      </c>
      <c r="K2" s="11">
        <f>AVERAGE(H2:J2)</f>
        <v>30.892829932853971</v>
      </c>
      <c r="L2" s="9">
        <f>STDEV(H2:J2)</f>
        <v>6.0132721250629686</v>
      </c>
      <c r="M2" s="10"/>
      <c r="N2" s="10">
        <v>6.7282406266234513</v>
      </c>
      <c r="O2" s="10">
        <v>9.1232064613423312</v>
      </c>
      <c r="P2" s="10">
        <v>9.5821710635701667</v>
      </c>
      <c r="Q2" s="11">
        <f>AVERAGE(N2:P2)</f>
        <v>8.4778727171786503</v>
      </c>
      <c r="R2" s="9">
        <f>STDEV(N2:P2)</f>
        <v>1.532504964347573</v>
      </c>
    </row>
    <row r="3" spans="1:18" x14ac:dyDescent="0.35">
      <c r="A3" s="1" t="s">
        <v>248</v>
      </c>
      <c r="B3" s="9">
        <v>42.844133274645166</v>
      </c>
      <c r="C3" s="10">
        <v>41.559841202080165</v>
      </c>
      <c r="D3" s="10">
        <v>42.318789266602735</v>
      </c>
      <c r="E3" s="11">
        <f>AVERAGE(B3:D3)</f>
        <v>42.240921247776022</v>
      </c>
      <c r="F3" s="9">
        <f t="shared" ref="F3" si="0">STDEV(B3:D3)</f>
        <v>0.64567724381483738</v>
      </c>
      <c r="G3" s="9"/>
      <c r="H3" s="10">
        <v>27.706560048726214</v>
      </c>
      <c r="I3" s="10">
        <v>30.150383988698369</v>
      </c>
      <c r="J3" s="10">
        <v>31.746544828624916</v>
      </c>
      <c r="K3" s="11">
        <f>AVERAGE(H3:J3)</f>
        <v>29.867829622016501</v>
      </c>
      <c r="L3" s="9">
        <f t="shared" ref="L3:L5" si="1">STDEV(H3:J3)</f>
        <v>2.0347596868061686</v>
      </c>
      <c r="M3" s="10"/>
      <c r="N3" s="10">
        <v>21.046628760664436</v>
      </c>
      <c r="O3" s="10">
        <v>25.50280380474598</v>
      </c>
      <c r="P3" s="10">
        <v>18.21118323915432</v>
      </c>
      <c r="Q3" s="11">
        <f>AVERAGE(N3:P3)</f>
        <v>21.586871934854912</v>
      </c>
      <c r="R3" s="9">
        <f>STDEV(N3:P3)</f>
        <v>3.6757080452049382</v>
      </c>
    </row>
    <row r="4" spans="1:18" x14ac:dyDescent="0.35">
      <c r="A4" s="1" t="s">
        <v>603</v>
      </c>
      <c r="B4" s="10">
        <f>593.968349897322/254.558080237582</f>
        <v>2.3333313534693714</v>
      </c>
      <c r="C4" s="10">
        <f>393.577740006158/165.170115415819</f>
        <v>2.3828628987472604</v>
      </c>
      <c r="D4" s="10">
        <f>865.639129204951/382.030670977849</f>
        <v>2.2658890894525658</v>
      </c>
      <c r="E4" s="11">
        <f>AVERAGE(B4:D4)</f>
        <v>2.3273611138897325</v>
      </c>
      <c r="F4" s="9">
        <f>STDEV(B4:D4)</f>
        <v>5.8714996684889706E-2</v>
      </c>
      <c r="H4" s="10">
        <f>234.596665070921/258.098933067789</f>
        <v>0.90894085567298644</v>
      </c>
      <c r="I4" s="10">
        <f>110.168055152482/91.6972809754794</f>
        <v>1.2014320815242256</v>
      </c>
      <c r="J4" s="10">
        <f>81.0721471576544/94.7456584362773</f>
        <v>0.85568192248282027</v>
      </c>
      <c r="K4" s="11">
        <f>AVERAGE(H4:J4)</f>
        <v>0.9886849532266776</v>
      </c>
      <c r="L4" s="9">
        <f>STDEV(H4:J4)</f>
        <v>0.18615889433566774</v>
      </c>
      <c r="N4" s="10">
        <f>468.773555389356/149.858740605154</f>
        <v>3.1281028620444293</v>
      </c>
      <c r="O4" s="10">
        <f>855.261397132668/305.955626063569</f>
        <v>2.7953772517161317</v>
      </c>
      <c r="P4" s="10">
        <f>372.080417614394/195.777405793173</f>
        <v>1.9005278781121171</v>
      </c>
      <c r="Q4" s="11">
        <f>AVERAGE(N4:P4)</f>
        <v>2.6080026639575595</v>
      </c>
      <c r="R4" s="9">
        <f>STDEV(N4:P4)</f>
        <v>0.63487558812524347</v>
      </c>
    </row>
    <row r="5" spans="1:18" x14ac:dyDescent="0.35">
      <c r="A5" s="1" t="s">
        <v>548</v>
      </c>
      <c r="B5" s="9">
        <f>1/(1/B2+1/B3)</f>
        <v>12.853247616698061</v>
      </c>
      <c r="C5" s="9">
        <f t="shared" ref="C5:D5" si="2">1/(1/C2+1/C3)</f>
        <v>12.285405127553545</v>
      </c>
      <c r="D5" s="9">
        <f t="shared" si="2"/>
        <v>12.957815806811825</v>
      </c>
      <c r="E5" s="11">
        <f>AVERAGE(B5:D5)</f>
        <v>12.698822850354476</v>
      </c>
      <c r="F5" s="9">
        <f>STDEV(B5:D5)</f>
        <v>0.36182770311344042</v>
      </c>
      <c r="G5" s="10"/>
      <c r="H5" s="9">
        <f>1/(1/H2+1/H3)</f>
        <v>14.514100825275925</v>
      </c>
      <c r="I5" s="9">
        <f t="shared" ref="I5" si="3">1/(1/I2+1/I3)</f>
        <v>13.695804763516909</v>
      </c>
      <c r="J5" s="9">
        <f>1/(1/J2+1/J3)</f>
        <v>17.107751303709122</v>
      </c>
      <c r="K5" s="11">
        <f>AVERAGE(H5:J5)</f>
        <v>15.105885630833987</v>
      </c>
      <c r="L5" s="9">
        <f t="shared" si="1"/>
        <v>1.7812921546869978</v>
      </c>
      <c r="M5" s="10"/>
      <c r="N5" s="9">
        <f>1/(1/N2+1/N3)</f>
        <v>5.0983779871805694</v>
      </c>
      <c r="O5" s="9">
        <f t="shared" ref="O5:P5" si="4">1/(1/O2+1/O3)</f>
        <v>6.719438441386699</v>
      </c>
      <c r="P5" s="9">
        <f t="shared" si="4"/>
        <v>6.2785754884754104</v>
      </c>
      <c r="Q5" s="11">
        <f>AVERAGE(N5:P5)</f>
        <v>6.0321306390142269</v>
      </c>
      <c r="R5" s="9">
        <f t="shared" ref="R5" si="5">STDEV(N5:P5)</f>
        <v>0.83815902245170404</v>
      </c>
    </row>
    <row r="6" spans="1:18" x14ac:dyDescent="0.35">
      <c r="A6" s="1"/>
      <c r="B6" s="5"/>
      <c r="C6" s="5"/>
      <c r="E6" s="11"/>
      <c r="F6" s="9"/>
      <c r="H6" s="5"/>
      <c r="I6" s="5"/>
      <c r="J6" s="5"/>
      <c r="K6" s="11"/>
      <c r="L6" s="9"/>
      <c r="M6" s="5"/>
      <c r="N6" s="5"/>
      <c r="O6" s="5"/>
      <c r="Q6" s="11"/>
      <c r="R6" s="9"/>
    </row>
    <row r="12" spans="1:18" x14ac:dyDescent="0.35">
      <c r="O1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F251-6A57-4297-B776-47C65CB9064A}">
  <dimension ref="A1:S56"/>
  <sheetViews>
    <sheetView zoomScaleNormal="100" workbookViewId="0">
      <selection activeCell="R27" sqref="R27:R38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0</v>
      </c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37</v>
      </c>
      <c r="B10">
        <v>0</v>
      </c>
      <c r="C10">
        <v>2</v>
      </c>
      <c r="D10" t="s">
        <v>38</v>
      </c>
      <c r="E10" t="s">
        <v>39</v>
      </c>
      <c r="F10">
        <v>33.066083333333303</v>
      </c>
      <c r="G10">
        <v>1312.7226332462501</v>
      </c>
      <c r="H10">
        <v>67.22</v>
      </c>
      <c r="I10" s="1" t="s">
        <v>40</v>
      </c>
      <c r="J10" t="s">
        <v>41</v>
      </c>
      <c r="K10" t="s">
        <v>21</v>
      </c>
      <c r="L10" t="s">
        <v>22</v>
      </c>
      <c r="M10">
        <v>2305315.63686596</v>
      </c>
      <c r="N10">
        <v>2367483.2751184301</v>
      </c>
      <c r="O10" s="1">
        <f t="shared" ref="O10:O19" si="0">AVERAGE(M10:N10)</f>
        <v>2336399.4559921948</v>
      </c>
      <c r="P10" s="1"/>
    </row>
    <row r="11" spans="1:19" x14ac:dyDescent="0.35">
      <c r="A11" t="s">
        <v>42</v>
      </c>
      <c r="B11">
        <v>2</v>
      </c>
      <c r="C11">
        <v>2</v>
      </c>
      <c r="D11" t="s">
        <v>43</v>
      </c>
      <c r="E11" t="s">
        <v>39</v>
      </c>
      <c r="F11">
        <v>33.066083333333303</v>
      </c>
      <c r="G11">
        <v>1304.7093612394599</v>
      </c>
      <c r="H11">
        <v>61.65</v>
      </c>
      <c r="I11" t="s">
        <v>40</v>
      </c>
      <c r="K11" t="s">
        <v>21</v>
      </c>
      <c r="L11" t="s">
        <v>22</v>
      </c>
      <c r="M11">
        <v>13277419.427105701</v>
      </c>
      <c r="N11">
        <v>13598272.1349297</v>
      </c>
      <c r="O11">
        <f t="shared" si="0"/>
        <v>13437845.7810177</v>
      </c>
      <c r="Q11">
        <f>O10*1000/O11</f>
        <v>173.86711338007706</v>
      </c>
      <c r="R11">
        <f>AVERAGE(Q11,Q13,Q15,Q17,Q19)</f>
        <v>167.15154276014226</v>
      </c>
    </row>
    <row r="12" spans="1:19" x14ac:dyDescent="0.35">
      <c r="A12" t="s">
        <v>44</v>
      </c>
      <c r="B12">
        <v>0</v>
      </c>
      <c r="C12">
        <v>2</v>
      </c>
      <c r="D12" t="s">
        <v>45</v>
      </c>
      <c r="E12" t="s">
        <v>39</v>
      </c>
      <c r="F12">
        <v>55.7121833333333</v>
      </c>
      <c r="G12">
        <v>1488.7963313861001</v>
      </c>
      <c r="H12">
        <v>112.68</v>
      </c>
      <c r="I12" s="1" t="s">
        <v>46</v>
      </c>
      <c r="J12" t="s">
        <v>47</v>
      </c>
      <c r="K12" t="s">
        <v>21</v>
      </c>
      <c r="L12" t="s">
        <v>22</v>
      </c>
      <c r="M12">
        <v>660767.70577724103</v>
      </c>
      <c r="N12">
        <v>548092.48667363496</v>
      </c>
      <c r="O12" s="1">
        <f t="shared" si="0"/>
        <v>604430.09622543794</v>
      </c>
      <c r="P12" s="1"/>
    </row>
    <row r="13" spans="1:19" x14ac:dyDescent="0.35">
      <c r="A13" t="s">
        <v>48</v>
      </c>
      <c r="B13">
        <v>0</v>
      </c>
      <c r="C13">
        <v>2</v>
      </c>
      <c r="D13" t="s">
        <v>49</v>
      </c>
      <c r="E13" t="s">
        <v>39</v>
      </c>
      <c r="F13">
        <v>55.734749999999998</v>
      </c>
      <c r="G13">
        <v>1478.7882758451001</v>
      </c>
      <c r="H13">
        <v>98.09</v>
      </c>
      <c r="I13" t="s">
        <v>46</v>
      </c>
      <c r="K13" t="s">
        <v>21</v>
      </c>
      <c r="L13" t="s">
        <v>22</v>
      </c>
      <c r="M13">
        <v>3925735.62012072</v>
      </c>
      <c r="N13">
        <v>3102609.1840273002</v>
      </c>
      <c r="O13">
        <f t="shared" si="0"/>
        <v>3514172.4020740101</v>
      </c>
      <c r="Q13">
        <f>O12*1000/O13</f>
        <v>171.99784958436095</v>
      </c>
    </row>
    <row r="14" spans="1:19" x14ac:dyDescent="0.35">
      <c r="A14" t="s">
        <v>31</v>
      </c>
      <c r="B14">
        <v>0</v>
      </c>
      <c r="C14">
        <v>1</v>
      </c>
      <c r="D14" t="s">
        <v>32</v>
      </c>
      <c r="E14" s="2">
        <v>2</v>
      </c>
      <c r="F14">
        <v>44.9097333333333</v>
      </c>
      <c r="G14">
        <v>1170.6372138337999</v>
      </c>
      <c r="H14">
        <v>61.68</v>
      </c>
      <c r="I14" s="1" t="s">
        <v>33</v>
      </c>
      <c r="J14" t="s">
        <v>34</v>
      </c>
      <c r="K14" t="s">
        <v>21</v>
      </c>
      <c r="L14" t="s">
        <v>22</v>
      </c>
      <c r="M14">
        <v>2323381.28125973</v>
      </c>
      <c r="N14">
        <v>2263940.6918094801</v>
      </c>
      <c r="O14" s="1">
        <f t="shared" si="0"/>
        <v>2293660.9865346048</v>
      </c>
      <c r="P14" s="1"/>
    </row>
    <row r="15" spans="1:19" x14ac:dyDescent="0.35">
      <c r="A15" t="s">
        <v>35</v>
      </c>
      <c r="B15">
        <v>0</v>
      </c>
      <c r="C15">
        <v>1</v>
      </c>
      <c r="D15" t="s">
        <v>36</v>
      </c>
      <c r="E15" s="2">
        <v>2</v>
      </c>
      <c r="F15">
        <v>44.9097333333333</v>
      </c>
      <c r="G15">
        <v>1162.62454964778</v>
      </c>
      <c r="H15">
        <v>57.32</v>
      </c>
      <c r="I15" t="s">
        <v>33</v>
      </c>
      <c r="K15" t="s">
        <v>21</v>
      </c>
      <c r="L15" t="s">
        <v>22</v>
      </c>
      <c r="M15">
        <v>13242903.7841739</v>
      </c>
      <c r="N15">
        <v>13208735.250946</v>
      </c>
      <c r="O15">
        <f t="shared" si="0"/>
        <v>13225819.517559949</v>
      </c>
      <c r="Q15">
        <f>O14*1000/O15</f>
        <v>173.42297643554764</v>
      </c>
    </row>
    <row r="16" spans="1:19" x14ac:dyDescent="0.35">
      <c r="A16" t="s">
        <v>17</v>
      </c>
      <c r="B16">
        <v>0</v>
      </c>
      <c r="C16">
        <v>1</v>
      </c>
      <c r="D16" t="s">
        <v>18</v>
      </c>
      <c r="E16" s="2">
        <v>2</v>
      </c>
      <c r="F16">
        <v>47.370600000000003</v>
      </c>
      <c r="G16">
        <v>1021.62600441366</v>
      </c>
      <c r="H16">
        <v>54.66</v>
      </c>
      <c r="I16" s="1" t="s">
        <v>19</v>
      </c>
      <c r="J16" t="s">
        <v>20</v>
      </c>
      <c r="K16" t="s">
        <v>21</v>
      </c>
      <c r="L16" t="s">
        <v>22</v>
      </c>
      <c r="M16">
        <v>2474816.1107659298</v>
      </c>
      <c r="N16">
        <v>1794760.9839714</v>
      </c>
      <c r="O16" s="1">
        <f t="shared" si="0"/>
        <v>2134788.5473686648</v>
      </c>
      <c r="P16" s="1"/>
    </row>
    <row r="17" spans="1:19" x14ac:dyDescent="0.35">
      <c r="A17" t="s">
        <v>23</v>
      </c>
      <c r="B17">
        <v>1</v>
      </c>
      <c r="C17">
        <v>1</v>
      </c>
      <c r="D17" t="s">
        <v>24</v>
      </c>
      <c r="E17" s="2">
        <v>2</v>
      </c>
      <c r="F17">
        <v>47.370600000000003</v>
      </c>
      <c r="G17">
        <v>1013.61254493603</v>
      </c>
      <c r="H17">
        <v>53.3</v>
      </c>
      <c r="I17" t="s">
        <v>19</v>
      </c>
      <c r="K17" t="s">
        <v>21</v>
      </c>
      <c r="L17" t="s">
        <v>22</v>
      </c>
      <c r="M17">
        <v>22489301.984113298</v>
      </c>
      <c r="N17">
        <v>15682324.686937399</v>
      </c>
      <c r="O17">
        <f t="shared" si="0"/>
        <v>19085813.335525349</v>
      </c>
      <c r="Q17">
        <f>O16*1000/O17</f>
        <v>111.85211286726144</v>
      </c>
    </row>
    <row r="18" spans="1:19" x14ac:dyDescent="0.35">
      <c r="A18" t="s">
        <v>25</v>
      </c>
      <c r="B18">
        <v>0</v>
      </c>
      <c r="C18">
        <v>1</v>
      </c>
      <c r="D18" t="s">
        <v>26</v>
      </c>
      <c r="E18" s="2">
        <v>2</v>
      </c>
      <c r="F18">
        <v>35.616466666666703</v>
      </c>
      <c r="G18">
        <v>936.49477398281999</v>
      </c>
      <c r="H18">
        <v>45.98</v>
      </c>
      <c r="I18" s="1" t="s">
        <v>27</v>
      </c>
      <c r="J18" t="s">
        <v>28</v>
      </c>
      <c r="K18" t="s">
        <v>21</v>
      </c>
      <c r="L18" t="s">
        <v>22</v>
      </c>
      <c r="M18">
        <v>1870509.3000639</v>
      </c>
      <c r="N18">
        <v>1963564.7760777699</v>
      </c>
      <c r="O18" s="1">
        <f t="shared" si="0"/>
        <v>1917037.0380708349</v>
      </c>
      <c r="P18" s="1"/>
    </row>
    <row r="19" spans="1:19" x14ac:dyDescent="0.35">
      <c r="A19" t="s">
        <v>29</v>
      </c>
      <c r="B19">
        <v>0</v>
      </c>
      <c r="C19">
        <v>1</v>
      </c>
      <c r="D19" t="s">
        <v>30</v>
      </c>
      <c r="E19" s="2">
        <v>2</v>
      </c>
      <c r="F19">
        <v>35.616466666666703</v>
      </c>
      <c r="G19">
        <v>926.48705869632295</v>
      </c>
      <c r="H19">
        <v>42.21</v>
      </c>
      <c r="I19" t="s">
        <v>27</v>
      </c>
      <c r="K19" t="s">
        <v>21</v>
      </c>
      <c r="L19" t="s">
        <v>22</v>
      </c>
      <c r="M19">
        <v>9149493.9215915799</v>
      </c>
      <c r="N19">
        <v>9588253.5798117798</v>
      </c>
      <c r="O19">
        <f t="shared" si="0"/>
        <v>9368873.7507016808</v>
      </c>
      <c r="Q19">
        <f>O18*1000/O19</f>
        <v>204.61766153346431</v>
      </c>
    </row>
    <row r="21" spans="1:19" x14ac:dyDescent="0.35">
      <c r="A21" t="s">
        <v>50</v>
      </c>
      <c r="B21">
        <v>2</v>
      </c>
      <c r="C21">
        <v>2</v>
      </c>
      <c r="D21" t="s">
        <v>51</v>
      </c>
      <c r="E21" s="2" t="s">
        <v>39</v>
      </c>
      <c r="F21">
        <v>8.5456249999999994</v>
      </c>
      <c r="G21">
        <v>1497.71325490354</v>
      </c>
      <c r="H21">
        <v>97.64</v>
      </c>
      <c r="I21" s="1" t="s">
        <v>52</v>
      </c>
      <c r="J21" t="s">
        <v>53</v>
      </c>
      <c r="K21" t="s">
        <v>54</v>
      </c>
      <c r="L21" t="s">
        <v>55</v>
      </c>
      <c r="M21">
        <v>48769915.381865799</v>
      </c>
      <c r="N21">
        <v>46741504.367695101</v>
      </c>
      <c r="O21" s="1">
        <f>AVERAGE(M21:N21)</f>
        <v>47755709.874780446</v>
      </c>
      <c r="P21" s="1"/>
    </row>
    <row r="22" spans="1:19" x14ac:dyDescent="0.35">
      <c r="A22" t="s">
        <v>56</v>
      </c>
      <c r="B22">
        <v>2</v>
      </c>
      <c r="C22">
        <v>2</v>
      </c>
      <c r="D22" t="s">
        <v>57</v>
      </c>
      <c r="E22" s="2" t="s">
        <v>39</v>
      </c>
      <c r="F22">
        <v>8.5532000000000004</v>
      </c>
      <c r="G22">
        <v>1489.7006865215899</v>
      </c>
      <c r="H22">
        <v>92.45</v>
      </c>
      <c r="I22" t="s">
        <v>52</v>
      </c>
      <c r="K22" t="s">
        <v>54</v>
      </c>
      <c r="L22" t="s">
        <v>55</v>
      </c>
      <c r="M22">
        <v>377865245.41564101</v>
      </c>
      <c r="N22">
        <v>364641755.38898498</v>
      </c>
      <c r="O22">
        <f>AVERAGE(M22:N22)</f>
        <v>371253500.40231299</v>
      </c>
      <c r="Q22">
        <f>O22*(4*R11)/O21</f>
        <v>5197.7529397062499</v>
      </c>
      <c r="R22">
        <f>AVERAGE(Q22,Q24)</f>
        <v>6864.4437680107039</v>
      </c>
      <c r="S22">
        <v>1</v>
      </c>
    </row>
    <row r="23" spans="1:19" x14ac:dyDescent="0.35">
      <c r="A23" t="s">
        <v>58</v>
      </c>
      <c r="B23">
        <v>1</v>
      </c>
      <c r="C23">
        <v>1</v>
      </c>
      <c r="D23" t="s">
        <v>59</v>
      </c>
      <c r="E23" s="2">
        <v>2</v>
      </c>
      <c r="F23">
        <v>20.511216666666702</v>
      </c>
      <c r="G23">
        <v>1368.62483273015</v>
      </c>
      <c r="H23">
        <v>94.39</v>
      </c>
      <c r="I23" s="1" t="s">
        <v>60</v>
      </c>
      <c r="J23" t="s">
        <v>53</v>
      </c>
      <c r="K23" t="s">
        <v>54</v>
      </c>
      <c r="L23" t="s">
        <v>55</v>
      </c>
      <c r="M23">
        <v>17702987.967406299</v>
      </c>
      <c r="N23">
        <v>17604709.0297677</v>
      </c>
      <c r="O23" s="1">
        <f>AVERAGE(M23:N23)</f>
        <v>17653848.498586997</v>
      </c>
      <c r="P23" s="1"/>
    </row>
    <row r="24" spans="1:19" x14ac:dyDescent="0.35">
      <c r="A24" t="s">
        <v>61</v>
      </c>
      <c r="B24">
        <v>0</v>
      </c>
      <c r="C24">
        <v>1</v>
      </c>
      <c r="D24" t="s">
        <v>62</v>
      </c>
      <c r="E24" s="2">
        <v>2</v>
      </c>
      <c r="F24">
        <v>20.511216666666702</v>
      </c>
      <c r="G24">
        <v>1360.61113858306</v>
      </c>
      <c r="H24">
        <v>108.68</v>
      </c>
      <c r="I24" t="s">
        <v>60</v>
      </c>
      <c r="K24" t="s">
        <v>54</v>
      </c>
      <c r="L24" t="s">
        <v>55</v>
      </c>
      <c r="M24">
        <v>238769915.38186499</v>
      </c>
      <c r="N24">
        <v>211741504.367695</v>
      </c>
      <c r="O24">
        <f>AVERAGE(M24:N24)</f>
        <v>225255709.87478</v>
      </c>
      <c r="Q24">
        <f>O24*(4*R11)/O23</f>
        <v>8531.134596315158</v>
      </c>
    </row>
    <row r="25" spans="1:19" x14ac:dyDescent="0.35">
      <c r="E25" s="2"/>
    </row>
    <row r="26" spans="1:19" x14ac:dyDescent="0.35">
      <c r="A26" t="s">
        <v>63</v>
      </c>
      <c r="B26">
        <v>0</v>
      </c>
      <c r="C26">
        <v>1</v>
      </c>
      <c r="D26" t="s">
        <v>64</v>
      </c>
      <c r="E26" s="2">
        <v>2</v>
      </c>
      <c r="F26">
        <v>39.4019166666667</v>
      </c>
      <c r="G26">
        <v>848.45244399829301</v>
      </c>
      <c r="H26">
        <v>40.86</v>
      </c>
      <c r="I26" s="1" t="s">
        <v>65</v>
      </c>
      <c r="J26" t="s">
        <v>66</v>
      </c>
      <c r="K26" t="s">
        <v>67</v>
      </c>
      <c r="L26" t="s">
        <v>68</v>
      </c>
      <c r="M26">
        <v>2138997.8699246501</v>
      </c>
      <c r="N26">
        <v>2205409.2371063302</v>
      </c>
      <c r="O26" s="1">
        <f t="shared" ref="O26:O35" si="1">AVERAGE(M26:N26)</f>
        <v>2172203.5535154901</v>
      </c>
      <c r="P26">
        <f>O26/SUM(O26,O28,O30,O32,O34)</f>
        <v>0.36535645164911895</v>
      </c>
    </row>
    <row r="27" spans="1:19" x14ac:dyDescent="0.35">
      <c r="A27" t="s">
        <v>69</v>
      </c>
      <c r="B27">
        <v>1</v>
      </c>
      <c r="C27">
        <v>1</v>
      </c>
      <c r="D27" t="s">
        <v>70</v>
      </c>
      <c r="E27" s="2">
        <v>2</v>
      </c>
      <c r="F27">
        <v>39.432200000000002</v>
      </c>
      <c r="G27">
        <v>840.43831006253401</v>
      </c>
      <c r="H27">
        <v>43.16</v>
      </c>
      <c r="I27" t="s">
        <v>65</v>
      </c>
      <c r="K27" t="s">
        <v>67</v>
      </c>
      <c r="L27" t="s">
        <v>68</v>
      </c>
      <c r="M27">
        <v>7035089.4657985</v>
      </c>
      <c r="N27">
        <v>7237791.1344464002</v>
      </c>
      <c r="O27">
        <f t="shared" si="1"/>
        <v>7136440.3001224501</v>
      </c>
      <c r="P27">
        <f>O27/SUM(O27,O29,O31,O33,O35)</f>
        <v>0.50289874450352645</v>
      </c>
      <c r="Q27">
        <f>O27*R11/O26</f>
        <v>549.15065581703266</v>
      </c>
      <c r="R27">
        <f>AVERAGE(Q27,Q29,Q31,Q33,Q35)</f>
        <v>393.5777400061578</v>
      </c>
      <c r="S27">
        <f>R22/R27</f>
        <v>17.441138230793502</v>
      </c>
    </row>
    <row r="28" spans="1:19" x14ac:dyDescent="0.35">
      <c r="A28" t="s">
        <v>88</v>
      </c>
      <c r="B28">
        <v>0</v>
      </c>
      <c r="C28">
        <v>2</v>
      </c>
      <c r="D28" t="s">
        <v>89</v>
      </c>
      <c r="E28" s="2" t="s">
        <v>39</v>
      </c>
      <c r="F28">
        <v>47.719983333333303</v>
      </c>
      <c r="G28">
        <v>1245.6689674663701</v>
      </c>
      <c r="H28">
        <v>59.58</v>
      </c>
      <c r="I28" s="1" t="s">
        <v>90</v>
      </c>
      <c r="J28" t="s">
        <v>91</v>
      </c>
      <c r="K28" t="s">
        <v>67</v>
      </c>
      <c r="L28" t="s">
        <v>68</v>
      </c>
      <c r="M28">
        <v>1350489.8281578899</v>
      </c>
      <c r="N28">
        <v>1462939.9880446501</v>
      </c>
      <c r="O28" s="1">
        <f t="shared" si="1"/>
        <v>1406714.90810127</v>
      </c>
      <c r="P28">
        <f>O28/SUM(O26,O28,O30,O32,O34)</f>
        <v>0.23660414627073825</v>
      </c>
    </row>
    <row r="29" spans="1:19" x14ac:dyDescent="0.35">
      <c r="A29" t="s">
        <v>92</v>
      </c>
      <c r="B29">
        <v>0</v>
      </c>
      <c r="C29">
        <v>2</v>
      </c>
      <c r="D29" t="s">
        <v>93</v>
      </c>
      <c r="E29" s="2" t="s">
        <v>39</v>
      </c>
      <c r="F29">
        <v>47.719983333333303</v>
      </c>
      <c r="G29">
        <v>1237.65505189398</v>
      </c>
      <c r="H29">
        <v>68.180000000000007</v>
      </c>
      <c r="I29" t="s">
        <v>90</v>
      </c>
      <c r="K29" t="s">
        <v>67</v>
      </c>
      <c r="L29" t="s">
        <v>68</v>
      </c>
      <c r="M29">
        <v>2067537.5076687699</v>
      </c>
      <c r="N29">
        <v>1892289.9932910199</v>
      </c>
      <c r="O29">
        <f t="shared" si="1"/>
        <v>1979913.7504798949</v>
      </c>
      <c r="P29">
        <f>O29/SUM(O27,O29,O31,O33,O35)</f>
        <v>0.13952280092983091</v>
      </c>
      <c r="Q29">
        <f>O29*R11/O28</f>
        <v>235.26134259246004</v>
      </c>
    </row>
    <row r="30" spans="1:19" x14ac:dyDescent="0.35">
      <c r="A30" t="s">
        <v>81</v>
      </c>
      <c r="B30">
        <v>0</v>
      </c>
      <c r="C30">
        <v>1</v>
      </c>
      <c r="D30" t="s">
        <v>82</v>
      </c>
      <c r="E30" s="2">
        <v>2</v>
      </c>
      <c r="F30">
        <v>38.307783333333298</v>
      </c>
      <c r="G30">
        <v>1172.56311743419</v>
      </c>
      <c r="H30">
        <v>67.28</v>
      </c>
      <c r="I30" s="1" t="s">
        <v>83</v>
      </c>
      <c r="J30" t="s">
        <v>84</v>
      </c>
      <c r="K30" t="s">
        <v>67</v>
      </c>
      <c r="L30" t="s">
        <v>68</v>
      </c>
      <c r="M30">
        <v>677529.62691679399</v>
      </c>
      <c r="N30">
        <v>655859.39173210296</v>
      </c>
      <c r="O30" s="1">
        <f t="shared" si="1"/>
        <v>666694.50932444842</v>
      </c>
      <c r="P30">
        <f>O30/SUM(O26,O28,O30,O32,O34)</f>
        <v>0.1121355039984718</v>
      </c>
    </row>
    <row r="31" spans="1:19" x14ac:dyDescent="0.35">
      <c r="A31" t="s">
        <v>85</v>
      </c>
      <c r="B31">
        <v>0</v>
      </c>
      <c r="C31">
        <v>1</v>
      </c>
      <c r="D31" t="s">
        <v>86</v>
      </c>
      <c r="E31" s="2">
        <v>2</v>
      </c>
      <c r="F31">
        <v>38.307783333333298</v>
      </c>
      <c r="G31">
        <v>1164.5486874180899</v>
      </c>
      <c r="H31">
        <v>75.77</v>
      </c>
      <c r="I31" t="s">
        <v>83</v>
      </c>
      <c r="J31" t="s">
        <v>87</v>
      </c>
      <c r="K31" t="s">
        <v>67</v>
      </c>
      <c r="L31" t="s">
        <v>68</v>
      </c>
      <c r="M31">
        <v>1858785.0527764701</v>
      </c>
      <c r="N31">
        <v>1802523.19606975</v>
      </c>
      <c r="O31">
        <f t="shared" si="1"/>
        <v>1830654.1244231099</v>
      </c>
      <c r="P31">
        <f>O31/SUM(O27,O29,O31,O33,O35)</f>
        <v>0.12900460482753395</v>
      </c>
      <c r="Q31">
        <f>O31*R11/O30</f>
        <v>458.97582307615238</v>
      </c>
    </row>
    <row r="32" spans="1:19" x14ac:dyDescent="0.35">
      <c r="A32" t="s">
        <v>76</v>
      </c>
      <c r="B32">
        <v>0</v>
      </c>
      <c r="C32">
        <v>1</v>
      </c>
      <c r="D32" t="s">
        <v>77</v>
      </c>
      <c r="E32" s="2">
        <v>2</v>
      </c>
      <c r="F32">
        <v>22.551733333333299</v>
      </c>
      <c r="G32">
        <v>853.44276575052095</v>
      </c>
      <c r="H32">
        <v>30.47</v>
      </c>
      <c r="I32" s="1" t="s">
        <v>78</v>
      </c>
      <c r="J32" t="s">
        <v>66</v>
      </c>
      <c r="K32" t="s">
        <v>67</v>
      </c>
      <c r="L32" t="s">
        <v>68</v>
      </c>
      <c r="M32">
        <v>535022.71451739199</v>
      </c>
      <c r="N32">
        <v>541609.37178413896</v>
      </c>
      <c r="O32" s="1">
        <f t="shared" si="1"/>
        <v>538316.04315076547</v>
      </c>
      <c r="P32">
        <f>O32/SUM(O26,O28,O30,O32,O34)</f>
        <v>9.0542729788401097E-2</v>
      </c>
    </row>
    <row r="33" spans="1:19" x14ac:dyDescent="0.35">
      <c r="A33" t="s">
        <v>79</v>
      </c>
      <c r="B33">
        <v>0</v>
      </c>
      <c r="C33">
        <v>1</v>
      </c>
      <c r="D33" t="s">
        <v>80</v>
      </c>
      <c r="E33" s="2">
        <v>2</v>
      </c>
      <c r="F33">
        <v>22.4423666666667</v>
      </c>
      <c r="G33">
        <v>845.42863951632501</v>
      </c>
      <c r="H33">
        <v>33</v>
      </c>
      <c r="I33" t="s">
        <v>78</v>
      </c>
      <c r="K33" t="s">
        <v>67</v>
      </c>
      <c r="L33" t="s">
        <v>68</v>
      </c>
      <c r="M33">
        <v>1678878.448233</v>
      </c>
      <c r="N33">
        <v>1414978.4081355601</v>
      </c>
      <c r="O33">
        <f t="shared" si="1"/>
        <v>1546928.4281842802</v>
      </c>
      <c r="P33">
        <f>O33/SUM(O27,O29,O31,O33,O35)</f>
        <v>0.10901070164593679</v>
      </c>
      <c r="Q33">
        <f>O33*R11/O32</f>
        <v>480.33395363271126</v>
      </c>
    </row>
    <row r="34" spans="1:19" x14ac:dyDescent="0.35">
      <c r="A34" t="s">
        <v>71</v>
      </c>
      <c r="B34">
        <v>0</v>
      </c>
      <c r="C34">
        <v>1</v>
      </c>
      <c r="D34" t="s">
        <v>72</v>
      </c>
      <c r="E34" s="2">
        <v>2</v>
      </c>
      <c r="F34">
        <v>30.9014666666667</v>
      </c>
      <c r="G34">
        <v>866.42665451696405</v>
      </c>
      <c r="H34">
        <v>56.65</v>
      </c>
      <c r="I34" s="1" t="s">
        <v>73</v>
      </c>
      <c r="J34" t="s">
        <v>66</v>
      </c>
      <c r="K34" t="s">
        <v>67</v>
      </c>
      <c r="L34" t="s">
        <v>68</v>
      </c>
      <c r="M34">
        <v>1139568.98369801</v>
      </c>
      <c r="N34">
        <v>1183445.8259221001</v>
      </c>
      <c r="O34" s="1">
        <f t="shared" si="1"/>
        <v>1161507.4048100552</v>
      </c>
      <c r="P34">
        <f>O34/SUM(O26,O28,O30,O32,O34)</f>
        <v>0.19536116829326988</v>
      </c>
    </row>
    <row r="35" spans="1:19" x14ac:dyDescent="0.35">
      <c r="A35" t="s">
        <v>74</v>
      </c>
      <c r="B35">
        <v>0</v>
      </c>
      <c r="C35">
        <v>1</v>
      </c>
      <c r="D35" t="s">
        <v>75</v>
      </c>
      <c r="E35" s="2">
        <v>2</v>
      </c>
      <c r="F35">
        <v>30.940899999999999</v>
      </c>
      <c r="G35">
        <v>858.41247226707196</v>
      </c>
      <c r="H35">
        <v>51.11</v>
      </c>
      <c r="I35" t="s">
        <v>73</v>
      </c>
      <c r="K35" t="s">
        <v>67</v>
      </c>
      <c r="L35" t="s">
        <v>68</v>
      </c>
      <c r="M35">
        <v>1679453.5765444899</v>
      </c>
      <c r="N35">
        <v>1713894.59855972</v>
      </c>
      <c r="O35">
        <f t="shared" si="1"/>
        <v>1696674.0875521051</v>
      </c>
      <c r="P35">
        <f>O35/SUM(O27,O29,O31,O33,O35)</f>
        <v>0.1195631480931718</v>
      </c>
      <c r="Q35">
        <f>O35*R11/O34</f>
        <v>244.16692491243248</v>
      </c>
    </row>
    <row r="36" spans="1:19" x14ac:dyDescent="0.35">
      <c r="E36" s="2"/>
    </row>
    <row r="37" spans="1:19" x14ac:dyDescent="0.35">
      <c r="A37" t="s">
        <v>107</v>
      </c>
      <c r="B37">
        <v>0</v>
      </c>
      <c r="C37">
        <v>1</v>
      </c>
      <c r="D37" t="s">
        <v>108</v>
      </c>
      <c r="E37" s="2">
        <v>2</v>
      </c>
      <c r="F37">
        <v>46.336716666666703</v>
      </c>
      <c r="G37">
        <v>1383.6814663386499</v>
      </c>
      <c r="H37">
        <v>73.52</v>
      </c>
      <c r="I37" s="1" t="s">
        <v>109</v>
      </c>
      <c r="J37" t="s">
        <v>104</v>
      </c>
      <c r="K37" t="s">
        <v>97</v>
      </c>
      <c r="L37" t="s">
        <v>98</v>
      </c>
      <c r="M37">
        <v>2698872.9095760798</v>
      </c>
      <c r="N37">
        <v>2404286.9237906602</v>
      </c>
      <c r="O37" s="1">
        <f t="shared" ref="O37:O44" si="2">AVERAGE(M37:N37)</f>
        <v>2551579.9166833702</v>
      </c>
      <c r="P37">
        <f>O37/SUM(O37,O39,O41,O43)</f>
        <v>0.16476153671409602</v>
      </c>
    </row>
    <row r="38" spans="1:19" x14ac:dyDescent="0.35">
      <c r="A38" t="s">
        <v>110</v>
      </c>
      <c r="B38">
        <v>0</v>
      </c>
      <c r="C38">
        <v>1</v>
      </c>
      <c r="D38" t="s">
        <v>111</v>
      </c>
      <c r="E38" s="2">
        <v>2</v>
      </c>
      <c r="F38">
        <v>46.336716666666703</v>
      </c>
      <c r="G38">
        <v>1373.67356744326</v>
      </c>
      <c r="H38">
        <v>79.2</v>
      </c>
      <c r="I38" t="s">
        <v>109</v>
      </c>
      <c r="K38" t="s">
        <v>97</v>
      </c>
      <c r="L38" t="s">
        <v>98</v>
      </c>
      <c r="M38">
        <v>1855203.3457658801</v>
      </c>
      <c r="N38">
        <v>1510059.83274141</v>
      </c>
      <c r="O38">
        <f t="shared" si="2"/>
        <v>1682631.5892536449</v>
      </c>
      <c r="P38">
        <f>O38/SUM(O38,O40,O42,O44)</f>
        <v>9.0131147198277084E-2</v>
      </c>
      <c r="Q38">
        <f>O38*R11/O37</f>
        <v>110.22757476719788</v>
      </c>
      <c r="R38">
        <f>AVERAGE(Q40,Q44,Q38)</f>
        <v>165.17011541581931</v>
      </c>
      <c r="S38">
        <f>R22/R38</f>
        <v>41.559841202080165</v>
      </c>
    </row>
    <row r="39" spans="1:19" x14ac:dyDescent="0.35">
      <c r="A39" t="s">
        <v>94</v>
      </c>
      <c r="B39">
        <v>1</v>
      </c>
      <c r="C39">
        <v>1</v>
      </c>
      <c r="D39" t="s">
        <v>95</v>
      </c>
      <c r="E39" s="2">
        <v>2</v>
      </c>
      <c r="F39">
        <v>13.523</v>
      </c>
      <c r="G39">
        <v>782.37958599065701</v>
      </c>
      <c r="H39">
        <v>30.56</v>
      </c>
      <c r="I39" s="1" t="s">
        <v>96</v>
      </c>
      <c r="J39" t="s">
        <v>28</v>
      </c>
      <c r="K39" t="s">
        <v>97</v>
      </c>
      <c r="L39" t="s">
        <v>98</v>
      </c>
      <c r="M39">
        <v>7813120.2481275201</v>
      </c>
      <c r="N39">
        <v>8860971.0302405395</v>
      </c>
      <c r="O39" s="1">
        <f t="shared" si="2"/>
        <v>8337045.6391840298</v>
      </c>
      <c r="P39">
        <f>O39/SUM(O37,O39,O41,O43)</f>
        <v>0.53834271158278946</v>
      </c>
    </row>
    <row r="40" spans="1:19" x14ac:dyDescent="0.35">
      <c r="A40" t="s">
        <v>99</v>
      </c>
      <c r="B40">
        <v>1</v>
      </c>
      <c r="C40">
        <v>1</v>
      </c>
      <c r="D40" t="s">
        <v>100</v>
      </c>
      <c r="E40" s="2">
        <v>2</v>
      </c>
      <c r="F40">
        <v>13.520049999999999</v>
      </c>
      <c r="G40">
        <v>772.37135986153601</v>
      </c>
      <c r="H40">
        <v>36.659999999999997</v>
      </c>
      <c r="I40" t="s">
        <v>96</v>
      </c>
      <c r="K40" t="s">
        <v>97</v>
      </c>
      <c r="L40" t="s">
        <v>98</v>
      </c>
      <c r="M40">
        <v>12633894.1357409</v>
      </c>
      <c r="N40">
        <v>14077331.254019599</v>
      </c>
      <c r="O40">
        <f t="shared" si="2"/>
        <v>13355612.694880251</v>
      </c>
      <c r="P40">
        <f>O40/SUM(O38,O40,O42,O44)</f>
        <v>0.71540122116652605</v>
      </c>
      <c r="Q40">
        <f>O40*R11/O39</f>
        <v>267.77006664853377</v>
      </c>
    </row>
    <row r="41" spans="1:19" x14ac:dyDescent="0.35">
      <c r="A41" t="s">
        <v>112</v>
      </c>
      <c r="B41">
        <v>0</v>
      </c>
      <c r="C41">
        <v>1</v>
      </c>
      <c r="D41" t="s">
        <v>113</v>
      </c>
      <c r="E41" s="2">
        <v>2</v>
      </c>
      <c r="F41">
        <v>68.423216666666704</v>
      </c>
      <c r="G41">
        <v>1402.6659595362401</v>
      </c>
      <c r="H41">
        <v>69.069999999999993</v>
      </c>
      <c r="I41" s="1" t="s">
        <v>114</v>
      </c>
      <c r="J41" t="s">
        <v>115</v>
      </c>
      <c r="K41" t="s">
        <v>97</v>
      </c>
      <c r="L41" t="s">
        <v>98</v>
      </c>
      <c r="M41">
        <v>77069.431590292195</v>
      </c>
      <c r="N41">
        <v>91079.218654124605</v>
      </c>
      <c r="O41" s="1">
        <f t="shared" si="2"/>
        <v>84074.325122208393</v>
      </c>
      <c r="P41">
        <f>O41/SUM(O37,O39,O41,O43)</f>
        <v>5.4288775808132086E-3</v>
      </c>
    </row>
    <row r="42" spans="1:19" x14ac:dyDescent="0.35">
      <c r="A42" t="s">
        <v>116</v>
      </c>
      <c r="B42">
        <v>0</v>
      </c>
      <c r="C42">
        <v>1</v>
      </c>
      <c r="D42" t="s">
        <v>117</v>
      </c>
      <c r="E42" s="2">
        <v>2</v>
      </c>
      <c r="F42">
        <v>68.423216666666704</v>
      </c>
      <c r="G42">
        <v>1392.6575796245399</v>
      </c>
      <c r="H42">
        <v>72.67</v>
      </c>
      <c r="I42" t="s">
        <v>114</v>
      </c>
      <c r="K42" t="s">
        <v>97</v>
      </c>
      <c r="L42" t="s">
        <v>98</v>
      </c>
      <c r="M42">
        <v>429474.38103855401</v>
      </c>
      <c r="N42">
        <v>484756.97602337803</v>
      </c>
      <c r="O42">
        <f t="shared" si="2"/>
        <v>457115.67853096605</v>
      </c>
      <c r="P42">
        <f>O42/SUM(O38,O40,O42,O44)</f>
        <v>2.4485669216866311E-2</v>
      </c>
      <c r="Q42" s="3">
        <f>O42*R11/O41</f>
        <v>908.81004129662665</v>
      </c>
    </row>
    <row r="43" spans="1:19" x14ac:dyDescent="0.35">
      <c r="A43" t="s">
        <v>101</v>
      </c>
      <c r="B43">
        <v>0</v>
      </c>
      <c r="C43">
        <v>2</v>
      </c>
      <c r="D43" t="s">
        <v>102</v>
      </c>
      <c r="E43" s="2">
        <v>2</v>
      </c>
      <c r="F43">
        <v>35.940350000000002</v>
      </c>
      <c r="G43">
        <v>1430.65538244923</v>
      </c>
      <c r="H43">
        <v>87.4</v>
      </c>
      <c r="I43" s="1" t="s">
        <v>103</v>
      </c>
      <c r="J43" t="s">
        <v>104</v>
      </c>
      <c r="K43" t="s">
        <v>97</v>
      </c>
      <c r="L43" t="s">
        <v>98</v>
      </c>
      <c r="M43">
        <v>4288904.1397851398</v>
      </c>
      <c r="N43">
        <v>4738700.6910614902</v>
      </c>
      <c r="O43" s="1">
        <f t="shared" si="2"/>
        <v>4513802.415423315</v>
      </c>
      <c r="P43">
        <f>O43/SUM(O37,O39,O41,O43)</f>
        <v>0.29146687412230127</v>
      </c>
    </row>
    <row r="44" spans="1:19" x14ac:dyDescent="0.35">
      <c r="A44" t="s">
        <v>105</v>
      </c>
      <c r="B44">
        <v>0</v>
      </c>
      <c r="C44">
        <v>1</v>
      </c>
      <c r="D44" t="s">
        <v>106</v>
      </c>
      <c r="E44" s="2">
        <v>2</v>
      </c>
      <c r="F44">
        <v>35.918566666666699</v>
      </c>
      <c r="G44">
        <v>1420.64764935681</v>
      </c>
      <c r="H44">
        <v>87.16</v>
      </c>
      <c r="I44" t="s">
        <v>103</v>
      </c>
      <c r="K44" t="s">
        <v>97</v>
      </c>
      <c r="L44" t="s">
        <v>98</v>
      </c>
      <c r="M44">
        <v>3067824.2401691498</v>
      </c>
      <c r="N44">
        <v>3278861.1945387302</v>
      </c>
      <c r="O44">
        <f t="shared" si="2"/>
        <v>3173342.71735394</v>
      </c>
      <c r="P44">
        <f>O44/SUM(O38,O40,O42,O44)</f>
        <v>0.16998196241833038</v>
      </c>
      <c r="Q44">
        <f>O44*R11/O43</f>
        <v>117.51270483172628</v>
      </c>
    </row>
    <row r="47" spans="1:19" x14ac:dyDescent="0.35">
      <c r="E47" s="2"/>
      <c r="I47" s="1"/>
      <c r="O47" s="1"/>
      <c r="P47" s="1"/>
    </row>
    <row r="48" spans="1:19" x14ac:dyDescent="0.35">
      <c r="E48" s="2"/>
    </row>
    <row r="49" spans="5:16" x14ac:dyDescent="0.35">
      <c r="E49" s="2"/>
      <c r="I49" s="1"/>
      <c r="O49" s="1"/>
      <c r="P49" s="1"/>
    </row>
    <row r="50" spans="5:16" x14ac:dyDescent="0.35">
      <c r="E50" s="2"/>
    </row>
    <row r="51" spans="5:16" x14ac:dyDescent="0.35">
      <c r="E51" s="2"/>
      <c r="I51" s="1"/>
      <c r="O51" s="1"/>
      <c r="P51" s="1"/>
    </row>
    <row r="52" spans="5:16" x14ac:dyDescent="0.35">
      <c r="E52" s="2"/>
    </row>
    <row r="53" spans="5:16" x14ac:dyDescent="0.35">
      <c r="E53" s="2"/>
      <c r="I53" s="1"/>
      <c r="O53" s="1"/>
      <c r="P53" s="1"/>
    </row>
    <row r="54" spans="5:16" x14ac:dyDescent="0.35">
      <c r="E54" s="2"/>
    </row>
    <row r="55" spans="5:16" x14ac:dyDescent="0.35">
      <c r="E55" s="2"/>
      <c r="I55" s="1"/>
      <c r="O55" s="1"/>
      <c r="P55" s="1"/>
    </row>
    <row r="56" spans="5:16" x14ac:dyDescent="0.35">
      <c r="E5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72C7-E597-449E-8621-765186CDB4B3}">
  <dimension ref="A1:S56"/>
  <sheetViews>
    <sheetView zoomScaleNormal="100" workbookViewId="0">
      <selection activeCell="R27" sqref="R27:R39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183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133</v>
      </c>
      <c r="B10">
        <v>0</v>
      </c>
      <c r="C10">
        <v>2</v>
      </c>
      <c r="D10" t="s">
        <v>134</v>
      </c>
      <c r="E10" s="2" t="s">
        <v>39</v>
      </c>
      <c r="F10">
        <v>32.862749999999998</v>
      </c>
      <c r="G10">
        <v>1312.7228370436501</v>
      </c>
      <c r="H10">
        <v>67.23</v>
      </c>
      <c r="I10" s="1" t="s">
        <v>40</v>
      </c>
      <c r="J10" t="s">
        <v>41</v>
      </c>
      <c r="K10" t="s">
        <v>21</v>
      </c>
      <c r="L10" t="s">
        <v>22</v>
      </c>
      <c r="M10">
        <v>2786378.5800646702</v>
      </c>
      <c r="N10">
        <v>2867364.0246269298</v>
      </c>
      <c r="O10" s="1">
        <f t="shared" ref="O10:O19" si="0">AVERAGE(M10:N10)</f>
        <v>2826871.3023458002</v>
      </c>
      <c r="P10" s="1"/>
    </row>
    <row r="11" spans="1:19" x14ac:dyDescent="0.35">
      <c r="A11" t="s">
        <v>135</v>
      </c>
      <c r="B11">
        <v>2</v>
      </c>
      <c r="C11">
        <v>2</v>
      </c>
      <c r="D11" t="s">
        <v>136</v>
      </c>
      <c r="E11" s="2" t="s">
        <v>39</v>
      </c>
      <c r="F11">
        <v>32.862749999999998</v>
      </c>
      <c r="G11">
        <v>1304.7092980048999</v>
      </c>
      <c r="H11">
        <v>59.99</v>
      </c>
      <c r="I11" t="s">
        <v>40</v>
      </c>
      <c r="K11" t="s">
        <v>21</v>
      </c>
      <c r="L11" t="s">
        <v>22</v>
      </c>
      <c r="M11">
        <v>11917508.051498801</v>
      </c>
      <c r="N11">
        <v>12453982.095257699</v>
      </c>
      <c r="O11">
        <f t="shared" si="0"/>
        <v>12185745.07337825</v>
      </c>
      <c r="Q11">
        <f>O10*1000/O11</f>
        <v>231.98181853660819</v>
      </c>
      <c r="R11">
        <f>AVERAGE(Q17,Q19,Q15,Q11,Q13)</f>
        <v>177.32804604648624</v>
      </c>
    </row>
    <row r="12" spans="1:19" x14ac:dyDescent="0.35">
      <c r="A12" t="s">
        <v>137</v>
      </c>
      <c r="B12">
        <v>0</v>
      </c>
      <c r="C12">
        <v>2</v>
      </c>
      <c r="D12" t="s">
        <v>138</v>
      </c>
      <c r="E12" s="2" t="s">
        <v>39</v>
      </c>
      <c r="F12">
        <v>55.593216666666699</v>
      </c>
      <c r="G12">
        <v>1488.79655855277</v>
      </c>
      <c r="H12">
        <v>97.86</v>
      </c>
      <c r="I12" s="1" t="s">
        <v>46</v>
      </c>
      <c r="J12" t="s">
        <v>47</v>
      </c>
      <c r="K12" t="s">
        <v>21</v>
      </c>
      <c r="L12" t="s">
        <v>22</v>
      </c>
      <c r="M12">
        <v>1159238.3506634999</v>
      </c>
      <c r="N12">
        <v>960963.15774964995</v>
      </c>
      <c r="O12" s="1">
        <f t="shared" si="0"/>
        <v>1060100.754206575</v>
      </c>
      <c r="P12" s="1"/>
    </row>
    <row r="13" spans="1:19" x14ac:dyDescent="0.35">
      <c r="A13" t="s">
        <v>139</v>
      </c>
      <c r="B13">
        <v>0</v>
      </c>
      <c r="C13">
        <v>2</v>
      </c>
      <c r="D13" t="s">
        <v>140</v>
      </c>
      <c r="E13" s="2" t="s">
        <v>39</v>
      </c>
      <c r="F13">
        <v>55.613999999999997</v>
      </c>
      <c r="G13">
        <v>1478.7885242308901</v>
      </c>
      <c r="H13">
        <v>99.63</v>
      </c>
      <c r="I13" t="s">
        <v>46</v>
      </c>
      <c r="K13" t="s">
        <v>21</v>
      </c>
      <c r="L13" t="s">
        <v>22</v>
      </c>
      <c r="M13">
        <v>9496939.8225326501</v>
      </c>
      <c r="N13">
        <v>7487149.4873111201</v>
      </c>
      <c r="O13">
        <f t="shared" si="0"/>
        <v>8492044.6549218856</v>
      </c>
      <c r="Q13">
        <f>O12*1000/O13</f>
        <v>124.83457132931508</v>
      </c>
    </row>
    <row r="14" spans="1:19" x14ac:dyDescent="0.35">
      <c r="A14" t="s">
        <v>129</v>
      </c>
      <c r="B14">
        <v>0</v>
      </c>
      <c r="C14">
        <v>1</v>
      </c>
      <c r="D14" t="s">
        <v>130</v>
      </c>
      <c r="E14" s="2">
        <v>2</v>
      </c>
      <c r="F14">
        <v>44.878266666666697</v>
      </c>
      <c r="G14">
        <v>1170.6372605128299</v>
      </c>
      <c r="H14">
        <v>70.22</v>
      </c>
      <c r="I14" s="1" t="s">
        <v>33</v>
      </c>
      <c r="J14" t="s">
        <v>34</v>
      </c>
      <c r="K14" t="s">
        <v>21</v>
      </c>
      <c r="L14" t="s">
        <v>22</v>
      </c>
      <c r="M14">
        <v>2900673.25867347</v>
      </c>
      <c r="N14">
        <v>2729322.8774687801</v>
      </c>
      <c r="O14" s="1">
        <f t="shared" si="0"/>
        <v>2814998.0680711251</v>
      </c>
      <c r="P14" s="1"/>
    </row>
    <row r="15" spans="1:19" x14ac:dyDescent="0.35">
      <c r="A15" t="s">
        <v>131</v>
      </c>
      <c r="B15">
        <v>1</v>
      </c>
      <c r="C15">
        <v>1</v>
      </c>
      <c r="D15" t="s">
        <v>132</v>
      </c>
      <c r="E15" s="2">
        <v>2</v>
      </c>
      <c r="F15">
        <v>44.878266666666697</v>
      </c>
      <c r="G15">
        <v>1162.6242139022099</v>
      </c>
      <c r="H15">
        <v>62.59</v>
      </c>
      <c r="I15" t="s">
        <v>33</v>
      </c>
      <c r="K15" t="s">
        <v>21</v>
      </c>
      <c r="L15" t="s">
        <v>22</v>
      </c>
      <c r="M15">
        <v>14657604.6671433</v>
      </c>
      <c r="N15">
        <v>13935966.575142</v>
      </c>
      <c r="O15">
        <f t="shared" si="0"/>
        <v>14296785.62114265</v>
      </c>
      <c r="Q15">
        <f>O14*1000/O15</f>
        <v>196.89727066398723</v>
      </c>
    </row>
    <row r="16" spans="1:19" x14ac:dyDescent="0.35">
      <c r="A16" t="s">
        <v>121</v>
      </c>
      <c r="B16">
        <v>0</v>
      </c>
      <c r="C16">
        <v>1</v>
      </c>
      <c r="D16" t="s">
        <v>122</v>
      </c>
      <c r="E16" s="2">
        <v>2</v>
      </c>
      <c r="F16">
        <v>47.232300000000002</v>
      </c>
      <c r="G16">
        <v>1021.62591633309</v>
      </c>
      <c r="H16">
        <v>57.25</v>
      </c>
      <c r="I16" s="1" t="s">
        <v>19</v>
      </c>
      <c r="J16" t="s">
        <v>20</v>
      </c>
      <c r="K16" t="s">
        <v>21</v>
      </c>
      <c r="L16" t="s">
        <v>22</v>
      </c>
      <c r="M16">
        <v>2961014.02133246</v>
      </c>
      <c r="N16">
        <v>3373345.9220553301</v>
      </c>
      <c r="O16" s="1">
        <f t="shared" si="0"/>
        <v>3167179.9716938948</v>
      </c>
      <c r="P16" s="1"/>
    </row>
    <row r="17" spans="1:19" x14ac:dyDescent="0.35">
      <c r="A17" t="s">
        <v>123</v>
      </c>
      <c r="B17">
        <v>1</v>
      </c>
      <c r="C17">
        <v>1</v>
      </c>
      <c r="D17" t="s">
        <v>124</v>
      </c>
      <c r="E17" s="2">
        <v>2</v>
      </c>
      <c r="F17">
        <v>47.232300000000002</v>
      </c>
      <c r="G17">
        <v>1013.6126662978101</v>
      </c>
      <c r="H17">
        <v>57.73</v>
      </c>
      <c r="I17" t="s">
        <v>19</v>
      </c>
      <c r="K17" t="s">
        <v>21</v>
      </c>
      <c r="L17" t="s">
        <v>22</v>
      </c>
      <c r="M17">
        <v>26715924.100799602</v>
      </c>
      <c r="N17">
        <v>30887467.5879126</v>
      </c>
      <c r="O17">
        <f t="shared" si="0"/>
        <v>28801695.844356101</v>
      </c>
      <c r="Q17">
        <f>O16*1000/O17</f>
        <v>109.96505166950183</v>
      </c>
    </row>
    <row r="18" spans="1:19" x14ac:dyDescent="0.35">
      <c r="A18" t="s">
        <v>125</v>
      </c>
      <c r="B18">
        <v>0</v>
      </c>
      <c r="C18">
        <v>1</v>
      </c>
      <c r="D18" t="s">
        <v>126</v>
      </c>
      <c r="E18" s="2">
        <v>2</v>
      </c>
      <c r="F18">
        <v>35.444366666666703</v>
      </c>
      <c r="G18">
        <v>936.49470540209302</v>
      </c>
      <c r="H18">
        <v>42.91</v>
      </c>
      <c r="I18" s="1" t="s">
        <v>27</v>
      </c>
      <c r="J18" t="s">
        <v>28</v>
      </c>
      <c r="K18" t="s">
        <v>21</v>
      </c>
      <c r="L18" t="s">
        <v>22</v>
      </c>
      <c r="M18">
        <v>1887478.65203259</v>
      </c>
      <c r="N18">
        <v>1967341.7137931101</v>
      </c>
      <c r="O18" s="1">
        <f t="shared" si="0"/>
        <v>1927410.1829128501</v>
      </c>
      <c r="P18" s="1"/>
    </row>
    <row r="19" spans="1:19" x14ac:dyDescent="0.35">
      <c r="A19" t="s">
        <v>127</v>
      </c>
      <c r="B19">
        <v>0</v>
      </c>
      <c r="C19">
        <v>1</v>
      </c>
      <c r="D19" t="s">
        <v>128</v>
      </c>
      <c r="E19" s="2">
        <v>2</v>
      </c>
      <c r="F19">
        <v>35.485266666666703</v>
      </c>
      <c r="G19">
        <v>926.48690260059698</v>
      </c>
      <c r="H19">
        <v>46.79</v>
      </c>
      <c r="I19" t="s">
        <v>27</v>
      </c>
      <c r="K19" t="s">
        <v>21</v>
      </c>
      <c r="L19" t="s">
        <v>22</v>
      </c>
      <c r="M19">
        <v>8480841.6397936195</v>
      </c>
      <c r="N19">
        <v>8808331.8455377501</v>
      </c>
      <c r="O19">
        <f t="shared" si="0"/>
        <v>8644586.7426656857</v>
      </c>
      <c r="Q19">
        <f>O18*1000/O19</f>
        <v>222.96151803301876</v>
      </c>
    </row>
    <row r="20" spans="1:19" x14ac:dyDescent="0.35">
      <c r="E20" s="2"/>
    </row>
    <row r="21" spans="1:19" x14ac:dyDescent="0.35">
      <c r="A21" t="s">
        <v>141</v>
      </c>
      <c r="B21">
        <v>2</v>
      </c>
      <c r="C21">
        <v>2</v>
      </c>
      <c r="D21" t="s">
        <v>142</v>
      </c>
      <c r="E21" s="2" t="s">
        <v>39</v>
      </c>
      <c r="F21">
        <v>8.3714583333333294</v>
      </c>
      <c r="G21">
        <v>1497.7139709317601</v>
      </c>
      <c r="H21">
        <v>84.19</v>
      </c>
      <c r="I21" s="1" t="s">
        <v>52</v>
      </c>
      <c r="J21" t="s">
        <v>53</v>
      </c>
      <c r="K21" t="s">
        <v>54</v>
      </c>
      <c r="L21" t="s">
        <v>55</v>
      </c>
      <c r="M21">
        <v>51850045.321883596</v>
      </c>
      <c r="N21">
        <v>55950995.521519698</v>
      </c>
      <c r="O21" s="1">
        <f>AVERAGE(M21:N21)</f>
        <v>53900520.421701647</v>
      </c>
      <c r="P21" s="1"/>
    </row>
    <row r="22" spans="1:19" x14ac:dyDescent="0.35">
      <c r="A22" t="s">
        <v>143</v>
      </c>
      <c r="B22">
        <v>2</v>
      </c>
      <c r="C22">
        <v>2</v>
      </c>
      <c r="D22" t="s">
        <v>144</v>
      </c>
      <c r="E22" s="2" t="s">
        <v>39</v>
      </c>
      <c r="F22">
        <v>8.3678500000000007</v>
      </c>
      <c r="G22">
        <v>1489.7014694957199</v>
      </c>
      <c r="H22">
        <v>84.2</v>
      </c>
      <c r="I22" t="s">
        <v>52</v>
      </c>
      <c r="K22" t="s">
        <v>54</v>
      </c>
      <c r="L22" t="s">
        <v>55</v>
      </c>
      <c r="M22">
        <v>590501730.56106496</v>
      </c>
      <c r="N22">
        <v>630561043.26277006</v>
      </c>
      <c r="O22">
        <f>AVERAGE(M22:N22)</f>
        <v>610531386.91191745</v>
      </c>
      <c r="Q22">
        <f>O22*(4*R11)/O21</f>
        <v>8034.381638181866</v>
      </c>
      <c r="R22">
        <f>AVERAGE(Q22,Q24)</f>
        <v>16167.075458490441</v>
      </c>
      <c r="S22">
        <v>1</v>
      </c>
    </row>
    <row r="23" spans="1:19" x14ac:dyDescent="0.35">
      <c r="A23" t="s">
        <v>145</v>
      </c>
      <c r="B23">
        <v>1</v>
      </c>
      <c r="C23">
        <v>1</v>
      </c>
      <c r="D23" t="s">
        <v>146</v>
      </c>
      <c r="E23" s="2">
        <v>2</v>
      </c>
      <c r="F23">
        <v>20.41375</v>
      </c>
      <c r="G23">
        <v>1368.62482708941</v>
      </c>
      <c r="H23">
        <v>99.7</v>
      </c>
      <c r="I23" s="1" t="s">
        <v>60</v>
      </c>
      <c r="J23" t="s">
        <v>53</v>
      </c>
      <c r="K23" t="s">
        <v>54</v>
      </c>
      <c r="L23" t="s">
        <v>55</v>
      </c>
      <c r="M23">
        <v>17164592.7632704</v>
      </c>
      <c r="N23">
        <v>18232400.017554</v>
      </c>
      <c r="O23" s="1">
        <f>AVERAGE(M23:N23)</f>
        <v>17698496.3904122</v>
      </c>
      <c r="P23" s="1"/>
    </row>
    <row r="24" spans="1:19" x14ac:dyDescent="0.35">
      <c r="A24" t="s">
        <v>147</v>
      </c>
      <c r="B24">
        <v>0</v>
      </c>
      <c r="C24">
        <v>1</v>
      </c>
      <c r="D24" t="s">
        <v>148</v>
      </c>
      <c r="E24" s="2">
        <v>2</v>
      </c>
      <c r="F24">
        <v>20.41375</v>
      </c>
      <c r="G24">
        <v>1360.6111412508899</v>
      </c>
      <c r="H24">
        <v>101.82</v>
      </c>
      <c r="I24" t="s">
        <v>60</v>
      </c>
      <c r="K24" t="s">
        <v>54</v>
      </c>
      <c r="L24" t="s">
        <v>55</v>
      </c>
      <c r="M24">
        <v>621256495.24280703</v>
      </c>
      <c r="N24">
        <v>591381292.34080994</v>
      </c>
      <c r="O24">
        <f>AVERAGE(M24:N24)</f>
        <v>606318893.79180849</v>
      </c>
      <c r="Q24">
        <f>O24*(4*R11)/O23</f>
        <v>24299.769278799016</v>
      </c>
    </row>
    <row r="25" spans="1:19" x14ac:dyDescent="0.35">
      <c r="E25" s="2"/>
    </row>
    <row r="26" spans="1:19" x14ac:dyDescent="0.35">
      <c r="A26" t="s">
        <v>149</v>
      </c>
      <c r="B26">
        <v>0</v>
      </c>
      <c r="C26">
        <v>1</v>
      </c>
      <c r="D26" t="s">
        <v>150</v>
      </c>
      <c r="E26" s="2">
        <v>2</v>
      </c>
      <c r="F26">
        <v>39.143233333333299</v>
      </c>
      <c r="G26">
        <v>848.45226800547698</v>
      </c>
      <c r="H26">
        <v>47.06</v>
      </c>
      <c r="I26" s="1" t="s">
        <v>65</v>
      </c>
      <c r="J26" t="s">
        <v>66</v>
      </c>
      <c r="K26" t="s">
        <v>67</v>
      </c>
      <c r="L26" t="s">
        <v>68</v>
      </c>
      <c r="M26">
        <v>2104177.9807871399</v>
      </c>
      <c r="N26">
        <v>2072028.7083138099</v>
      </c>
      <c r="O26" s="1">
        <f t="shared" ref="O26:O35" si="1">AVERAGE(M26:N26)</f>
        <v>2088103.344550475</v>
      </c>
      <c r="P26">
        <f>O26/SUM(O26,O28,O30,O32,O34)</f>
        <v>0.34631954948521398</v>
      </c>
    </row>
    <row r="27" spans="1:19" x14ac:dyDescent="0.35">
      <c r="A27" t="s">
        <v>151</v>
      </c>
      <c r="B27">
        <v>1</v>
      </c>
      <c r="C27">
        <v>1</v>
      </c>
      <c r="D27" t="s">
        <v>152</v>
      </c>
      <c r="E27" s="2">
        <v>2</v>
      </c>
      <c r="F27">
        <v>39.143233333333299</v>
      </c>
      <c r="G27">
        <v>840.43790150598397</v>
      </c>
      <c r="H27">
        <v>54.89</v>
      </c>
      <c r="I27" t="s">
        <v>65</v>
      </c>
      <c r="K27" t="s">
        <v>67</v>
      </c>
      <c r="L27" t="s">
        <v>68</v>
      </c>
      <c r="M27">
        <v>12452555.461226201</v>
      </c>
      <c r="N27">
        <v>12996913.3159521</v>
      </c>
      <c r="O27">
        <f t="shared" si="1"/>
        <v>12724734.388589151</v>
      </c>
      <c r="P27">
        <f>O27/SUM(O27,O29,O31,O33,O35)</f>
        <v>0.60803835352631097</v>
      </c>
      <c r="Q27">
        <f>O27*R11/O26</f>
        <v>1080.6228970792683</v>
      </c>
      <c r="R27">
        <f>AVERAGE(Q27,Q33,Q35,Q31)</f>
        <v>865.63912920495113</v>
      </c>
      <c r="S27">
        <f>R22/R27</f>
        <v>18.67646102520705</v>
      </c>
    </row>
    <row r="28" spans="1:19" x14ac:dyDescent="0.35">
      <c r="A28" t="s">
        <v>161</v>
      </c>
      <c r="B28">
        <v>0</v>
      </c>
      <c r="C28">
        <v>2</v>
      </c>
      <c r="D28" t="s">
        <v>162</v>
      </c>
      <c r="E28" s="2">
        <v>2</v>
      </c>
      <c r="F28">
        <v>47.609400000000001</v>
      </c>
      <c r="G28">
        <v>1245.6693861103699</v>
      </c>
      <c r="H28">
        <v>61.5</v>
      </c>
      <c r="I28" s="1" t="s">
        <v>90</v>
      </c>
      <c r="J28" t="s">
        <v>91</v>
      </c>
      <c r="K28" t="s">
        <v>67</v>
      </c>
      <c r="L28" t="s">
        <v>68</v>
      </c>
      <c r="M28">
        <v>2026052.31971304</v>
      </c>
      <c r="N28">
        <v>2164642.8486998598</v>
      </c>
      <c r="O28" s="1">
        <f t="shared" si="1"/>
        <v>2095347.5842064498</v>
      </c>
      <c r="P28">
        <f>O28/SUM(O26,O28,O30,O32,O34)</f>
        <v>0.34752103303274418</v>
      </c>
    </row>
    <row r="29" spans="1:19" x14ac:dyDescent="0.35">
      <c r="A29" t="s">
        <v>163</v>
      </c>
      <c r="B29">
        <v>0</v>
      </c>
      <c r="C29">
        <v>1</v>
      </c>
      <c r="D29" t="s">
        <v>164</v>
      </c>
      <c r="E29" s="2">
        <v>2</v>
      </c>
      <c r="F29">
        <v>47.6312</v>
      </c>
      <c r="G29">
        <v>1237.6551685751299</v>
      </c>
      <c r="H29">
        <v>80.94</v>
      </c>
      <c r="I29" t="s">
        <v>90</v>
      </c>
      <c r="K29" t="s">
        <v>67</v>
      </c>
      <c r="L29" t="s">
        <v>68</v>
      </c>
      <c r="M29">
        <v>461987.63689357397</v>
      </c>
      <c r="N29">
        <v>523056.21708484698</v>
      </c>
      <c r="O29">
        <f t="shared" si="1"/>
        <v>492521.92698921048</v>
      </c>
      <c r="P29">
        <f>O29/SUM(O27,O29,O31,O33,O35)</f>
        <v>2.3534654038097319E-2</v>
      </c>
      <c r="Q29" s="3">
        <f>O29*R11/O28</f>
        <v>41.681843912843455</v>
      </c>
    </row>
    <row r="30" spans="1:19" x14ac:dyDescent="0.35">
      <c r="A30" t="s">
        <v>165</v>
      </c>
      <c r="B30">
        <v>0</v>
      </c>
      <c r="C30">
        <v>1</v>
      </c>
      <c r="D30" t="s">
        <v>166</v>
      </c>
      <c r="E30" s="2">
        <v>2</v>
      </c>
      <c r="F30">
        <v>38.108699999999999</v>
      </c>
      <c r="G30">
        <v>1172.5629312604001</v>
      </c>
      <c r="H30">
        <v>50.76</v>
      </c>
      <c r="I30" s="1" t="s">
        <v>83</v>
      </c>
      <c r="J30" t="s">
        <v>84</v>
      </c>
      <c r="K30" t="s">
        <v>67</v>
      </c>
      <c r="L30" t="s">
        <v>68</v>
      </c>
      <c r="M30">
        <v>735991.39629674295</v>
      </c>
      <c r="N30">
        <v>776008.35182906198</v>
      </c>
      <c r="O30" s="1">
        <f t="shared" si="1"/>
        <v>755999.87406290253</v>
      </c>
      <c r="P30">
        <f>O30/SUM(O26,O28,O30,O32,O34)</f>
        <v>0.12538533424585208</v>
      </c>
    </row>
    <row r="31" spans="1:19" x14ac:dyDescent="0.35">
      <c r="A31" t="s">
        <v>167</v>
      </c>
      <c r="B31">
        <v>0</v>
      </c>
      <c r="C31">
        <v>1</v>
      </c>
      <c r="D31" t="s">
        <v>168</v>
      </c>
      <c r="E31" s="2">
        <v>2</v>
      </c>
      <c r="F31">
        <v>38.148933333333297</v>
      </c>
      <c r="G31">
        <v>1164.5479760108401</v>
      </c>
      <c r="H31">
        <v>75.680000000000007</v>
      </c>
      <c r="I31" t="s">
        <v>83</v>
      </c>
      <c r="J31" t="s">
        <v>87</v>
      </c>
      <c r="K31" t="s">
        <v>67</v>
      </c>
      <c r="L31" t="s">
        <v>68</v>
      </c>
      <c r="M31">
        <v>2028535.2396869799</v>
      </c>
      <c r="N31">
        <v>1965099.09585781</v>
      </c>
      <c r="O31">
        <f t="shared" si="1"/>
        <v>1996817.1677723951</v>
      </c>
      <c r="P31">
        <f>O31/SUM(O27,O29,O31,O33,O35)</f>
        <v>9.5415855915560371E-2</v>
      </c>
      <c r="Q31">
        <f>O31*R11/O30</f>
        <v>468.3753249457493</v>
      </c>
    </row>
    <row r="32" spans="1:19" x14ac:dyDescent="0.35">
      <c r="A32" t="s">
        <v>153</v>
      </c>
      <c r="B32">
        <v>0</v>
      </c>
      <c r="C32">
        <v>1</v>
      </c>
      <c r="D32" t="s">
        <v>154</v>
      </c>
      <c r="E32" s="2">
        <v>2</v>
      </c>
      <c r="F32">
        <v>22.2899833333333</v>
      </c>
      <c r="G32">
        <v>853.44279478200497</v>
      </c>
      <c r="H32">
        <v>32.6</v>
      </c>
      <c r="I32" s="1" t="s">
        <v>78</v>
      </c>
      <c r="J32" t="s">
        <v>66</v>
      </c>
      <c r="K32" t="s">
        <v>67</v>
      </c>
      <c r="L32" t="s">
        <v>68</v>
      </c>
      <c r="M32">
        <v>875886.88991233101</v>
      </c>
      <c r="N32">
        <v>895617.25791902596</v>
      </c>
      <c r="O32" s="1">
        <f t="shared" si="1"/>
        <v>885752.07391567854</v>
      </c>
      <c r="P32">
        <f>O32/SUM(O26,O28,O30,O32,O34)</f>
        <v>0.14690520945461602</v>
      </c>
    </row>
    <row r="33" spans="1:19" x14ac:dyDescent="0.35">
      <c r="A33" t="s">
        <v>155</v>
      </c>
      <c r="B33">
        <v>1</v>
      </c>
      <c r="C33">
        <v>1</v>
      </c>
      <c r="D33" t="s">
        <v>156</v>
      </c>
      <c r="E33" s="2">
        <v>2</v>
      </c>
      <c r="F33">
        <v>22.2899833333333</v>
      </c>
      <c r="G33">
        <v>845.42858128667103</v>
      </c>
      <c r="H33">
        <v>41.8</v>
      </c>
      <c r="I33" t="s">
        <v>78</v>
      </c>
      <c r="K33" t="s">
        <v>67</v>
      </c>
      <c r="L33" t="s">
        <v>68</v>
      </c>
      <c r="M33">
        <v>4395756.3262679102</v>
      </c>
      <c r="N33">
        <v>4727137.4118819796</v>
      </c>
      <c r="O33">
        <f t="shared" si="1"/>
        <v>4561446.8690749444</v>
      </c>
      <c r="P33">
        <f>O33/SUM(O27,O29,O31,O33,O35)</f>
        <v>0.21796405011465153</v>
      </c>
      <c r="Q33">
        <f>O33*R11/O32</f>
        <v>913.20413946321162</v>
      </c>
    </row>
    <row r="34" spans="1:19" x14ac:dyDescent="0.35">
      <c r="A34" t="s">
        <v>157</v>
      </c>
      <c r="B34">
        <v>0</v>
      </c>
      <c r="C34">
        <v>1</v>
      </c>
      <c r="D34" t="s">
        <v>158</v>
      </c>
      <c r="E34" s="2">
        <v>2</v>
      </c>
      <c r="F34">
        <v>30.7030833333333</v>
      </c>
      <c r="G34">
        <v>858.412355506945</v>
      </c>
      <c r="H34">
        <v>54.81</v>
      </c>
      <c r="I34" s="1" t="s">
        <v>73</v>
      </c>
      <c r="K34" t="s">
        <v>67</v>
      </c>
      <c r="L34" t="s">
        <v>68</v>
      </c>
      <c r="M34">
        <v>197071.41277904899</v>
      </c>
      <c r="N34">
        <v>211347.39421342901</v>
      </c>
      <c r="O34" s="1">
        <f t="shared" si="1"/>
        <v>204209.40349623899</v>
      </c>
      <c r="P34">
        <f>O34/SUM(O26,O28,O30,O32,O34)</f>
        <v>3.3868873781573619E-2</v>
      </c>
    </row>
    <row r="35" spans="1:19" x14ac:dyDescent="0.35">
      <c r="A35" t="s">
        <v>159</v>
      </c>
      <c r="B35">
        <v>0</v>
      </c>
      <c r="C35">
        <v>1</v>
      </c>
      <c r="D35" t="s">
        <v>160</v>
      </c>
      <c r="E35" s="2">
        <v>2</v>
      </c>
      <c r="F35">
        <v>30.7030833333333</v>
      </c>
      <c r="G35">
        <v>866.42658689003804</v>
      </c>
      <c r="H35">
        <v>51.19</v>
      </c>
      <c r="I35" t="s">
        <v>73</v>
      </c>
      <c r="J35" t="s">
        <v>66</v>
      </c>
      <c r="K35" t="s">
        <v>67</v>
      </c>
      <c r="L35" t="s">
        <v>68</v>
      </c>
      <c r="M35">
        <v>1138610.06501993</v>
      </c>
      <c r="N35">
        <v>1165387.8631103199</v>
      </c>
      <c r="O35">
        <f t="shared" si="1"/>
        <v>1151998.964065125</v>
      </c>
      <c r="P35">
        <f>O35/SUM(O27,O29,O31,O33,O35)</f>
        <v>5.5047086405379787E-2</v>
      </c>
      <c r="Q35">
        <f>O35*R11/O34</f>
        <v>1000.3541553315749</v>
      </c>
    </row>
    <row r="36" spans="1:19" x14ac:dyDescent="0.35">
      <c r="E36" s="2"/>
    </row>
    <row r="37" spans="1:19" x14ac:dyDescent="0.35">
      <c r="A37" t="s">
        <v>181</v>
      </c>
      <c r="B37">
        <v>0</v>
      </c>
      <c r="C37">
        <v>1</v>
      </c>
      <c r="D37" t="s">
        <v>182</v>
      </c>
      <c r="E37" s="2">
        <v>2</v>
      </c>
      <c r="F37">
        <v>46.259700000000002</v>
      </c>
      <c r="G37">
        <v>1383.681245218</v>
      </c>
      <c r="H37">
        <v>76.040000000000006</v>
      </c>
      <c r="I37" s="1" t="s">
        <v>109</v>
      </c>
      <c r="J37" t="s">
        <v>104</v>
      </c>
      <c r="K37" t="s">
        <v>97</v>
      </c>
      <c r="L37" t="s">
        <v>98</v>
      </c>
      <c r="M37">
        <v>2338635.4397625201</v>
      </c>
      <c r="N37">
        <v>2165419.47640497</v>
      </c>
      <c r="O37" s="1">
        <f t="shared" ref="O37:O43" si="2">AVERAGE(M37:N37)</f>
        <v>2252027.4580837451</v>
      </c>
    </row>
    <row r="38" spans="1:19" x14ac:dyDescent="0.35">
      <c r="A38" t="s">
        <v>169</v>
      </c>
      <c r="B38">
        <v>1</v>
      </c>
      <c r="C38">
        <v>1</v>
      </c>
      <c r="D38" t="s">
        <v>170</v>
      </c>
      <c r="E38" s="2">
        <v>2</v>
      </c>
      <c r="F38">
        <v>13.4333666666667</v>
      </c>
      <c r="G38">
        <v>782.37938456371705</v>
      </c>
      <c r="H38">
        <v>28.37</v>
      </c>
      <c r="I38" s="1" t="s">
        <v>96</v>
      </c>
      <c r="J38" t="s">
        <v>28</v>
      </c>
      <c r="K38" t="s">
        <v>97</v>
      </c>
      <c r="L38" t="s">
        <v>98</v>
      </c>
      <c r="M38">
        <v>7008826.4949686499</v>
      </c>
      <c r="N38">
        <v>6659806.8191185202</v>
      </c>
      <c r="O38" s="1">
        <f t="shared" si="2"/>
        <v>6834316.6570435856</v>
      </c>
      <c r="P38">
        <f>O38/SUM(O38,O40,O42)</f>
        <v>0.57069791842532558</v>
      </c>
    </row>
    <row r="39" spans="1:19" x14ac:dyDescent="0.35">
      <c r="A39" t="s">
        <v>171</v>
      </c>
      <c r="B39">
        <v>1</v>
      </c>
      <c r="C39">
        <v>1</v>
      </c>
      <c r="D39" t="s">
        <v>172</v>
      </c>
      <c r="E39" s="2">
        <v>2</v>
      </c>
      <c r="F39">
        <v>13.4333666666667</v>
      </c>
      <c r="G39">
        <v>772.371148606323</v>
      </c>
      <c r="H39">
        <v>34.44</v>
      </c>
      <c r="I39" t="s">
        <v>96</v>
      </c>
      <c r="K39" t="s">
        <v>97</v>
      </c>
      <c r="L39" t="s">
        <v>98</v>
      </c>
      <c r="M39">
        <v>13175615.5478325</v>
      </c>
      <c r="N39">
        <v>12642143.834608199</v>
      </c>
      <c r="O39">
        <f t="shared" si="2"/>
        <v>12908879.691220351</v>
      </c>
      <c r="P39">
        <f>O39/SUM(O39,O41,O43)</f>
        <v>0.90162378702747281</v>
      </c>
      <c r="Q39">
        <f>O39*R11/O38</f>
        <v>334.94298364622512</v>
      </c>
      <c r="R39">
        <f>AVERAGE(Q39,Q41)</f>
        <v>382.03067097784907</v>
      </c>
      <c r="S39">
        <f>R22/R39</f>
        <v>42.318789266602735</v>
      </c>
    </row>
    <row r="40" spans="1:19" x14ac:dyDescent="0.35">
      <c r="A40" t="s">
        <v>177</v>
      </c>
      <c r="B40">
        <v>0</v>
      </c>
      <c r="C40">
        <v>1</v>
      </c>
      <c r="D40" t="s">
        <v>178</v>
      </c>
      <c r="E40" s="2">
        <v>2</v>
      </c>
      <c r="F40">
        <v>68.424833333333297</v>
      </c>
      <c r="G40">
        <v>1402.6680134779599</v>
      </c>
      <c r="H40">
        <v>60.56</v>
      </c>
      <c r="I40" s="1" t="s">
        <v>114</v>
      </c>
      <c r="J40" t="s">
        <v>115</v>
      </c>
      <c r="K40" t="s">
        <v>97</v>
      </c>
      <c r="L40" t="s">
        <v>98</v>
      </c>
      <c r="M40">
        <v>52098.571987301402</v>
      </c>
      <c r="N40">
        <v>54611.614445942898</v>
      </c>
      <c r="O40" s="1">
        <f t="shared" si="2"/>
        <v>53355.093216622146</v>
      </c>
      <c r="P40">
        <f>O40/SUM(O38,O40,O42)</f>
        <v>4.455403833934655E-3</v>
      </c>
    </row>
    <row r="41" spans="1:19" x14ac:dyDescent="0.35">
      <c r="A41" t="s">
        <v>179</v>
      </c>
      <c r="B41">
        <v>0</v>
      </c>
      <c r="C41">
        <v>1</v>
      </c>
      <c r="D41" t="s">
        <v>180</v>
      </c>
      <c r="E41" s="2">
        <v>2</v>
      </c>
      <c r="F41">
        <v>68.424833333333297</v>
      </c>
      <c r="G41">
        <v>1392.6580221306499</v>
      </c>
      <c r="H41">
        <v>65.84</v>
      </c>
      <c r="I41" t="s">
        <v>114</v>
      </c>
      <c r="K41" t="s">
        <v>97</v>
      </c>
      <c r="L41" t="s">
        <v>98</v>
      </c>
      <c r="M41">
        <v>127436.987744554</v>
      </c>
      <c r="N41">
        <v>130792.328136632</v>
      </c>
      <c r="O41">
        <f t="shared" si="2"/>
        <v>129114.657940593</v>
      </c>
      <c r="P41">
        <f>O41/SUM(O39,O41,O43)</f>
        <v>9.0180441399829205E-3</v>
      </c>
      <c r="Q41">
        <f>O41*R11/O40</f>
        <v>429.11835830947302</v>
      </c>
    </row>
    <row r="42" spans="1:19" x14ac:dyDescent="0.35">
      <c r="A42" t="s">
        <v>173</v>
      </c>
      <c r="B42">
        <v>0</v>
      </c>
      <c r="C42">
        <v>2</v>
      </c>
      <c r="D42" t="s">
        <v>174</v>
      </c>
      <c r="E42" s="2">
        <v>2</v>
      </c>
      <c r="F42">
        <v>35.891116666666697</v>
      </c>
      <c r="G42">
        <v>1430.65535727263</v>
      </c>
      <c r="H42">
        <v>87.25</v>
      </c>
      <c r="I42" s="1" t="s">
        <v>103</v>
      </c>
      <c r="J42" t="s">
        <v>104</v>
      </c>
      <c r="K42" t="s">
        <v>97</v>
      </c>
      <c r="L42" t="s">
        <v>98</v>
      </c>
      <c r="M42">
        <v>4807277.02006358</v>
      </c>
      <c r="N42">
        <v>5368112.2099677101</v>
      </c>
      <c r="O42" s="1">
        <f t="shared" si="2"/>
        <v>5087694.6150156446</v>
      </c>
      <c r="P42">
        <f>O42/SUM(O38,O40,O42)</f>
        <v>0.42484667774073981</v>
      </c>
    </row>
    <row r="43" spans="1:19" x14ac:dyDescent="0.35">
      <c r="A43" t="s">
        <v>175</v>
      </c>
      <c r="B43">
        <v>0</v>
      </c>
      <c r="C43">
        <v>1</v>
      </c>
      <c r="D43" t="s">
        <v>176</v>
      </c>
      <c r="E43" s="2">
        <v>2</v>
      </c>
      <c r="F43">
        <v>35.891116666666697</v>
      </c>
      <c r="G43">
        <v>1420.6473896971099</v>
      </c>
      <c r="H43">
        <v>88.43</v>
      </c>
      <c r="I43" t="s">
        <v>103</v>
      </c>
      <c r="K43" t="s">
        <v>97</v>
      </c>
      <c r="L43" t="s">
        <v>98</v>
      </c>
      <c r="M43">
        <v>1230181.9448460201</v>
      </c>
      <c r="N43">
        <v>1328565.65583573</v>
      </c>
      <c r="O43">
        <f t="shared" si="2"/>
        <v>1279373.8003408751</v>
      </c>
      <c r="P43">
        <f>O43/SUM(O39,O41,O43)</f>
        <v>8.9358168832544244E-2</v>
      </c>
      <c r="Q43" s="3">
        <f>O43*R11/O42</f>
        <v>44.591681172832573</v>
      </c>
    </row>
    <row r="47" spans="1:19" x14ac:dyDescent="0.35">
      <c r="E47" s="2"/>
      <c r="I47" s="1"/>
      <c r="O47" s="1"/>
      <c r="P47" s="1"/>
    </row>
    <row r="48" spans="1:19" x14ac:dyDescent="0.35">
      <c r="E48" s="2"/>
    </row>
    <row r="53" spans="5:16" x14ac:dyDescent="0.35">
      <c r="E53" s="2"/>
      <c r="I53" s="1"/>
      <c r="O53" s="1"/>
      <c r="P53" s="1"/>
    </row>
    <row r="54" spans="5:16" x14ac:dyDescent="0.35">
      <c r="E54" s="2"/>
    </row>
    <row r="55" spans="5:16" x14ac:dyDescent="0.35">
      <c r="E55" s="2"/>
      <c r="I55" s="1"/>
      <c r="O55" s="1"/>
      <c r="P55" s="1"/>
    </row>
    <row r="56" spans="5:16" x14ac:dyDescent="0.35">
      <c r="E5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6A8E-4595-444E-9FE9-034452BA6758}">
  <dimension ref="A1:S52"/>
  <sheetViews>
    <sheetView zoomScaleNormal="100" workbookViewId="0">
      <selection activeCell="R27" sqref="R27:R37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434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446</v>
      </c>
      <c r="B10">
        <v>0</v>
      </c>
      <c r="C10">
        <v>2</v>
      </c>
      <c r="D10" t="s">
        <v>447</v>
      </c>
      <c r="E10" s="2" t="s">
        <v>39</v>
      </c>
      <c r="F10">
        <v>32.9825083333333</v>
      </c>
      <c r="G10">
        <v>1312.7229308424201</v>
      </c>
      <c r="H10">
        <v>66.260000000000005</v>
      </c>
      <c r="I10" s="1" t="s">
        <v>40</v>
      </c>
      <c r="J10" t="s">
        <v>41</v>
      </c>
      <c r="K10" t="s">
        <v>21</v>
      </c>
      <c r="L10" t="s">
        <v>22</v>
      </c>
      <c r="M10">
        <v>2270908.05254567</v>
      </c>
      <c r="N10">
        <v>2170804.78956642</v>
      </c>
      <c r="O10" s="1">
        <f t="shared" ref="O10:O19" si="0">AVERAGE(M10:N10)</f>
        <v>2220856.4210560452</v>
      </c>
      <c r="P10" s="1"/>
    </row>
    <row r="11" spans="1:19" x14ac:dyDescent="0.35">
      <c r="A11" t="s">
        <v>448</v>
      </c>
      <c r="B11">
        <v>2</v>
      </c>
      <c r="C11">
        <v>2</v>
      </c>
      <c r="D11" t="s">
        <v>449</v>
      </c>
      <c r="E11" s="2" t="s">
        <v>39</v>
      </c>
      <c r="F11">
        <v>33.005266666666699</v>
      </c>
      <c r="G11">
        <v>1304.7095619843799</v>
      </c>
      <c r="H11">
        <v>63.53</v>
      </c>
      <c r="I11" t="s">
        <v>40</v>
      </c>
      <c r="K11" t="s">
        <v>21</v>
      </c>
      <c r="L11" t="s">
        <v>22</v>
      </c>
      <c r="M11">
        <v>7549924.9761019796</v>
      </c>
      <c r="N11">
        <v>7259806.8392776204</v>
      </c>
      <c r="O11">
        <f t="shared" si="0"/>
        <v>7404865.9076898005</v>
      </c>
      <c r="Q11">
        <f>O10*1000/O11</f>
        <v>299.91851962501192</v>
      </c>
      <c r="R11">
        <f>AVERAGE(Q19,Q17,Q15,Q11,Q13)</f>
        <v>540.0220296318704</v>
      </c>
    </row>
    <row r="12" spans="1:19" x14ac:dyDescent="0.35">
      <c r="A12" t="s">
        <v>450</v>
      </c>
      <c r="B12">
        <v>0</v>
      </c>
      <c r="C12">
        <v>2</v>
      </c>
      <c r="D12" t="s">
        <v>451</v>
      </c>
      <c r="E12" s="2" t="s">
        <v>39</v>
      </c>
      <c r="F12">
        <v>55.683716666666697</v>
      </c>
      <c r="G12">
        <v>1488.7960495380901</v>
      </c>
      <c r="H12">
        <v>98.36</v>
      </c>
      <c r="I12" s="1" t="s">
        <v>46</v>
      </c>
      <c r="J12" t="s">
        <v>47</v>
      </c>
      <c r="K12" t="s">
        <v>21</v>
      </c>
      <c r="L12" t="s">
        <v>22</v>
      </c>
      <c r="M12">
        <v>571395.65953909396</v>
      </c>
      <c r="N12">
        <v>349489.709218478</v>
      </c>
      <c r="O12" s="1">
        <f t="shared" si="0"/>
        <v>460442.68437878601</v>
      </c>
      <c r="P12" s="1"/>
    </row>
    <row r="13" spans="1:19" x14ac:dyDescent="0.35">
      <c r="A13" t="s">
        <v>452</v>
      </c>
      <c r="B13">
        <v>0</v>
      </c>
      <c r="C13">
        <v>2</v>
      </c>
      <c r="D13" t="s">
        <v>453</v>
      </c>
      <c r="E13" s="2" t="s">
        <v>39</v>
      </c>
      <c r="F13">
        <v>55.717449999999999</v>
      </c>
      <c r="G13">
        <v>1478.7881773219799</v>
      </c>
      <c r="H13">
        <v>98.18</v>
      </c>
      <c r="I13" t="s">
        <v>46</v>
      </c>
      <c r="K13" t="s">
        <v>21</v>
      </c>
      <c r="L13" t="s">
        <v>22</v>
      </c>
      <c r="M13">
        <v>412115.55459420499</v>
      </c>
      <c r="N13">
        <v>249005.692698208</v>
      </c>
      <c r="O13">
        <f t="shared" si="0"/>
        <v>330560.62364620651</v>
      </c>
      <c r="Q13">
        <f>O12*1000/O13</f>
        <v>1392.9144956829164</v>
      </c>
    </row>
    <row r="14" spans="1:19" x14ac:dyDescent="0.35">
      <c r="A14" t="s">
        <v>442</v>
      </c>
      <c r="B14">
        <v>0</v>
      </c>
      <c r="C14">
        <v>1</v>
      </c>
      <c r="D14" t="s">
        <v>443</v>
      </c>
      <c r="E14" s="2">
        <v>2</v>
      </c>
      <c r="F14">
        <v>44.891083333333299</v>
      </c>
      <c r="G14">
        <v>1170.63753132801</v>
      </c>
      <c r="H14">
        <v>65.400000000000006</v>
      </c>
      <c r="I14" s="1" t="s">
        <v>33</v>
      </c>
      <c r="J14" t="s">
        <v>34</v>
      </c>
      <c r="K14" t="s">
        <v>21</v>
      </c>
      <c r="L14" t="s">
        <v>22</v>
      </c>
      <c r="M14">
        <v>2288020.5307626999</v>
      </c>
      <c r="N14">
        <v>2139097.7632915098</v>
      </c>
      <c r="O14" s="1">
        <f t="shared" si="0"/>
        <v>2213559.1470271051</v>
      </c>
      <c r="P14" s="1"/>
    </row>
    <row r="15" spans="1:19" x14ac:dyDescent="0.35">
      <c r="A15" t="s">
        <v>444</v>
      </c>
      <c r="B15">
        <v>1</v>
      </c>
      <c r="C15">
        <v>1</v>
      </c>
      <c r="D15" t="s">
        <v>445</v>
      </c>
      <c r="E15" s="2">
        <v>2</v>
      </c>
      <c r="F15">
        <v>44.891083333333299</v>
      </c>
      <c r="G15">
        <v>1162.6245423135199</v>
      </c>
      <c r="H15">
        <v>56.12</v>
      </c>
      <c r="I15" t="s">
        <v>33</v>
      </c>
      <c r="K15" t="s">
        <v>21</v>
      </c>
      <c r="L15" t="s">
        <v>22</v>
      </c>
      <c r="M15">
        <v>6709120.2770133801</v>
      </c>
      <c r="N15">
        <v>6348339.5056878002</v>
      </c>
      <c r="O15">
        <f t="shared" si="0"/>
        <v>6528729.8913505897</v>
      </c>
      <c r="Q15">
        <f>O14*1000/O15</f>
        <v>339.04897029967174</v>
      </c>
    </row>
    <row r="16" spans="1:19" x14ac:dyDescent="0.35">
      <c r="A16" t="s">
        <v>438</v>
      </c>
      <c r="B16">
        <v>0</v>
      </c>
      <c r="C16">
        <v>1</v>
      </c>
      <c r="D16" t="s">
        <v>439</v>
      </c>
      <c r="E16" s="2">
        <v>2</v>
      </c>
      <c r="F16">
        <v>47.281700000000001</v>
      </c>
      <c r="G16">
        <v>1021.62600898066</v>
      </c>
      <c r="H16">
        <v>50.65</v>
      </c>
      <c r="I16" s="1" t="s">
        <v>19</v>
      </c>
      <c r="J16" t="s">
        <v>20</v>
      </c>
      <c r="K16" t="s">
        <v>21</v>
      </c>
      <c r="L16" t="s">
        <v>22</v>
      </c>
      <c r="M16">
        <v>1894915.1347986399</v>
      </c>
      <c r="N16">
        <v>1893034.6961390199</v>
      </c>
      <c r="O16" s="1">
        <f t="shared" si="0"/>
        <v>1893974.9154688299</v>
      </c>
      <c r="P16" s="1"/>
    </row>
    <row r="17" spans="1:19" x14ac:dyDescent="0.35">
      <c r="A17" t="s">
        <v>440</v>
      </c>
      <c r="B17">
        <v>0</v>
      </c>
      <c r="C17">
        <v>1</v>
      </c>
      <c r="D17" t="s">
        <v>441</v>
      </c>
      <c r="E17" s="2">
        <v>2</v>
      </c>
      <c r="F17">
        <v>47.322099999999999</v>
      </c>
      <c r="G17">
        <v>1013.61263341062</v>
      </c>
      <c r="H17">
        <v>54.55</v>
      </c>
      <c r="I17" t="s">
        <v>19</v>
      </c>
      <c r="K17" t="s">
        <v>21</v>
      </c>
      <c r="L17" t="s">
        <v>22</v>
      </c>
      <c r="M17">
        <v>5333579.1401010798</v>
      </c>
      <c r="N17">
        <v>5308360.4431584701</v>
      </c>
      <c r="O17">
        <f t="shared" si="0"/>
        <v>5320969.7916297745</v>
      </c>
      <c r="Q17">
        <f>O16*1000/O17</f>
        <v>355.94543657214018</v>
      </c>
    </row>
    <row r="18" spans="1:19" x14ac:dyDescent="0.35">
      <c r="A18" t="s">
        <v>435</v>
      </c>
      <c r="B18">
        <v>0</v>
      </c>
      <c r="C18">
        <v>1</v>
      </c>
      <c r="D18" t="s">
        <v>436</v>
      </c>
      <c r="E18" s="2">
        <v>2</v>
      </c>
      <c r="F18">
        <v>35.509866666666703</v>
      </c>
      <c r="G18">
        <v>936.49454208146904</v>
      </c>
      <c r="H18">
        <v>40.31</v>
      </c>
      <c r="I18" s="1" t="s">
        <v>27</v>
      </c>
      <c r="J18" t="s">
        <v>28</v>
      </c>
      <c r="K18" t="s">
        <v>21</v>
      </c>
      <c r="L18" t="s">
        <v>22</v>
      </c>
      <c r="M18">
        <v>1703234.05181192</v>
      </c>
      <c r="N18">
        <v>1809750.6796447299</v>
      </c>
      <c r="O18" s="1">
        <f t="shared" si="0"/>
        <v>1756492.365728325</v>
      </c>
      <c r="P18" s="1"/>
    </row>
    <row r="19" spans="1:19" x14ac:dyDescent="0.35">
      <c r="A19" t="s">
        <v>437</v>
      </c>
      <c r="B19">
        <v>1</v>
      </c>
      <c r="C19">
        <v>1</v>
      </c>
      <c r="D19" t="s">
        <v>59</v>
      </c>
      <c r="E19" s="2">
        <v>2</v>
      </c>
      <c r="F19">
        <v>35.509866666666703</v>
      </c>
      <c r="G19">
        <v>926.48663793780997</v>
      </c>
      <c r="H19">
        <v>39.880000000000003</v>
      </c>
      <c r="I19" t="s">
        <v>27</v>
      </c>
      <c r="K19" t="s">
        <v>21</v>
      </c>
      <c r="L19" t="s">
        <v>22</v>
      </c>
      <c r="M19">
        <v>5512931.9243910098</v>
      </c>
      <c r="N19">
        <v>5736440.6447660998</v>
      </c>
      <c r="O19">
        <f t="shared" si="0"/>
        <v>5624686.2845785543</v>
      </c>
      <c r="Q19">
        <f>O18*1000/O19</f>
        <v>312.28272597961171</v>
      </c>
    </row>
    <row r="20" spans="1:19" x14ac:dyDescent="0.35">
      <c r="E20" s="2"/>
    </row>
    <row r="21" spans="1:19" x14ac:dyDescent="0.35">
      <c r="A21" t="s">
        <v>454</v>
      </c>
      <c r="B21">
        <v>2</v>
      </c>
      <c r="C21">
        <v>2</v>
      </c>
      <c r="D21" t="s">
        <v>455</v>
      </c>
      <c r="E21" s="2" t="s">
        <v>39</v>
      </c>
      <c r="F21">
        <v>8.4740833333333292</v>
      </c>
      <c r="G21">
        <v>1497.7138903831601</v>
      </c>
      <c r="H21">
        <v>92.8</v>
      </c>
      <c r="I21" s="1" t="s">
        <v>52</v>
      </c>
      <c r="J21" t="s">
        <v>53</v>
      </c>
      <c r="K21" t="s">
        <v>54</v>
      </c>
      <c r="L21" t="s">
        <v>55</v>
      </c>
      <c r="M21">
        <v>29348181.360975899</v>
      </c>
      <c r="N21">
        <v>19154213.055932298</v>
      </c>
      <c r="O21" s="1">
        <f>AVERAGE(M21:N21)</f>
        <v>24251197.208454099</v>
      </c>
      <c r="P21" s="1"/>
    </row>
    <row r="22" spans="1:19" x14ac:dyDescent="0.35">
      <c r="A22" t="s">
        <v>456</v>
      </c>
      <c r="B22">
        <v>2</v>
      </c>
      <c r="C22">
        <v>2</v>
      </c>
      <c r="D22" t="s">
        <v>457</v>
      </c>
      <c r="E22" s="2" t="s">
        <v>39</v>
      </c>
      <c r="F22">
        <v>8.4740833333333292</v>
      </c>
      <c r="G22">
        <v>1489.7008064803999</v>
      </c>
      <c r="H22">
        <v>101.64</v>
      </c>
      <c r="I22" t="s">
        <v>52</v>
      </c>
      <c r="K22" t="s">
        <v>54</v>
      </c>
      <c r="L22" t="s">
        <v>55</v>
      </c>
      <c r="M22">
        <v>73455593.003813401</v>
      </c>
      <c r="N22">
        <v>87920578.755215704</v>
      </c>
      <c r="O22">
        <f>AVERAGE(M22:N22)</f>
        <v>80688085.879514545</v>
      </c>
      <c r="Q22">
        <f>O22*(4*R11)/O21</f>
        <v>7187.0008773960571</v>
      </c>
      <c r="R22">
        <f>AVERAGE(Q22,Q24)</f>
        <v>7151.0335875548735</v>
      </c>
      <c r="S22">
        <v>1</v>
      </c>
    </row>
    <row r="23" spans="1:19" x14ac:dyDescent="0.35">
      <c r="A23" t="s">
        <v>458</v>
      </c>
      <c r="B23">
        <v>1</v>
      </c>
      <c r="C23">
        <v>1</v>
      </c>
      <c r="D23" t="s">
        <v>459</v>
      </c>
      <c r="E23" s="2">
        <v>2</v>
      </c>
      <c r="F23">
        <v>20.466283333333301</v>
      </c>
      <c r="G23">
        <v>1368.6246863582001</v>
      </c>
      <c r="H23">
        <v>90.91</v>
      </c>
      <c r="I23" s="1" t="s">
        <v>60</v>
      </c>
      <c r="J23" t="s">
        <v>53</v>
      </c>
      <c r="K23" t="s">
        <v>54</v>
      </c>
      <c r="L23" t="s">
        <v>55</v>
      </c>
      <c r="M23">
        <v>21473029.565399598</v>
      </c>
      <c r="N23">
        <v>21276085.004790299</v>
      </c>
      <c r="O23" s="1">
        <f>AVERAGE(M23:N23)</f>
        <v>21374557.285094947</v>
      </c>
      <c r="P23" s="1"/>
    </row>
    <row r="24" spans="1:19" x14ac:dyDescent="0.35">
      <c r="A24" t="s">
        <v>460</v>
      </c>
      <c r="B24">
        <v>0</v>
      </c>
      <c r="C24">
        <v>1</v>
      </c>
      <c r="D24" t="s">
        <v>461</v>
      </c>
      <c r="E24" s="2">
        <v>2</v>
      </c>
      <c r="F24">
        <v>20.466283333333301</v>
      </c>
      <c r="G24">
        <v>1360.61124091688</v>
      </c>
      <c r="H24">
        <v>103.78</v>
      </c>
      <c r="I24" t="s">
        <v>60</v>
      </c>
      <c r="K24" t="s">
        <v>54</v>
      </c>
      <c r="L24" t="s">
        <v>55</v>
      </c>
      <c r="M24">
        <v>67879177.929601207</v>
      </c>
      <c r="N24">
        <v>72931181.484256998</v>
      </c>
      <c r="O24">
        <f>AVERAGE(M24:N24)</f>
        <v>70405179.706929103</v>
      </c>
      <c r="Q24">
        <f>O24*(4*R11)/O23</f>
        <v>7115.0662977136908</v>
      </c>
    </row>
    <row r="25" spans="1:19" x14ac:dyDescent="0.35">
      <c r="E25" s="2"/>
    </row>
    <row r="26" spans="1:19" x14ac:dyDescent="0.35">
      <c r="A26" t="s">
        <v>462</v>
      </c>
      <c r="B26">
        <v>1</v>
      </c>
      <c r="C26">
        <v>1</v>
      </c>
      <c r="D26" t="s">
        <v>463</v>
      </c>
      <c r="E26" s="2">
        <v>2</v>
      </c>
      <c r="F26">
        <v>39.357433333333297</v>
      </c>
      <c r="G26">
        <v>848.45221942648698</v>
      </c>
      <c r="H26">
        <v>50.49</v>
      </c>
      <c r="I26" s="1" t="s">
        <v>65</v>
      </c>
      <c r="J26" t="s">
        <v>66</v>
      </c>
      <c r="K26" t="s">
        <v>67</v>
      </c>
      <c r="L26" t="s">
        <v>68</v>
      </c>
      <c r="M26">
        <v>1932986.1241568499</v>
      </c>
      <c r="N26">
        <v>1796112.57804411</v>
      </c>
      <c r="O26" s="1">
        <f t="shared" ref="O26:O34" si="1">AVERAGE(M26:N26)</f>
        <v>1864549.35110048</v>
      </c>
      <c r="P26">
        <f>O26/SUM(O26,O28,O30,O33)</f>
        <v>0.36521247874966789</v>
      </c>
    </row>
    <row r="27" spans="1:19" x14ac:dyDescent="0.35">
      <c r="A27" t="s">
        <v>464</v>
      </c>
      <c r="B27">
        <v>0</v>
      </c>
      <c r="C27">
        <v>1</v>
      </c>
      <c r="D27" t="s">
        <v>26</v>
      </c>
      <c r="E27" s="2">
        <v>2</v>
      </c>
      <c r="F27">
        <v>39.357433333333297</v>
      </c>
      <c r="G27">
        <v>840.43771158838297</v>
      </c>
      <c r="H27">
        <v>46.48</v>
      </c>
      <c r="I27" t="s">
        <v>65</v>
      </c>
      <c r="K27" t="s">
        <v>67</v>
      </c>
      <c r="L27" t="s">
        <v>68</v>
      </c>
      <c r="M27">
        <v>1188021.4149444499</v>
      </c>
      <c r="N27">
        <v>1152380.8073033399</v>
      </c>
      <c r="O27">
        <f t="shared" si="1"/>
        <v>1170201.1111238948</v>
      </c>
      <c r="P27">
        <f>O27/SUM(O27,O29,O31,O34)</f>
        <v>0.63395884330986196</v>
      </c>
      <c r="Q27">
        <f>O27*R11/O26</f>
        <v>338.92070420856396</v>
      </c>
      <c r="R27">
        <f>AVERAGE(Q27,Q34,Q31)</f>
        <v>234.59666507092106</v>
      </c>
      <c r="S27">
        <f>R22/R27</f>
        <v>30.482247415550599</v>
      </c>
    </row>
    <row r="28" spans="1:19" x14ac:dyDescent="0.35">
      <c r="A28" t="s">
        <v>469</v>
      </c>
      <c r="B28">
        <v>0</v>
      </c>
      <c r="C28">
        <v>2</v>
      </c>
      <c r="D28" t="s">
        <v>470</v>
      </c>
      <c r="E28" s="2">
        <v>2</v>
      </c>
      <c r="F28">
        <v>47.687600000000003</v>
      </c>
      <c r="G28">
        <v>1245.66951190638</v>
      </c>
      <c r="H28">
        <v>63.28</v>
      </c>
      <c r="I28" s="1" t="s">
        <v>90</v>
      </c>
      <c r="J28" t="s">
        <v>91</v>
      </c>
      <c r="K28" t="s">
        <v>67</v>
      </c>
      <c r="L28" t="s">
        <v>68</v>
      </c>
      <c r="M28">
        <v>1449954.8262501601</v>
      </c>
      <c r="N28">
        <v>1401080.5654656601</v>
      </c>
      <c r="O28" s="1">
        <f t="shared" si="1"/>
        <v>1425517.69585791</v>
      </c>
      <c r="P28">
        <f>O28/SUM(O26,O28,O30,O33)</f>
        <v>0.2792185955810223</v>
      </c>
    </row>
    <row r="29" spans="1:19" x14ac:dyDescent="0.35">
      <c r="A29" t="s">
        <v>471</v>
      </c>
      <c r="B29">
        <v>0</v>
      </c>
      <c r="C29">
        <v>1</v>
      </c>
      <c r="D29" t="s">
        <v>472</v>
      </c>
      <c r="E29" s="2">
        <v>2</v>
      </c>
      <c r="F29">
        <v>47.687600000000003</v>
      </c>
      <c r="G29">
        <v>1237.65529628338</v>
      </c>
      <c r="H29">
        <v>67.41</v>
      </c>
      <c r="I29" t="s">
        <v>90</v>
      </c>
      <c r="K29" t="s">
        <v>67</v>
      </c>
      <c r="L29" t="s">
        <v>68</v>
      </c>
      <c r="M29">
        <v>111530.299217223</v>
      </c>
      <c r="N29">
        <v>119891.76478349599</v>
      </c>
      <c r="O29">
        <f t="shared" si="1"/>
        <v>115711.0320003595</v>
      </c>
      <c r="P29">
        <f>O29/SUM(O27,O29,O31,O34)</f>
        <v>6.268668804688203E-2</v>
      </c>
      <c r="Q29" s="8">
        <f>O29*R11/O28</f>
        <v>43.834255115315557</v>
      </c>
    </row>
    <row r="30" spans="1:19" x14ac:dyDescent="0.35">
      <c r="A30" t="s">
        <v>473</v>
      </c>
      <c r="B30">
        <v>0</v>
      </c>
      <c r="C30">
        <v>1</v>
      </c>
      <c r="D30" t="s">
        <v>474</v>
      </c>
      <c r="E30" s="2">
        <v>2</v>
      </c>
      <c r="F30">
        <v>38.200000000000003</v>
      </c>
      <c r="G30">
        <v>1172.56287304117</v>
      </c>
      <c r="H30">
        <v>61.9</v>
      </c>
      <c r="I30" s="1" t="s">
        <v>83</v>
      </c>
      <c r="J30" t="s">
        <v>84</v>
      </c>
      <c r="K30" t="s">
        <v>67</v>
      </c>
      <c r="L30" t="s">
        <v>68</v>
      </c>
      <c r="M30">
        <v>567876.93366090301</v>
      </c>
      <c r="N30">
        <v>579078.610827878</v>
      </c>
      <c r="O30" s="1">
        <f t="shared" si="1"/>
        <v>573477.77224439057</v>
      </c>
      <c r="P30">
        <f>O30/SUM(O26,O28,O30,O33)</f>
        <v>0.11232807465546384</v>
      </c>
    </row>
    <row r="31" spans="1:19" x14ac:dyDescent="0.35">
      <c r="A31" t="s">
        <v>475</v>
      </c>
      <c r="B31">
        <v>0</v>
      </c>
      <c r="C31">
        <v>1</v>
      </c>
      <c r="D31" t="s">
        <v>476</v>
      </c>
      <c r="E31" s="2">
        <v>2</v>
      </c>
      <c r="F31">
        <v>38.247599999999998</v>
      </c>
      <c r="G31">
        <v>1164.54853544913</v>
      </c>
      <c r="H31">
        <v>63.32</v>
      </c>
      <c r="I31" t="s">
        <v>83</v>
      </c>
      <c r="J31" t="s">
        <v>87</v>
      </c>
      <c r="K31" t="s">
        <v>67</v>
      </c>
      <c r="L31" t="s">
        <v>68</v>
      </c>
      <c r="M31">
        <v>239125.41297168899</v>
      </c>
      <c r="N31">
        <v>239839.055809246</v>
      </c>
      <c r="O31">
        <f t="shared" si="1"/>
        <v>239482.23439046749</v>
      </c>
      <c r="P31">
        <f>O31/SUM(O27,O29,O31,O34)</f>
        <v>0.12973998987373025</v>
      </c>
      <c r="Q31">
        <f>O31*R11/O30</f>
        <v>225.51123781167712</v>
      </c>
    </row>
    <row r="32" spans="1:19" x14ac:dyDescent="0.35">
      <c r="A32" t="s">
        <v>477</v>
      </c>
      <c r="B32">
        <v>0</v>
      </c>
      <c r="C32">
        <v>1</v>
      </c>
      <c r="D32" t="s">
        <v>478</v>
      </c>
      <c r="E32" s="2">
        <v>2</v>
      </c>
      <c r="F32">
        <v>22.455166666666699</v>
      </c>
      <c r="G32">
        <v>853.44285648615801</v>
      </c>
      <c r="H32">
        <v>31.16</v>
      </c>
      <c r="I32" s="1" t="s">
        <v>78</v>
      </c>
      <c r="J32" t="s">
        <v>66</v>
      </c>
      <c r="K32" t="s">
        <v>67</v>
      </c>
      <c r="L32" t="s">
        <v>68</v>
      </c>
      <c r="M32">
        <v>389133.606205213</v>
      </c>
      <c r="N32">
        <v>387810.81774010498</v>
      </c>
      <c r="O32" s="1">
        <f t="shared" si="1"/>
        <v>388472.21197265899</v>
      </c>
    </row>
    <row r="33" spans="1:19" x14ac:dyDescent="0.35">
      <c r="A33" t="s">
        <v>465</v>
      </c>
      <c r="B33">
        <v>0</v>
      </c>
      <c r="C33">
        <v>1</v>
      </c>
      <c r="D33" t="s">
        <v>466</v>
      </c>
      <c r="E33" s="2">
        <v>2</v>
      </c>
      <c r="F33">
        <v>30.751066666666699</v>
      </c>
      <c r="G33">
        <v>866.42655592326798</v>
      </c>
      <c r="H33">
        <v>46.86</v>
      </c>
      <c r="I33" s="1" t="s">
        <v>73</v>
      </c>
      <c r="J33" t="s">
        <v>66</v>
      </c>
      <c r="K33" t="s">
        <v>67</v>
      </c>
      <c r="L33" t="s">
        <v>68</v>
      </c>
      <c r="M33">
        <v>1204398.0532328901</v>
      </c>
      <c r="N33">
        <v>1279277.05267644</v>
      </c>
      <c r="O33" s="1">
        <f t="shared" si="1"/>
        <v>1241837.5529546649</v>
      </c>
      <c r="P33">
        <f>O33/SUM(O26,O28,O30,O33)</f>
        <v>0.24324085101384602</v>
      </c>
    </row>
    <row r="34" spans="1:19" x14ac:dyDescent="0.35">
      <c r="A34" t="s">
        <v>467</v>
      </c>
      <c r="B34">
        <v>0</v>
      </c>
      <c r="C34">
        <v>1</v>
      </c>
      <c r="D34" t="s">
        <v>468</v>
      </c>
      <c r="E34" s="2">
        <v>2</v>
      </c>
      <c r="F34">
        <v>30.7953166666667</v>
      </c>
      <c r="G34">
        <v>858.41241758746196</v>
      </c>
      <c r="H34">
        <v>46.74</v>
      </c>
      <c r="I34" t="s">
        <v>73</v>
      </c>
      <c r="K34" t="s">
        <v>67</v>
      </c>
      <c r="L34" t="s">
        <v>68</v>
      </c>
      <c r="M34">
        <v>322528.56924235099</v>
      </c>
      <c r="N34">
        <v>318408.48245200899</v>
      </c>
      <c r="O34">
        <f t="shared" si="1"/>
        <v>320468.52584717999</v>
      </c>
      <c r="P34">
        <f>O34/SUM(O27,O29,O31,O34)</f>
        <v>0.17361447876952571</v>
      </c>
      <c r="Q34">
        <f>O34*R11/O33</f>
        <v>139.35805319252208</v>
      </c>
    </row>
    <row r="35" spans="1:19" x14ac:dyDescent="0.35">
      <c r="E35" s="2"/>
    </row>
    <row r="36" spans="1:19" x14ac:dyDescent="0.35">
      <c r="A36" t="s">
        <v>479</v>
      </c>
      <c r="B36">
        <v>1</v>
      </c>
      <c r="C36">
        <v>1</v>
      </c>
      <c r="D36" t="s">
        <v>480</v>
      </c>
      <c r="E36" s="2">
        <v>2</v>
      </c>
      <c r="F36">
        <v>13.4471166666667</v>
      </c>
      <c r="G36">
        <v>782.37951005882405</v>
      </c>
      <c r="H36">
        <v>28.83</v>
      </c>
      <c r="I36" s="1" t="s">
        <v>96</v>
      </c>
      <c r="J36" t="s">
        <v>28</v>
      </c>
      <c r="K36" t="s">
        <v>97</v>
      </c>
      <c r="L36" t="s">
        <v>98</v>
      </c>
      <c r="M36">
        <v>8774216.0122349802</v>
      </c>
      <c r="N36">
        <v>7277295.2296771798</v>
      </c>
      <c r="O36" s="1">
        <f>AVERAGE(M36:N36)</f>
        <v>8025755.62095608</v>
      </c>
      <c r="P36">
        <f>O36/SUM(O36,O38)</f>
        <v>0.64619765282106101</v>
      </c>
    </row>
    <row r="37" spans="1:19" x14ac:dyDescent="0.35">
      <c r="A37" t="s">
        <v>481</v>
      </c>
      <c r="B37">
        <v>1</v>
      </c>
      <c r="C37">
        <v>1</v>
      </c>
      <c r="D37" t="s">
        <v>482</v>
      </c>
      <c r="E37" s="2">
        <v>2</v>
      </c>
      <c r="F37">
        <v>13.4815666666667</v>
      </c>
      <c r="G37">
        <v>772.37115761538701</v>
      </c>
      <c r="H37">
        <v>30.43</v>
      </c>
      <c r="I37" t="s">
        <v>96</v>
      </c>
      <c r="K37" t="s">
        <v>97</v>
      </c>
      <c r="L37" t="s">
        <v>98</v>
      </c>
      <c r="M37">
        <v>5221932.28866784</v>
      </c>
      <c r="N37">
        <v>4284791.1372893499</v>
      </c>
      <c r="O37">
        <f>AVERAGE(M37:N37)</f>
        <v>4753361.7129785949</v>
      </c>
      <c r="P37">
        <f>O37/SUM(O37,O39)</f>
        <v>0.74842135587957259</v>
      </c>
      <c r="Q37">
        <f>O37*R11/O36</f>
        <v>319.83531034942433</v>
      </c>
      <c r="R37">
        <f>AVERAGE(Q37,Q39)</f>
        <v>258.09893306778935</v>
      </c>
      <c r="S37">
        <f>R22/R37</f>
        <v>27.706560048726214</v>
      </c>
    </row>
    <row r="38" spans="1:19" x14ac:dyDescent="0.35">
      <c r="A38" t="s">
        <v>362</v>
      </c>
      <c r="B38">
        <v>2</v>
      </c>
      <c r="C38">
        <v>2</v>
      </c>
      <c r="D38" t="s">
        <v>361</v>
      </c>
      <c r="E38" s="2">
        <v>2</v>
      </c>
      <c r="F38">
        <v>35.859816666666703</v>
      </c>
      <c r="G38">
        <v>1430.65567225668</v>
      </c>
      <c r="H38">
        <v>94.9</v>
      </c>
      <c r="I38" s="1" t="s">
        <v>103</v>
      </c>
      <c r="J38" t="s">
        <v>104</v>
      </c>
      <c r="K38" t="s">
        <v>97</v>
      </c>
      <c r="L38" t="s">
        <v>98</v>
      </c>
      <c r="M38">
        <v>4335329.94189147</v>
      </c>
      <c r="N38">
        <v>4453099.3078356897</v>
      </c>
      <c r="O38" s="1">
        <f>AVERAGE(M38:N38)</f>
        <v>4394214.6248635799</v>
      </c>
      <c r="P38">
        <f>O38/SUM(O36,O38)</f>
        <v>0.35380234717893899</v>
      </c>
    </row>
    <row r="39" spans="1:19" x14ac:dyDescent="0.35">
      <c r="A39" t="s">
        <v>483</v>
      </c>
      <c r="B39">
        <v>0</v>
      </c>
      <c r="C39">
        <v>1</v>
      </c>
      <c r="D39" t="s">
        <v>484</v>
      </c>
      <c r="E39" s="2">
        <v>2</v>
      </c>
      <c r="F39">
        <v>35.859816666666703</v>
      </c>
      <c r="G39">
        <v>1420.64768495467</v>
      </c>
      <c r="H39">
        <v>76.650000000000006</v>
      </c>
      <c r="I39" t="s">
        <v>103</v>
      </c>
      <c r="K39" t="s">
        <v>97</v>
      </c>
      <c r="L39" t="s">
        <v>98</v>
      </c>
      <c r="M39">
        <v>1557114.21787653</v>
      </c>
      <c r="N39">
        <v>1638530.2820314299</v>
      </c>
      <c r="O39">
        <f>AVERAGE(M39:N39)</f>
        <v>1597822.2499539801</v>
      </c>
      <c r="P39">
        <f>O39/SUM(O37,O39)</f>
        <v>0.25157864412042741</v>
      </c>
      <c r="Q39">
        <f>O39*R11/O38</f>
        <v>196.36255578615436</v>
      </c>
    </row>
    <row r="51" spans="5:16" x14ac:dyDescent="0.35">
      <c r="E51" s="2"/>
      <c r="I51" s="1"/>
      <c r="O51" s="1"/>
      <c r="P51" s="1"/>
    </row>
    <row r="52" spans="5:16" x14ac:dyDescent="0.35">
      <c r="E5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B102-A498-4B50-92D1-5BC10E4B4B70}">
  <dimension ref="A1:S53"/>
  <sheetViews>
    <sheetView zoomScaleNormal="100" workbookViewId="0">
      <selection activeCell="R27" sqref="R27:R38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485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496</v>
      </c>
      <c r="B10">
        <v>0</v>
      </c>
      <c r="C10">
        <v>2</v>
      </c>
      <c r="D10" t="s">
        <v>497</v>
      </c>
      <c r="E10" s="2" t="s">
        <v>39</v>
      </c>
      <c r="F10">
        <v>32.862349999999999</v>
      </c>
      <c r="G10">
        <v>1312.7219355515001</v>
      </c>
      <c r="H10">
        <v>73.31</v>
      </c>
      <c r="I10" s="1" t="s">
        <v>40</v>
      </c>
      <c r="J10" t="s">
        <v>41</v>
      </c>
      <c r="K10" t="s">
        <v>21</v>
      </c>
      <c r="L10" t="s">
        <v>22</v>
      </c>
      <c r="M10">
        <v>4201168.4799963003</v>
      </c>
      <c r="N10">
        <v>4243276.1959948204</v>
      </c>
      <c r="O10" s="1">
        <f t="shared" ref="O10:O19" si="0">AVERAGE(M10:N10)</f>
        <v>4222222.3379955608</v>
      </c>
      <c r="P10" s="1"/>
    </row>
    <row r="11" spans="1:19" x14ac:dyDescent="0.35">
      <c r="A11" t="s">
        <v>498</v>
      </c>
      <c r="B11">
        <v>2</v>
      </c>
      <c r="C11">
        <v>2</v>
      </c>
      <c r="D11" t="s">
        <v>499</v>
      </c>
      <c r="E11" s="2" t="s">
        <v>39</v>
      </c>
      <c r="F11">
        <v>32.862349999999999</v>
      </c>
      <c r="G11">
        <v>1304.70907227557</v>
      </c>
      <c r="H11">
        <v>63.84</v>
      </c>
      <c r="I11" t="s">
        <v>40</v>
      </c>
      <c r="K11" t="s">
        <v>21</v>
      </c>
      <c r="L11" t="s">
        <v>22</v>
      </c>
      <c r="M11">
        <v>26252332.5701668</v>
      </c>
      <c r="N11">
        <v>25841012.477850799</v>
      </c>
      <c r="O11">
        <f t="shared" si="0"/>
        <v>26046672.524008799</v>
      </c>
      <c r="Q11">
        <f>O10*1000/O11</f>
        <v>162.10217770057508</v>
      </c>
      <c r="R11">
        <f>AVERAGE(Q19,Q17,Q15,Q11,Q13)</f>
        <v>220.10574236328793</v>
      </c>
    </row>
    <row r="12" spans="1:19" x14ac:dyDescent="0.35">
      <c r="A12" t="s">
        <v>500</v>
      </c>
      <c r="B12">
        <v>0</v>
      </c>
      <c r="C12">
        <v>2</v>
      </c>
      <c r="D12" t="s">
        <v>501</v>
      </c>
      <c r="E12" s="2" t="s">
        <v>39</v>
      </c>
      <c r="F12">
        <v>55.574100000000001</v>
      </c>
      <c r="G12">
        <v>1488.7962253174801</v>
      </c>
      <c r="H12">
        <v>112.82</v>
      </c>
      <c r="I12" s="1" t="s">
        <v>46</v>
      </c>
      <c r="J12" t="s">
        <v>47</v>
      </c>
      <c r="K12" t="s">
        <v>21</v>
      </c>
      <c r="L12" t="s">
        <v>22</v>
      </c>
      <c r="M12">
        <v>407805.28533842799</v>
      </c>
      <c r="N12">
        <v>416483.76002572401</v>
      </c>
      <c r="O12" s="1">
        <f t="shared" si="0"/>
        <v>412144.52268207597</v>
      </c>
      <c r="P12" s="1"/>
    </row>
    <row r="13" spans="1:19" x14ac:dyDescent="0.35">
      <c r="A13" t="s">
        <v>502</v>
      </c>
      <c r="B13">
        <v>0</v>
      </c>
      <c r="C13">
        <v>2</v>
      </c>
      <c r="D13" t="s">
        <v>503</v>
      </c>
      <c r="E13" s="2" t="s">
        <v>39</v>
      </c>
      <c r="F13">
        <v>55.5973166666667</v>
      </c>
      <c r="G13">
        <v>1478.7884352257199</v>
      </c>
      <c r="H13">
        <v>98.26</v>
      </c>
      <c r="I13" t="s">
        <v>46</v>
      </c>
      <c r="K13" t="s">
        <v>21</v>
      </c>
      <c r="L13" t="s">
        <v>22</v>
      </c>
      <c r="M13">
        <v>1076477.31639874</v>
      </c>
      <c r="N13">
        <v>887617.08506397996</v>
      </c>
      <c r="O13">
        <f t="shared" si="0"/>
        <v>982047.20073136</v>
      </c>
      <c r="Q13">
        <f>O12*1000/O13</f>
        <v>419.6789343476969</v>
      </c>
    </row>
    <row r="14" spans="1:19" x14ac:dyDescent="0.35">
      <c r="A14" t="s">
        <v>492</v>
      </c>
      <c r="B14">
        <v>0</v>
      </c>
      <c r="C14">
        <v>1</v>
      </c>
      <c r="D14" t="s">
        <v>493</v>
      </c>
      <c r="E14" s="2">
        <v>2</v>
      </c>
      <c r="F14">
        <v>44.739166666666698</v>
      </c>
      <c r="G14">
        <v>1170.6377436937701</v>
      </c>
      <c r="H14">
        <v>55.28</v>
      </c>
      <c r="I14" s="1" t="s">
        <v>33</v>
      </c>
      <c r="J14" t="s">
        <v>34</v>
      </c>
      <c r="K14" t="s">
        <v>21</v>
      </c>
      <c r="L14" t="s">
        <v>22</v>
      </c>
      <c r="M14">
        <v>3069571.46249056</v>
      </c>
      <c r="N14">
        <v>3050588.5325243101</v>
      </c>
      <c r="O14" s="1">
        <f t="shared" si="0"/>
        <v>3060079.9975074353</v>
      </c>
      <c r="P14" s="1"/>
    </row>
    <row r="15" spans="1:19" x14ac:dyDescent="0.35">
      <c r="A15" t="s">
        <v>494</v>
      </c>
      <c r="B15">
        <v>1</v>
      </c>
      <c r="C15">
        <v>1</v>
      </c>
      <c r="D15" t="s">
        <v>495</v>
      </c>
      <c r="E15" s="2">
        <v>2</v>
      </c>
      <c r="F15">
        <v>44.739166666666698</v>
      </c>
      <c r="G15">
        <v>1162.6253183137501</v>
      </c>
      <c r="H15">
        <v>57.24</v>
      </c>
      <c r="I15" t="s">
        <v>33</v>
      </c>
      <c r="K15" t="s">
        <v>21</v>
      </c>
      <c r="L15" t="s">
        <v>22</v>
      </c>
      <c r="M15">
        <v>17853284.410970099</v>
      </c>
      <c r="N15">
        <v>17627762.683917701</v>
      </c>
      <c r="O15">
        <f t="shared" si="0"/>
        <v>17740523.5474439</v>
      </c>
      <c r="Q15">
        <f>O14*1000/O15</f>
        <v>172.49096337680177</v>
      </c>
    </row>
    <row r="16" spans="1:19" x14ac:dyDescent="0.35">
      <c r="A16" t="s">
        <v>490</v>
      </c>
      <c r="B16">
        <v>0</v>
      </c>
      <c r="C16">
        <v>1</v>
      </c>
      <c r="D16" t="s">
        <v>64</v>
      </c>
      <c r="E16" s="2">
        <v>2</v>
      </c>
      <c r="F16">
        <v>47.1177833333333</v>
      </c>
      <c r="G16">
        <v>1021.62577644409</v>
      </c>
      <c r="H16">
        <v>50.44</v>
      </c>
      <c r="I16" s="1" t="s">
        <v>19</v>
      </c>
      <c r="J16" t="s">
        <v>20</v>
      </c>
      <c r="K16" t="s">
        <v>21</v>
      </c>
      <c r="L16" t="s">
        <v>22</v>
      </c>
      <c r="M16">
        <v>2202877.2133878102</v>
      </c>
      <c r="N16">
        <v>2261996.2799141998</v>
      </c>
      <c r="O16" s="1">
        <f t="shared" si="0"/>
        <v>2232436.746651005</v>
      </c>
      <c r="P16" s="1"/>
    </row>
    <row r="17" spans="1:19" x14ac:dyDescent="0.35">
      <c r="A17" t="s">
        <v>491</v>
      </c>
      <c r="B17">
        <v>0</v>
      </c>
      <c r="C17">
        <v>1</v>
      </c>
      <c r="D17" t="s">
        <v>459</v>
      </c>
      <c r="E17" s="2">
        <v>2</v>
      </c>
      <c r="F17">
        <v>47.1177833333333</v>
      </c>
      <c r="G17">
        <v>1013.61326713168</v>
      </c>
      <c r="H17">
        <v>50.31</v>
      </c>
      <c r="I17" t="s">
        <v>19</v>
      </c>
      <c r="K17" t="s">
        <v>21</v>
      </c>
      <c r="L17" t="s">
        <v>22</v>
      </c>
      <c r="M17">
        <v>12835577.239304701</v>
      </c>
      <c r="N17">
        <v>13241381.585195599</v>
      </c>
      <c r="O17">
        <f t="shared" si="0"/>
        <v>13038479.41225015</v>
      </c>
      <c r="Q17">
        <f>O16*1000/O17</f>
        <v>171.21910278537121</v>
      </c>
    </row>
    <row r="18" spans="1:19" x14ac:dyDescent="0.35">
      <c r="A18" t="s">
        <v>486</v>
      </c>
      <c r="B18">
        <v>0</v>
      </c>
      <c r="C18">
        <v>1</v>
      </c>
      <c r="D18" t="s">
        <v>487</v>
      </c>
      <c r="E18" s="2">
        <v>2</v>
      </c>
      <c r="F18">
        <v>35.378116666666699</v>
      </c>
      <c r="G18">
        <v>936.49538086882103</v>
      </c>
      <c r="H18">
        <v>45.3</v>
      </c>
      <c r="I18" s="1" t="s">
        <v>27</v>
      </c>
      <c r="J18" t="s">
        <v>28</v>
      </c>
      <c r="K18" t="s">
        <v>21</v>
      </c>
      <c r="L18" t="s">
        <v>22</v>
      </c>
      <c r="M18">
        <v>2390923.4783597998</v>
      </c>
      <c r="N18">
        <v>2380324.4102346399</v>
      </c>
      <c r="O18" s="1">
        <f t="shared" si="0"/>
        <v>2385623.9442972196</v>
      </c>
      <c r="P18" s="1"/>
    </row>
    <row r="19" spans="1:19" x14ac:dyDescent="0.35">
      <c r="A19" t="s">
        <v>488</v>
      </c>
      <c r="B19">
        <v>1</v>
      </c>
      <c r="C19">
        <v>1</v>
      </c>
      <c r="D19" t="s">
        <v>489</v>
      </c>
      <c r="E19" s="2">
        <v>2</v>
      </c>
      <c r="F19">
        <v>35.417116666666701</v>
      </c>
      <c r="G19">
        <v>926.48781269979202</v>
      </c>
      <c r="H19">
        <v>47.04</v>
      </c>
      <c r="I19" t="s">
        <v>27</v>
      </c>
      <c r="K19" t="s">
        <v>21</v>
      </c>
      <c r="L19" t="s">
        <v>22</v>
      </c>
      <c r="M19">
        <v>13721281.203727299</v>
      </c>
      <c r="N19">
        <v>13537146.1192628</v>
      </c>
      <c r="O19">
        <f t="shared" si="0"/>
        <v>13629213.661495049</v>
      </c>
      <c r="Q19">
        <f>O18*1000/O19</f>
        <v>175.03753360599455</v>
      </c>
    </row>
    <row r="20" spans="1:19" x14ac:dyDescent="0.35">
      <c r="E20" s="2"/>
    </row>
    <row r="21" spans="1:19" x14ac:dyDescent="0.35">
      <c r="A21" t="s">
        <v>504</v>
      </c>
      <c r="B21">
        <v>2</v>
      </c>
      <c r="C21">
        <v>2</v>
      </c>
      <c r="D21" t="s">
        <v>505</v>
      </c>
      <c r="E21" s="2" t="s">
        <v>39</v>
      </c>
      <c r="F21">
        <v>8.4736833333333301</v>
      </c>
      <c r="G21">
        <v>1497.71472570582</v>
      </c>
      <c r="H21">
        <v>92.88</v>
      </c>
      <c r="I21" s="1" t="s">
        <v>52</v>
      </c>
      <c r="J21" t="s">
        <v>53</v>
      </c>
      <c r="K21" t="s">
        <v>54</v>
      </c>
      <c r="L21" t="s">
        <v>55</v>
      </c>
      <c r="M21">
        <v>25820898.013269499</v>
      </c>
      <c r="N21">
        <v>39144114.099938497</v>
      </c>
      <c r="O21" s="1">
        <f>AVERAGE(M21:N21)</f>
        <v>32482506.056603998</v>
      </c>
      <c r="P21" s="1"/>
    </row>
    <row r="22" spans="1:19" x14ac:dyDescent="0.35">
      <c r="A22" t="s">
        <v>506</v>
      </c>
      <c r="B22">
        <v>2</v>
      </c>
      <c r="C22">
        <v>2</v>
      </c>
      <c r="D22" t="s">
        <v>507</v>
      </c>
      <c r="E22" s="2" t="s">
        <v>39</v>
      </c>
      <c r="F22">
        <v>8.4736833333333301</v>
      </c>
      <c r="G22">
        <v>1489.7017004592601</v>
      </c>
      <c r="H22">
        <v>106.93</v>
      </c>
      <c r="I22" t="s">
        <v>52</v>
      </c>
      <c r="K22" t="s">
        <v>54</v>
      </c>
      <c r="L22" t="s">
        <v>55</v>
      </c>
      <c r="M22">
        <v>70923098.343352795</v>
      </c>
      <c r="N22">
        <v>104165313.41205899</v>
      </c>
      <c r="O22">
        <f>AVERAGE(M22:N22)</f>
        <v>87544205.877705902</v>
      </c>
      <c r="Q22">
        <f>O22*(4*R11)/O21</f>
        <v>2372.8443108101146</v>
      </c>
      <c r="R22">
        <f>AVERAGE(Q22,Q24)</f>
        <v>2764.7082321302705</v>
      </c>
      <c r="S22">
        <v>1</v>
      </c>
    </row>
    <row r="23" spans="1:19" x14ac:dyDescent="0.35">
      <c r="A23" t="s">
        <v>508</v>
      </c>
      <c r="B23">
        <v>1</v>
      </c>
      <c r="C23">
        <v>1</v>
      </c>
      <c r="D23" t="s">
        <v>509</v>
      </c>
      <c r="E23" s="2">
        <v>2</v>
      </c>
      <c r="F23">
        <v>20.3644</v>
      </c>
      <c r="G23">
        <v>1368.6252905952699</v>
      </c>
      <c r="H23">
        <v>89.66</v>
      </c>
      <c r="I23" s="1" t="s">
        <v>60</v>
      </c>
      <c r="J23" t="s">
        <v>53</v>
      </c>
      <c r="K23" t="s">
        <v>54</v>
      </c>
      <c r="L23" t="s">
        <v>55</v>
      </c>
      <c r="M23">
        <v>23695505.391279198</v>
      </c>
      <c r="N23">
        <v>23731988.917658702</v>
      </c>
      <c r="O23" s="1">
        <f>AVERAGE(M23:N23)</f>
        <v>23713747.15446895</v>
      </c>
      <c r="P23" s="1"/>
    </row>
    <row r="24" spans="1:19" x14ac:dyDescent="0.35">
      <c r="A24" t="s">
        <v>510</v>
      </c>
      <c r="B24">
        <v>0</v>
      </c>
      <c r="C24">
        <v>1</v>
      </c>
      <c r="D24" t="s">
        <v>341</v>
      </c>
      <c r="E24" s="2">
        <v>2</v>
      </c>
      <c r="F24">
        <v>20.3644</v>
      </c>
      <c r="G24">
        <v>1360.61162023768</v>
      </c>
      <c r="H24">
        <v>108.62</v>
      </c>
      <c r="I24" t="s">
        <v>60</v>
      </c>
      <c r="K24" t="s">
        <v>54</v>
      </c>
      <c r="L24" t="s">
        <v>55</v>
      </c>
      <c r="M24">
        <v>83029836.154898807</v>
      </c>
      <c r="N24">
        <v>87011511.058598801</v>
      </c>
      <c r="O24">
        <f>AVERAGE(M24:N24)</f>
        <v>85020673.606748804</v>
      </c>
      <c r="Q24">
        <f>O24*(4*R11)/O23</f>
        <v>3156.5721534504269</v>
      </c>
    </row>
    <row r="25" spans="1:19" x14ac:dyDescent="0.35">
      <c r="E25" s="2"/>
    </row>
    <row r="26" spans="1:19" x14ac:dyDescent="0.35">
      <c r="A26" t="s">
        <v>511</v>
      </c>
      <c r="B26">
        <v>1</v>
      </c>
      <c r="C26">
        <v>1</v>
      </c>
      <c r="D26" t="s">
        <v>512</v>
      </c>
      <c r="E26" s="2">
        <v>2</v>
      </c>
      <c r="F26">
        <v>39.165833333333303</v>
      </c>
      <c r="G26">
        <v>848.452183154664</v>
      </c>
      <c r="H26">
        <v>41.07</v>
      </c>
      <c r="I26" s="1" t="s">
        <v>65</v>
      </c>
      <c r="J26" t="s">
        <v>66</v>
      </c>
      <c r="K26" t="s">
        <v>67</v>
      </c>
      <c r="L26" t="s">
        <v>68</v>
      </c>
      <c r="M26">
        <v>2467954.98269402</v>
      </c>
      <c r="N26">
        <v>2429842.3971347399</v>
      </c>
      <c r="O26" s="1">
        <f t="shared" ref="O26:O35" si="1">AVERAGE(M26:N26)</f>
        <v>2448898.6899143802</v>
      </c>
      <c r="P26">
        <f>O26/SUM(O26,O28,O30,O32,O34)</f>
        <v>0.32852888268173341</v>
      </c>
    </row>
    <row r="27" spans="1:19" x14ac:dyDescent="0.35">
      <c r="A27" t="s">
        <v>513</v>
      </c>
      <c r="B27">
        <v>0</v>
      </c>
      <c r="C27">
        <v>1</v>
      </c>
      <c r="D27" t="s">
        <v>26</v>
      </c>
      <c r="E27" s="2">
        <v>2</v>
      </c>
      <c r="F27">
        <v>39.206783333333298</v>
      </c>
      <c r="G27">
        <v>840.43764087612499</v>
      </c>
      <c r="H27">
        <v>46.17</v>
      </c>
      <c r="I27" t="s">
        <v>65</v>
      </c>
      <c r="K27" t="s">
        <v>67</v>
      </c>
      <c r="L27" t="s">
        <v>68</v>
      </c>
      <c r="M27">
        <v>1325523.71714016</v>
      </c>
      <c r="N27">
        <v>1248599.3183072701</v>
      </c>
      <c r="O27">
        <f t="shared" si="1"/>
        <v>1287061.5177237149</v>
      </c>
      <c r="P27">
        <f>O27/SUM(O27,O29,O31,O33,O35)</f>
        <v>0.45826821738067786</v>
      </c>
      <c r="Q27">
        <f>O27*R11/O26</f>
        <v>115.68042075097148</v>
      </c>
      <c r="R27">
        <f>AVERAGE(Q27,Q35,Q31,Q33)</f>
        <v>110.1680551524816</v>
      </c>
      <c r="S27">
        <f>R22/R27</f>
        <v>25.095371142784433</v>
      </c>
    </row>
    <row r="28" spans="1:19" x14ac:dyDescent="0.35">
      <c r="A28" t="s">
        <v>518</v>
      </c>
      <c r="B28">
        <v>0</v>
      </c>
      <c r="C28">
        <v>2</v>
      </c>
      <c r="D28" t="s">
        <v>519</v>
      </c>
      <c r="E28" s="2">
        <v>2</v>
      </c>
      <c r="F28">
        <v>47.519666666666701</v>
      </c>
      <c r="G28">
        <v>1245.66960470053</v>
      </c>
      <c r="H28">
        <v>61.58</v>
      </c>
      <c r="I28" s="1" t="s">
        <v>90</v>
      </c>
      <c r="J28" t="s">
        <v>91</v>
      </c>
      <c r="K28" t="s">
        <v>67</v>
      </c>
      <c r="L28" t="s">
        <v>68</v>
      </c>
      <c r="M28">
        <v>2121285.3367255102</v>
      </c>
      <c r="N28">
        <v>1963513.75291354</v>
      </c>
      <c r="O28" s="1">
        <f t="shared" si="1"/>
        <v>2042399.544819525</v>
      </c>
      <c r="P28">
        <f>O28/SUM(O26,O28,O30,O32,O34)</f>
        <v>0.27399550794512406</v>
      </c>
    </row>
    <row r="29" spans="1:19" x14ac:dyDescent="0.35">
      <c r="A29" t="s">
        <v>520</v>
      </c>
      <c r="B29">
        <v>0</v>
      </c>
      <c r="C29">
        <v>1</v>
      </c>
      <c r="D29" t="s">
        <v>521</v>
      </c>
      <c r="E29" s="2">
        <v>2</v>
      </c>
      <c r="F29">
        <v>47.519666666666701</v>
      </c>
      <c r="G29">
        <v>1237.65497963288</v>
      </c>
      <c r="H29">
        <v>45.55</v>
      </c>
      <c r="I29" t="s">
        <v>90</v>
      </c>
      <c r="K29" t="s">
        <v>67</v>
      </c>
      <c r="L29" t="s">
        <v>68</v>
      </c>
      <c r="M29">
        <v>158510.209155608</v>
      </c>
      <c r="N29">
        <v>145377.829079232</v>
      </c>
      <c r="O29">
        <f t="shared" si="1"/>
        <v>151944.01911742002</v>
      </c>
      <c r="P29">
        <f>O29/SUM(O27,O29,O31,O33,O35)</f>
        <v>5.4100844305985191E-2</v>
      </c>
      <c r="Q29" s="7">
        <f>O29*R11/O28</f>
        <v>16.374734909401177</v>
      </c>
    </row>
    <row r="30" spans="1:19" x14ac:dyDescent="0.35">
      <c r="A30" t="s">
        <v>522</v>
      </c>
      <c r="B30">
        <v>0</v>
      </c>
      <c r="C30">
        <v>1</v>
      </c>
      <c r="D30" t="s">
        <v>523</v>
      </c>
      <c r="E30" s="2">
        <v>2</v>
      </c>
      <c r="F30">
        <v>38.115283333333302</v>
      </c>
      <c r="G30">
        <v>1172.56312249447</v>
      </c>
      <c r="H30">
        <v>74.150000000000006</v>
      </c>
      <c r="I30" s="1" t="s">
        <v>83</v>
      </c>
      <c r="J30" t="s">
        <v>84</v>
      </c>
      <c r="K30" t="s">
        <v>67</v>
      </c>
      <c r="L30" t="s">
        <v>68</v>
      </c>
      <c r="M30">
        <v>836914.98763277801</v>
      </c>
      <c r="N30">
        <v>806592.42391794303</v>
      </c>
      <c r="O30" s="1">
        <f t="shared" si="1"/>
        <v>821753.70577536058</v>
      </c>
      <c r="P30">
        <f>O30/SUM(O26,O28,O30,O32,O34)</f>
        <v>0.11024132109254058</v>
      </c>
    </row>
    <row r="31" spans="1:19" x14ac:dyDescent="0.35">
      <c r="A31" t="s">
        <v>524</v>
      </c>
      <c r="B31">
        <v>0</v>
      </c>
      <c r="C31">
        <v>1</v>
      </c>
      <c r="D31" t="s">
        <v>525</v>
      </c>
      <c r="E31" s="2">
        <v>2</v>
      </c>
      <c r="F31">
        <v>38.115283333333302</v>
      </c>
      <c r="G31">
        <v>1164.5485638314999</v>
      </c>
      <c r="H31">
        <v>71.790000000000006</v>
      </c>
      <c r="I31" t="s">
        <v>83</v>
      </c>
      <c r="J31" t="s">
        <v>87</v>
      </c>
      <c r="K31" t="s">
        <v>67</v>
      </c>
      <c r="L31" t="s">
        <v>68</v>
      </c>
      <c r="M31">
        <v>387673.167181094</v>
      </c>
      <c r="N31">
        <v>412841.96299637202</v>
      </c>
      <c r="O31">
        <f t="shared" si="1"/>
        <v>400257.56508873298</v>
      </c>
      <c r="P31">
        <f>O31/SUM(O27,O29,O31,O33,O35)</f>
        <v>0.14251480470859593</v>
      </c>
      <c r="Q31">
        <f>O31*R11/O30</f>
        <v>107.2085077088303</v>
      </c>
    </row>
    <row r="32" spans="1:19" x14ac:dyDescent="0.35">
      <c r="A32" t="s">
        <v>526</v>
      </c>
      <c r="B32">
        <v>0</v>
      </c>
      <c r="C32">
        <v>1</v>
      </c>
      <c r="D32" t="s">
        <v>527</v>
      </c>
      <c r="E32" s="2">
        <v>2</v>
      </c>
      <c r="F32">
        <v>22.2070166666667</v>
      </c>
      <c r="G32">
        <v>853.44296623714001</v>
      </c>
      <c r="H32">
        <v>33.85</v>
      </c>
      <c r="I32" s="1" t="s">
        <v>78</v>
      </c>
      <c r="J32" t="s">
        <v>66</v>
      </c>
      <c r="K32" t="s">
        <v>67</v>
      </c>
      <c r="L32" t="s">
        <v>68</v>
      </c>
      <c r="M32">
        <v>759007.83510939602</v>
      </c>
      <c r="N32">
        <v>772456.623189479</v>
      </c>
      <c r="O32" s="1">
        <f t="shared" si="1"/>
        <v>765732.22914943751</v>
      </c>
      <c r="P32">
        <f>O32/SUM(O26,O28,O30,O32,O34)</f>
        <v>0.10272583129384301</v>
      </c>
    </row>
    <row r="33" spans="1:19" x14ac:dyDescent="0.35">
      <c r="A33" t="s">
        <v>528</v>
      </c>
      <c r="B33">
        <v>0</v>
      </c>
      <c r="C33">
        <v>1</v>
      </c>
      <c r="D33" t="s">
        <v>529</v>
      </c>
      <c r="E33" s="2">
        <v>2</v>
      </c>
      <c r="F33">
        <v>22.283950000000001</v>
      </c>
      <c r="G33">
        <v>845.42806868580703</v>
      </c>
      <c r="H33">
        <v>32.28</v>
      </c>
      <c r="I33" t="s">
        <v>78</v>
      </c>
      <c r="K33" t="s">
        <v>67</v>
      </c>
      <c r="L33" t="s">
        <v>68</v>
      </c>
      <c r="M33">
        <v>483511.246113609</v>
      </c>
      <c r="N33">
        <v>500175.20558414399</v>
      </c>
      <c r="O33">
        <f t="shared" si="1"/>
        <v>491843.22584887652</v>
      </c>
      <c r="P33">
        <f>O33/SUM(O27,O29,O31,O33,O35)</f>
        <v>0.17512458824746796</v>
      </c>
      <c r="Q33">
        <f>O33*R11/O32</f>
        <v>141.37777441086931</v>
      </c>
    </row>
    <row r="34" spans="1:19" x14ac:dyDescent="0.35">
      <c r="A34" t="s">
        <v>514</v>
      </c>
      <c r="B34">
        <v>0</v>
      </c>
      <c r="C34">
        <v>1</v>
      </c>
      <c r="D34" t="s">
        <v>515</v>
      </c>
      <c r="E34" s="2">
        <v>2</v>
      </c>
      <c r="F34">
        <v>30.6359833333333</v>
      </c>
      <c r="G34">
        <v>866.426568307705</v>
      </c>
      <c r="H34">
        <v>41.32</v>
      </c>
      <c r="I34" s="1" t="s">
        <v>73</v>
      </c>
      <c r="J34" t="s">
        <v>66</v>
      </c>
      <c r="K34" t="s">
        <v>67</v>
      </c>
      <c r="L34" t="s">
        <v>68</v>
      </c>
      <c r="M34">
        <v>1402536.0081473601</v>
      </c>
      <c r="N34">
        <v>1348165.93869319</v>
      </c>
      <c r="O34" s="1">
        <f t="shared" si="1"/>
        <v>1375350.9734202749</v>
      </c>
      <c r="P34">
        <f>O34/SUM(O26,O28,O30,O32,O34)</f>
        <v>0.1845084569867588</v>
      </c>
    </row>
    <row r="35" spans="1:19" x14ac:dyDescent="0.35">
      <c r="A35" t="s">
        <v>516</v>
      </c>
      <c r="B35">
        <v>0</v>
      </c>
      <c r="C35">
        <v>1</v>
      </c>
      <c r="D35" t="s">
        <v>517</v>
      </c>
      <c r="E35" s="2">
        <v>2</v>
      </c>
      <c r="F35">
        <v>30.6811333333333</v>
      </c>
      <c r="G35">
        <v>858.412420785839</v>
      </c>
      <c r="H35">
        <v>36.47</v>
      </c>
      <c r="I35" t="s">
        <v>73</v>
      </c>
      <c r="K35" t="s">
        <v>67</v>
      </c>
      <c r="L35" t="s">
        <v>68</v>
      </c>
      <c r="M35">
        <v>472938.59741961898</v>
      </c>
      <c r="N35">
        <v>481915.21120043501</v>
      </c>
      <c r="O35">
        <f t="shared" si="1"/>
        <v>477426.90431002702</v>
      </c>
      <c r="P35">
        <f>O35/SUM(O27,O29,O31,O33,O35)</f>
        <v>0.16999154535727301</v>
      </c>
      <c r="Q35">
        <f>O35*R11/O34</f>
        <v>76.405517739255345</v>
      </c>
    </row>
    <row r="36" spans="1:19" x14ac:dyDescent="0.35">
      <c r="E36" s="2"/>
    </row>
    <row r="37" spans="1:19" x14ac:dyDescent="0.35">
      <c r="A37" t="s">
        <v>538</v>
      </c>
      <c r="B37">
        <v>0</v>
      </c>
      <c r="C37">
        <v>1</v>
      </c>
      <c r="D37" t="s">
        <v>539</v>
      </c>
      <c r="E37" s="2">
        <v>2</v>
      </c>
      <c r="F37">
        <v>46.207000000000001</v>
      </c>
      <c r="G37">
        <v>1383.68115685101</v>
      </c>
      <c r="H37">
        <v>72.349999999999994</v>
      </c>
      <c r="I37" s="1" t="s">
        <v>109</v>
      </c>
      <c r="J37" t="s">
        <v>104</v>
      </c>
      <c r="K37" t="s">
        <v>97</v>
      </c>
      <c r="L37" t="s">
        <v>98</v>
      </c>
      <c r="M37">
        <v>1421262.9544376901</v>
      </c>
      <c r="N37">
        <v>1403947.9683707501</v>
      </c>
      <c r="O37" s="1">
        <f t="shared" ref="O37:O42" si="2">AVERAGE(M37:N37)</f>
        <v>1412605.4614042202</v>
      </c>
      <c r="P37">
        <f>O37/SUM(O37,O39,O41)</f>
        <v>8.5261397583646703E-2</v>
      </c>
    </row>
    <row r="38" spans="1:19" x14ac:dyDescent="0.35">
      <c r="A38" t="s">
        <v>540</v>
      </c>
      <c r="B38">
        <v>0</v>
      </c>
      <c r="C38">
        <v>1</v>
      </c>
      <c r="D38" t="s">
        <v>541</v>
      </c>
      <c r="E38" s="2">
        <v>2</v>
      </c>
      <c r="F38">
        <v>46.025566666666698</v>
      </c>
      <c r="G38">
        <v>1373.6729473606099</v>
      </c>
      <c r="H38">
        <v>57.32</v>
      </c>
      <c r="I38" t="s">
        <v>109</v>
      </c>
      <c r="K38" t="s">
        <v>97</v>
      </c>
      <c r="L38" t="s">
        <v>98</v>
      </c>
      <c r="M38">
        <v>318412.428714343</v>
      </c>
      <c r="N38">
        <v>310976.21360241901</v>
      </c>
      <c r="O38">
        <f t="shared" si="2"/>
        <v>314694.321158381</v>
      </c>
      <c r="P38">
        <f>O38/SUM(O38,O40,O42)</f>
        <v>3.8501694079713274E-2</v>
      </c>
      <c r="Q38">
        <f>O38*R11/O37</f>
        <v>49.034234305749841</v>
      </c>
      <c r="R38">
        <f>AVERAGE(Q40,Q42,Q38)</f>
        <v>91.69728097547943</v>
      </c>
      <c r="S38">
        <f>R22/R38</f>
        <v>30.150383988698369</v>
      </c>
    </row>
    <row r="39" spans="1:19" x14ac:dyDescent="0.35">
      <c r="A39" t="s">
        <v>530</v>
      </c>
      <c r="B39">
        <v>1</v>
      </c>
      <c r="C39">
        <v>1</v>
      </c>
      <c r="D39" t="s">
        <v>531</v>
      </c>
      <c r="E39" s="2">
        <v>2</v>
      </c>
      <c r="F39">
        <v>13.406316666666701</v>
      </c>
      <c r="G39">
        <v>782.37955176921696</v>
      </c>
      <c r="H39">
        <v>31.99</v>
      </c>
      <c r="I39" s="1" t="s">
        <v>96</v>
      </c>
      <c r="J39" t="s">
        <v>28</v>
      </c>
      <c r="K39" t="s">
        <v>97</v>
      </c>
      <c r="L39" t="s">
        <v>98</v>
      </c>
      <c r="M39">
        <v>9958906.6696328092</v>
      </c>
      <c r="N39">
        <v>9511588.1623835191</v>
      </c>
      <c r="O39" s="1">
        <f t="shared" si="2"/>
        <v>9735247.4160081632</v>
      </c>
      <c r="P39">
        <f>O39/SUM(O37,O39,O41)</f>
        <v>0.58759563316874586</v>
      </c>
    </row>
    <row r="40" spans="1:19" x14ac:dyDescent="0.35">
      <c r="A40" t="s">
        <v>532</v>
      </c>
      <c r="B40">
        <v>1</v>
      </c>
      <c r="C40">
        <v>1</v>
      </c>
      <c r="D40" t="s">
        <v>533</v>
      </c>
      <c r="E40" s="2">
        <v>2</v>
      </c>
      <c r="F40">
        <v>13.406316666666701</v>
      </c>
      <c r="G40">
        <v>772.37120595319595</v>
      </c>
      <c r="H40">
        <v>34.159999999999997</v>
      </c>
      <c r="I40" t="s">
        <v>96</v>
      </c>
      <c r="K40" t="s">
        <v>97</v>
      </c>
      <c r="L40" t="s">
        <v>98</v>
      </c>
      <c r="M40">
        <v>5093416.0600092104</v>
      </c>
      <c r="N40">
        <v>5249136.97195361</v>
      </c>
      <c r="O40">
        <f t="shared" si="2"/>
        <v>5171276.5159814097</v>
      </c>
      <c r="P40">
        <f>O40/SUM(O38,O40,O42)</f>
        <v>0.6326866836586994</v>
      </c>
      <c r="Q40">
        <f>O40*R11/O39</f>
        <v>116.91820534979725</v>
      </c>
    </row>
    <row r="41" spans="1:19" x14ac:dyDescent="0.35">
      <c r="A41" t="s">
        <v>534</v>
      </c>
      <c r="B41">
        <v>2</v>
      </c>
      <c r="C41">
        <v>2</v>
      </c>
      <c r="D41" t="s">
        <v>535</v>
      </c>
      <c r="E41" s="2">
        <v>2</v>
      </c>
      <c r="F41">
        <v>35.846733333333297</v>
      </c>
      <c r="G41">
        <v>1430.6556635854599</v>
      </c>
      <c r="H41">
        <v>76.2</v>
      </c>
      <c r="I41" s="1" t="s">
        <v>103</v>
      </c>
      <c r="J41" t="s">
        <v>104</v>
      </c>
      <c r="K41" t="s">
        <v>97</v>
      </c>
      <c r="L41" t="s">
        <v>98</v>
      </c>
      <c r="M41">
        <v>5493093.58573322</v>
      </c>
      <c r="N41">
        <v>5347074.6056406302</v>
      </c>
      <c r="O41" s="1">
        <f t="shared" si="2"/>
        <v>5420084.0956869256</v>
      </c>
      <c r="P41">
        <f>O41/SUM(O37,O39,O41)</f>
        <v>0.32714296924760744</v>
      </c>
    </row>
    <row r="42" spans="1:19" x14ac:dyDescent="0.35">
      <c r="A42" t="s">
        <v>536</v>
      </c>
      <c r="B42">
        <v>0</v>
      </c>
      <c r="C42">
        <v>1</v>
      </c>
      <c r="D42" t="s">
        <v>537</v>
      </c>
      <c r="E42" s="2">
        <v>2</v>
      </c>
      <c r="F42">
        <v>35.846733333333297</v>
      </c>
      <c r="G42">
        <v>1420.6479195049501</v>
      </c>
      <c r="H42">
        <v>87.22</v>
      </c>
      <c r="I42" t="s">
        <v>103</v>
      </c>
      <c r="K42" t="s">
        <v>97</v>
      </c>
      <c r="L42" t="s">
        <v>98</v>
      </c>
      <c r="M42">
        <v>2590049.71044952</v>
      </c>
      <c r="N42">
        <v>2785046.2550611398</v>
      </c>
      <c r="O42">
        <f t="shared" si="2"/>
        <v>2687547.9827553299</v>
      </c>
      <c r="P42">
        <f>O42/SUM(O38,O40,O42)</f>
        <v>0.32881162226158739</v>
      </c>
      <c r="Q42">
        <f>O42*R11/O41</f>
        <v>109.13940327089117</v>
      </c>
    </row>
    <row r="52" spans="5:16" x14ac:dyDescent="0.35">
      <c r="E52" s="2"/>
      <c r="I52" s="1"/>
      <c r="O52" s="1"/>
      <c r="P52" s="1"/>
    </row>
    <row r="53" spans="5:16" x14ac:dyDescent="0.35">
      <c r="E5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923C-FB05-46E7-87D8-8F40378DD601}">
  <dimension ref="A1:S40"/>
  <sheetViews>
    <sheetView zoomScaleNormal="100" workbookViewId="0">
      <selection activeCell="R27" sqref="R27:R35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542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552</v>
      </c>
      <c r="B10">
        <v>0</v>
      </c>
      <c r="C10">
        <v>2</v>
      </c>
      <c r="D10" t="s">
        <v>553</v>
      </c>
      <c r="E10" t="s">
        <v>39</v>
      </c>
      <c r="F10">
        <v>36.534133333333301</v>
      </c>
      <c r="G10">
        <v>1312.72270984438</v>
      </c>
      <c r="H10">
        <v>59.1</v>
      </c>
      <c r="I10" s="1" t="s">
        <v>40</v>
      </c>
      <c r="J10" t="s">
        <v>41</v>
      </c>
      <c r="K10" t="s">
        <v>21</v>
      </c>
      <c r="L10" t="s">
        <v>22</v>
      </c>
      <c r="M10">
        <v>4567510.8376041297</v>
      </c>
      <c r="N10">
        <v>4163916.6653639898</v>
      </c>
      <c r="O10" s="1">
        <f t="shared" ref="O10:O19" si="0">AVERAGE(M10:N10)</f>
        <v>4365713.7514840597</v>
      </c>
    </row>
    <row r="11" spans="1:19" x14ac:dyDescent="0.35">
      <c r="A11" t="s">
        <v>554</v>
      </c>
      <c r="B11">
        <v>2</v>
      </c>
      <c r="C11">
        <v>2</v>
      </c>
      <c r="D11" t="s">
        <v>555</v>
      </c>
      <c r="E11" t="s">
        <v>39</v>
      </c>
      <c r="F11">
        <v>36.534133333333301</v>
      </c>
      <c r="G11">
        <v>1304.7097472885901</v>
      </c>
      <c r="H11">
        <v>57.33</v>
      </c>
      <c r="I11" t="s">
        <v>40</v>
      </c>
      <c r="K11" t="s">
        <v>21</v>
      </c>
      <c r="L11" t="s">
        <v>22</v>
      </c>
      <c r="M11">
        <v>9698489.5463087503</v>
      </c>
      <c r="N11">
        <v>8900711.7637540903</v>
      </c>
      <c r="O11">
        <f t="shared" si="0"/>
        <v>9299600.6550314203</v>
      </c>
      <c r="Q11">
        <f>O10*2000/O11</f>
        <v>938.90348917768858</v>
      </c>
      <c r="R11">
        <f>AVERAGE(Q15,Q11,Q17,Q19,Q13)</f>
        <v>903.31994168885353</v>
      </c>
    </row>
    <row r="12" spans="1:19" x14ac:dyDescent="0.35">
      <c r="A12" t="s">
        <v>563</v>
      </c>
      <c r="B12">
        <v>0</v>
      </c>
      <c r="C12">
        <v>2</v>
      </c>
      <c r="D12" t="s">
        <v>564</v>
      </c>
      <c r="E12" t="s">
        <v>39</v>
      </c>
      <c r="F12">
        <v>59.617616666666699</v>
      </c>
      <c r="G12">
        <v>1488.7975857271399</v>
      </c>
      <c r="H12">
        <v>95.82</v>
      </c>
      <c r="I12" s="1" t="s">
        <v>46</v>
      </c>
      <c r="J12" t="s">
        <v>47</v>
      </c>
      <c r="K12" t="s">
        <v>21</v>
      </c>
      <c r="L12" t="s">
        <v>22</v>
      </c>
      <c r="M12">
        <v>3001763.3022968099</v>
      </c>
      <c r="N12">
        <v>2771707.7073924402</v>
      </c>
      <c r="O12" s="1">
        <f t="shared" si="0"/>
        <v>2886735.504844625</v>
      </c>
    </row>
    <row r="13" spans="1:19" x14ac:dyDescent="0.35">
      <c r="A13" t="s">
        <v>565</v>
      </c>
      <c r="B13">
        <v>0</v>
      </c>
      <c r="C13">
        <v>2</v>
      </c>
      <c r="D13" t="s">
        <v>566</v>
      </c>
      <c r="E13" t="s">
        <v>39</v>
      </c>
      <c r="F13">
        <v>59.652999999999999</v>
      </c>
      <c r="G13">
        <v>1478.7892515866699</v>
      </c>
      <c r="H13">
        <v>92.21</v>
      </c>
      <c r="I13" t="s">
        <v>46</v>
      </c>
      <c r="K13" t="s">
        <v>21</v>
      </c>
      <c r="L13" t="s">
        <v>22</v>
      </c>
      <c r="M13">
        <v>4747554.8696877798</v>
      </c>
      <c r="N13">
        <v>4531230.3335828297</v>
      </c>
      <c r="O13">
        <f t="shared" si="0"/>
        <v>4639392.6016353052</v>
      </c>
      <c r="Q13">
        <f>O12*2000/O13</f>
        <v>1244.4454490991345</v>
      </c>
    </row>
    <row r="14" spans="1:19" x14ac:dyDescent="0.35">
      <c r="A14" t="s">
        <v>549</v>
      </c>
      <c r="B14">
        <v>0</v>
      </c>
      <c r="C14">
        <v>1</v>
      </c>
      <c r="D14" t="s">
        <v>550</v>
      </c>
      <c r="E14">
        <v>2</v>
      </c>
      <c r="F14">
        <v>48.814316666666699</v>
      </c>
      <c r="G14">
        <v>1170.63724865113</v>
      </c>
      <c r="H14">
        <v>70.069999999999993</v>
      </c>
      <c r="I14" s="1" t="s">
        <v>33</v>
      </c>
      <c r="J14" t="s">
        <v>34</v>
      </c>
      <c r="K14" t="s">
        <v>21</v>
      </c>
      <c r="L14" t="s">
        <v>22</v>
      </c>
      <c r="M14">
        <v>4400923.7629611101</v>
      </c>
      <c r="N14">
        <v>4133824.5077728098</v>
      </c>
      <c r="O14" s="1">
        <f t="shared" si="0"/>
        <v>4267374.1353669595</v>
      </c>
    </row>
    <row r="15" spans="1:19" x14ac:dyDescent="0.35">
      <c r="A15" t="s">
        <v>551</v>
      </c>
      <c r="B15">
        <v>1</v>
      </c>
      <c r="C15">
        <v>1</v>
      </c>
      <c r="D15" t="s">
        <v>379</v>
      </c>
      <c r="E15">
        <v>2</v>
      </c>
      <c r="F15">
        <v>48.814316666666699</v>
      </c>
      <c r="G15">
        <v>1162.62554257394</v>
      </c>
      <c r="H15">
        <v>70.12</v>
      </c>
      <c r="I15" t="s">
        <v>33</v>
      </c>
      <c r="K15" t="s">
        <v>21</v>
      </c>
      <c r="L15" t="s">
        <v>22</v>
      </c>
      <c r="M15">
        <v>18105886.136117902</v>
      </c>
      <c r="N15">
        <v>16831414.445206799</v>
      </c>
      <c r="O15">
        <f t="shared" si="0"/>
        <v>17468650.290662348</v>
      </c>
      <c r="Q15" s="6">
        <f>O14*2000/O15</f>
        <v>488.57514053596134</v>
      </c>
    </row>
    <row r="16" spans="1:19" x14ac:dyDescent="0.35">
      <c r="A16" t="s">
        <v>556</v>
      </c>
      <c r="B16">
        <v>0</v>
      </c>
      <c r="C16">
        <v>1</v>
      </c>
      <c r="D16" t="s">
        <v>557</v>
      </c>
      <c r="E16">
        <v>2</v>
      </c>
      <c r="F16">
        <v>52.450766666666702</v>
      </c>
      <c r="G16">
        <v>1021.6264866331099</v>
      </c>
      <c r="H16">
        <v>56.24</v>
      </c>
      <c r="I16" s="1" t="s">
        <v>19</v>
      </c>
      <c r="J16" t="s">
        <v>20</v>
      </c>
      <c r="K16" t="s">
        <v>21</v>
      </c>
      <c r="L16" t="s">
        <v>22</v>
      </c>
      <c r="M16">
        <v>2218152.4470046</v>
      </c>
      <c r="N16">
        <v>2009021.8066645199</v>
      </c>
      <c r="O16" s="1">
        <f t="shared" si="0"/>
        <v>2113587.1268345602</v>
      </c>
    </row>
    <row r="17" spans="1:19" x14ac:dyDescent="0.35">
      <c r="A17" t="s">
        <v>558</v>
      </c>
      <c r="B17">
        <v>0</v>
      </c>
      <c r="C17">
        <v>1</v>
      </c>
      <c r="D17" t="s">
        <v>255</v>
      </c>
      <c r="E17">
        <v>2</v>
      </c>
      <c r="F17">
        <v>52.450766666666702</v>
      </c>
      <c r="G17">
        <v>1013.61289651174</v>
      </c>
      <c r="H17">
        <v>55.8</v>
      </c>
      <c r="I17" t="s">
        <v>19</v>
      </c>
      <c r="K17" t="s">
        <v>21</v>
      </c>
      <c r="L17" t="s">
        <v>22</v>
      </c>
      <c r="M17">
        <v>4762545.3252285402</v>
      </c>
      <c r="N17">
        <v>4320230.4766575499</v>
      </c>
      <c r="O17">
        <f t="shared" si="0"/>
        <v>4541387.9009430446</v>
      </c>
      <c r="Q17">
        <f>O16*2000/O17</f>
        <v>930.81109693169435</v>
      </c>
    </row>
    <row r="18" spans="1:19" x14ac:dyDescent="0.35">
      <c r="A18" t="s">
        <v>559</v>
      </c>
      <c r="B18">
        <v>0</v>
      </c>
      <c r="C18">
        <v>1</v>
      </c>
      <c r="D18" t="s">
        <v>560</v>
      </c>
      <c r="E18">
        <v>2</v>
      </c>
      <c r="F18">
        <v>38.861066666666702</v>
      </c>
      <c r="G18">
        <v>936.49502268972105</v>
      </c>
      <c r="H18">
        <v>37.46</v>
      </c>
      <c r="I18" s="1" t="s">
        <v>27</v>
      </c>
      <c r="J18" t="s">
        <v>28</v>
      </c>
      <c r="K18" t="s">
        <v>21</v>
      </c>
      <c r="L18" t="s">
        <v>22</v>
      </c>
      <c r="M18">
        <v>1442424.5136043499</v>
      </c>
      <c r="N18">
        <v>1257599.6520523899</v>
      </c>
      <c r="O18" s="1">
        <f t="shared" si="0"/>
        <v>1350012.0828283699</v>
      </c>
    </row>
    <row r="19" spans="1:19" x14ac:dyDescent="0.35">
      <c r="A19" t="s">
        <v>561</v>
      </c>
      <c r="B19">
        <v>0</v>
      </c>
      <c r="C19">
        <v>1</v>
      </c>
      <c r="D19" t="s">
        <v>562</v>
      </c>
      <c r="E19">
        <v>2</v>
      </c>
      <c r="F19">
        <v>38.861066666666702</v>
      </c>
      <c r="G19">
        <v>926.48659306874299</v>
      </c>
      <c r="H19">
        <v>35.49</v>
      </c>
      <c r="I19" t="s">
        <v>27</v>
      </c>
      <c r="K19" t="s">
        <v>21</v>
      </c>
      <c r="L19" t="s">
        <v>22</v>
      </c>
      <c r="M19">
        <v>3145167.5921686599</v>
      </c>
      <c r="N19">
        <v>2763857.3651303798</v>
      </c>
      <c r="O19">
        <f t="shared" si="0"/>
        <v>2954512.4786495198</v>
      </c>
      <c r="Q19">
        <f>O18*2000/O19</f>
        <v>913.86453269978927</v>
      </c>
    </row>
    <row r="20" spans="1:19" x14ac:dyDescent="0.35">
      <c r="E20" s="2"/>
      <c r="Q20" s="1"/>
    </row>
    <row r="21" spans="1:19" x14ac:dyDescent="0.35">
      <c r="A21" t="s">
        <v>571</v>
      </c>
      <c r="B21">
        <v>2</v>
      </c>
      <c r="C21">
        <v>2</v>
      </c>
      <c r="D21" t="s">
        <v>572</v>
      </c>
      <c r="E21" t="s">
        <v>39</v>
      </c>
      <c r="F21">
        <v>10.66225</v>
      </c>
      <c r="G21">
        <v>1497.7164303045799</v>
      </c>
      <c r="H21">
        <v>101.95</v>
      </c>
      <c r="I21" s="1" t="s">
        <v>52</v>
      </c>
      <c r="J21" t="s">
        <v>53</v>
      </c>
      <c r="K21" t="s">
        <v>54</v>
      </c>
      <c r="L21" t="s">
        <v>272</v>
      </c>
      <c r="M21">
        <v>22112703.786543701</v>
      </c>
      <c r="N21">
        <v>38957297.762724496</v>
      </c>
      <c r="O21" s="1">
        <f>AVERAGE(M21:N21)</f>
        <v>30535000.7746341</v>
      </c>
    </row>
    <row r="22" spans="1:19" x14ac:dyDescent="0.35">
      <c r="A22" t="s">
        <v>573</v>
      </c>
      <c r="B22">
        <v>0</v>
      </c>
      <c r="C22">
        <v>2</v>
      </c>
      <c r="D22" t="s">
        <v>574</v>
      </c>
      <c r="E22" t="s">
        <v>39</v>
      </c>
      <c r="F22">
        <v>10.696300000000001</v>
      </c>
      <c r="G22">
        <v>1489.7027369701</v>
      </c>
      <c r="H22">
        <v>82.36</v>
      </c>
      <c r="I22" t="s">
        <v>52</v>
      </c>
      <c r="K22" t="s">
        <v>54</v>
      </c>
      <c r="L22" t="s">
        <v>272</v>
      </c>
      <c r="M22">
        <v>26072751.576527499</v>
      </c>
      <c r="N22">
        <v>28957668.3834868</v>
      </c>
      <c r="O22">
        <f>AVERAGE(M22:N22)</f>
        <v>27515209.980007149</v>
      </c>
      <c r="Q22">
        <f>O22*(4*R11)/O21</f>
        <v>3255.9406902447613</v>
      </c>
      <c r="R22">
        <f>AVERAGE(Q24,Q22)</f>
        <v>3007.8472928648612</v>
      </c>
      <c r="S22">
        <v>1</v>
      </c>
    </row>
    <row r="23" spans="1:19" x14ac:dyDescent="0.35">
      <c r="A23" t="s">
        <v>567</v>
      </c>
      <c r="B23">
        <v>1</v>
      </c>
      <c r="C23">
        <v>1</v>
      </c>
      <c r="D23" t="s">
        <v>568</v>
      </c>
      <c r="E23">
        <v>2</v>
      </c>
      <c r="F23">
        <v>22.5545333333333</v>
      </c>
      <c r="G23">
        <v>1368.6264008348101</v>
      </c>
      <c r="H23">
        <v>86.67</v>
      </c>
      <c r="I23" s="1" t="s">
        <v>60</v>
      </c>
      <c r="J23" t="s">
        <v>53</v>
      </c>
      <c r="K23" t="s">
        <v>54</v>
      </c>
      <c r="L23" t="s">
        <v>272</v>
      </c>
      <c r="M23">
        <v>26856227.389697801</v>
      </c>
      <c r="N23">
        <v>21965370.857657999</v>
      </c>
      <c r="O23" s="1">
        <f>AVERAGE(M23:N23)</f>
        <v>24410799.123677902</v>
      </c>
    </row>
    <row r="24" spans="1:19" x14ac:dyDescent="0.35">
      <c r="A24" t="s">
        <v>569</v>
      </c>
      <c r="B24">
        <v>0</v>
      </c>
      <c r="C24">
        <v>1</v>
      </c>
      <c r="D24" t="s">
        <v>570</v>
      </c>
      <c r="E24">
        <v>2</v>
      </c>
      <c r="F24">
        <v>22.5545333333333</v>
      </c>
      <c r="G24">
        <v>1360.6120139535401</v>
      </c>
      <c r="H24">
        <v>87.09</v>
      </c>
      <c r="I24" t="s">
        <v>60</v>
      </c>
      <c r="K24" t="s">
        <v>54</v>
      </c>
      <c r="L24" t="s">
        <v>272</v>
      </c>
      <c r="M24">
        <v>19201185.053664401</v>
      </c>
      <c r="N24">
        <v>18087816.807359301</v>
      </c>
      <c r="O24">
        <f>AVERAGE(M24:N24)</f>
        <v>18644500.930511851</v>
      </c>
      <c r="Q24">
        <f>O24*(4*R11)/O23</f>
        <v>2759.753895484961</v>
      </c>
    </row>
    <row r="25" spans="1:19" x14ac:dyDescent="0.35">
      <c r="E25" s="2"/>
    </row>
    <row r="26" spans="1:19" x14ac:dyDescent="0.35">
      <c r="A26" t="s">
        <v>579</v>
      </c>
      <c r="B26">
        <v>1</v>
      </c>
      <c r="C26">
        <v>1</v>
      </c>
      <c r="D26" t="s">
        <v>580</v>
      </c>
      <c r="E26">
        <v>2</v>
      </c>
      <c r="F26">
        <v>43.313316666666701</v>
      </c>
      <c r="G26">
        <v>848.45256902460699</v>
      </c>
      <c r="H26">
        <v>54.37</v>
      </c>
      <c r="I26" s="1" t="s">
        <v>65</v>
      </c>
      <c r="J26" t="s">
        <v>66</v>
      </c>
      <c r="K26" t="s">
        <v>67</v>
      </c>
      <c r="L26" t="s">
        <v>68</v>
      </c>
      <c r="M26">
        <v>983791.18126240699</v>
      </c>
      <c r="N26">
        <v>818534.16448174894</v>
      </c>
      <c r="O26" s="1">
        <f t="shared" ref="O26:O32" si="1">AVERAGE(M26:N26)</f>
        <v>901162.67287207791</v>
      </c>
      <c r="P26">
        <f>O26/SUM(O26,O29,O31)</f>
        <v>0.14156958015051074</v>
      </c>
    </row>
    <row r="27" spans="1:19" x14ac:dyDescent="0.35">
      <c r="A27" t="s">
        <v>581</v>
      </c>
      <c r="B27">
        <v>0</v>
      </c>
      <c r="C27">
        <v>1</v>
      </c>
      <c r="D27" t="s">
        <v>582</v>
      </c>
      <c r="E27">
        <v>2</v>
      </c>
      <c r="F27">
        <v>43.346233333333302</v>
      </c>
      <c r="G27">
        <v>840.43835894900701</v>
      </c>
      <c r="H27">
        <v>47.79</v>
      </c>
      <c r="I27" t="s">
        <v>65</v>
      </c>
      <c r="K27" t="s">
        <v>67</v>
      </c>
      <c r="L27" t="s">
        <v>68</v>
      </c>
      <c r="M27">
        <v>92652.225338335207</v>
      </c>
      <c r="N27">
        <v>76810.979336443503</v>
      </c>
      <c r="O27">
        <f t="shared" si="1"/>
        <v>84731.602337389355</v>
      </c>
      <c r="P27">
        <f>O27/SUM(O27,O30,O32)</f>
        <v>0.1589684722256216</v>
      </c>
      <c r="Q27">
        <f>O27*R11/O26</f>
        <v>84.934439016071707</v>
      </c>
      <c r="R27">
        <f>AVERAGE(Q30,Q27,Q32)</f>
        <v>81.072147157654371</v>
      </c>
      <c r="S27">
        <f>R22/R27</f>
        <v>37.100871240226887</v>
      </c>
    </row>
    <row r="28" spans="1:19" x14ac:dyDescent="0.35">
      <c r="A28" t="s">
        <v>587</v>
      </c>
      <c r="B28">
        <v>0</v>
      </c>
      <c r="C28">
        <v>1</v>
      </c>
      <c r="D28" t="s">
        <v>588</v>
      </c>
      <c r="E28">
        <v>2</v>
      </c>
      <c r="F28">
        <v>7.4519833333333301</v>
      </c>
      <c r="G28">
        <v>760.33525995623802</v>
      </c>
      <c r="H28">
        <v>20.51</v>
      </c>
      <c r="I28" t="s">
        <v>299</v>
      </c>
      <c r="K28" t="s">
        <v>67</v>
      </c>
      <c r="L28" t="s">
        <v>68</v>
      </c>
      <c r="M28">
        <v>440306.69809618499</v>
      </c>
      <c r="N28">
        <v>475164.48541392601</v>
      </c>
      <c r="O28">
        <f t="shared" si="1"/>
        <v>457735.59175505547</v>
      </c>
    </row>
    <row r="29" spans="1:19" x14ac:dyDescent="0.35">
      <c r="A29" t="s">
        <v>575</v>
      </c>
      <c r="B29">
        <v>2</v>
      </c>
      <c r="C29">
        <v>2</v>
      </c>
      <c r="D29" t="s">
        <v>576</v>
      </c>
      <c r="E29" t="s">
        <v>39</v>
      </c>
      <c r="F29">
        <v>51.985883333333298</v>
      </c>
      <c r="G29">
        <v>1245.6695507418899</v>
      </c>
      <c r="H29">
        <v>54.89</v>
      </c>
      <c r="I29" s="1" t="s">
        <v>90</v>
      </c>
      <c r="J29" t="s">
        <v>91</v>
      </c>
      <c r="K29" t="s">
        <v>67</v>
      </c>
      <c r="L29" t="s">
        <v>68</v>
      </c>
      <c r="M29">
        <v>3996624.1033669799</v>
      </c>
      <c r="N29">
        <v>3819001.5287316102</v>
      </c>
      <c r="O29" s="1">
        <f t="shared" si="1"/>
        <v>3907812.816049295</v>
      </c>
      <c r="P29">
        <f>O29/SUM(O26,O29,O31)</f>
        <v>0.61390405564813677</v>
      </c>
    </row>
    <row r="30" spans="1:19" x14ac:dyDescent="0.35">
      <c r="A30" t="s">
        <v>577</v>
      </c>
      <c r="B30">
        <v>0</v>
      </c>
      <c r="C30">
        <v>1</v>
      </c>
      <c r="D30" t="s">
        <v>578</v>
      </c>
      <c r="E30">
        <v>2</v>
      </c>
      <c r="F30">
        <v>52.017883333333302</v>
      </c>
      <c r="G30">
        <v>1237.65741104843</v>
      </c>
      <c r="H30">
        <v>25.64</v>
      </c>
      <c r="I30" t="s">
        <v>90</v>
      </c>
      <c r="K30" t="s">
        <v>67</v>
      </c>
      <c r="L30" t="s">
        <v>68</v>
      </c>
      <c r="M30">
        <v>310380.15265173098</v>
      </c>
      <c r="N30">
        <v>273103.97936807701</v>
      </c>
      <c r="O30">
        <f t="shared" si="1"/>
        <v>291742.06600990403</v>
      </c>
      <c r="P30">
        <f>O30/SUM(O27,O30,O32)</f>
        <v>0.54734938603982775</v>
      </c>
      <c r="Q30">
        <f>O30*R11/O29</f>
        <v>67.438344276346669</v>
      </c>
    </row>
    <row r="31" spans="1:19" x14ac:dyDescent="0.35">
      <c r="A31" t="s">
        <v>583</v>
      </c>
      <c r="B31">
        <v>0</v>
      </c>
      <c r="C31">
        <v>1</v>
      </c>
      <c r="D31" t="s">
        <v>584</v>
      </c>
      <c r="E31">
        <v>2</v>
      </c>
      <c r="F31">
        <v>34.048016666666697</v>
      </c>
      <c r="G31">
        <v>868.41971500393595</v>
      </c>
      <c r="H31">
        <v>40.619999999999997</v>
      </c>
      <c r="I31" s="1" t="s">
        <v>73</v>
      </c>
      <c r="J31" t="s">
        <v>66</v>
      </c>
      <c r="K31" t="s">
        <v>67</v>
      </c>
      <c r="L31" t="s">
        <v>68</v>
      </c>
      <c r="M31">
        <v>1512977.78019553</v>
      </c>
      <c r="N31">
        <v>1600092.58021815</v>
      </c>
      <c r="O31" s="1">
        <f t="shared" si="1"/>
        <v>1556535.1802068399</v>
      </c>
      <c r="P31">
        <f>O31/SUM(O26,O29,O31)</f>
        <v>0.2445263642013524</v>
      </c>
    </row>
    <row r="32" spans="1:19" x14ac:dyDescent="0.35">
      <c r="A32" t="s">
        <v>585</v>
      </c>
      <c r="B32">
        <v>0</v>
      </c>
      <c r="C32">
        <v>1</v>
      </c>
      <c r="D32" t="s">
        <v>586</v>
      </c>
      <c r="E32">
        <v>2</v>
      </c>
      <c r="F32">
        <v>34.047516666666702</v>
      </c>
      <c r="G32">
        <v>858.41292500393604</v>
      </c>
      <c r="H32">
        <v>42.12</v>
      </c>
      <c r="I32" t="s">
        <v>73</v>
      </c>
      <c r="K32" t="s">
        <v>67</v>
      </c>
      <c r="L32" t="s">
        <v>68</v>
      </c>
      <c r="M32">
        <v>112977.780195534</v>
      </c>
      <c r="N32">
        <v>200092.58021815901</v>
      </c>
      <c r="O32">
        <f t="shared" si="1"/>
        <v>156535.1802068465</v>
      </c>
      <c r="P32">
        <f>O32/SUM(O27,O30,O32)</f>
        <v>0.29368214173455054</v>
      </c>
      <c r="Q32">
        <f>O32*R11/O31</f>
        <v>90.843658180544736</v>
      </c>
    </row>
    <row r="33" spans="1:19" x14ac:dyDescent="0.35">
      <c r="E33" s="2"/>
    </row>
    <row r="34" spans="1:19" x14ac:dyDescent="0.35">
      <c r="A34" t="s">
        <v>593</v>
      </c>
      <c r="B34">
        <v>1</v>
      </c>
      <c r="C34">
        <v>1</v>
      </c>
      <c r="D34" t="s">
        <v>594</v>
      </c>
      <c r="E34">
        <v>2</v>
      </c>
      <c r="F34">
        <v>14.952816666666701</v>
      </c>
      <c r="G34">
        <v>782.37969608502601</v>
      </c>
      <c r="H34">
        <v>23.78</v>
      </c>
      <c r="I34" s="1" t="s">
        <v>96</v>
      </c>
      <c r="J34" t="s">
        <v>28</v>
      </c>
      <c r="K34" t="s">
        <v>97</v>
      </c>
      <c r="L34" t="s">
        <v>98</v>
      </c>
      <c r="M34">
        <v>1742215.9518658</v>
      </c>
      <c r="N34">
        <v>2408513.7623530901</v>
      </c>
      <c r="O34" s="1">
        <f t="shared" ref="O34:O40" si="2">AVERAGE(M34:N34)</f>
        <v>2075364.8571094451</v>
      </c>
      <c r="P34">
        <f>O34/SUM(O34,O36,O38)</f>
        <v>0.20688182657954307</v>
      </c>
    </row>
    <row r="35" spans="1:19" x14ac:dyDescent="0.35">
      <c r="A35" t="s">
        <v>595</v>
      </c>
      <c r="B35">
        <v>0</v>
      </c>
      <c r="C35">
        <v>1</v>
      </c>
      <c r="D35" t="s">
        <v>596</v>
      </c>
      <c r="E35">
        <v>2</v>
      </c>
      <c r="F35">
        <v>14.952816666666701</v>
      </c>
      <c r="G35">
        <v>772.37179236948202</v>
      </c>
      <c r="H35">
        <v>30.69</v>
      </c>
      <c r="I35" t="s">
        <v>96</v>
      </c>
      <c r="K35" t="s">
        <v>97</v>
      </c>
      <c r="L35" t="s">
        <v>98</v>
      </c>
      <c r="M35">
        <v>328992.69764856697</v>
      </c>
      <c r="N35">
        <v>258693.65505076901</v>
      </c>
      <c r="O35">
        <f t="shared" si="2"/>
        <v>293843.17634966801</v>
      </c>
      <c r="P35">
        <f>O35/SUM(O35,O37,O39)</f>
        <v>0.33406826120216188</v>
      </c>
      <c r="Q35">
        <f>O35*R11/O34</f>
        <v>127.89770435620893</v>
      </c>
      <c r="R35">
        <f>AVERAGE(Q39,Q35,Q37)</f>
        <v>94.745658436277282</v>
      </c>
      <c r="S35">
        <f>R22/R35</f>
        <v>31.746544828624916</v>
      </c>
    </row>
    <row r="36" spans="1:19" x14ac:dyDescent="0.35">
      <c r="A36" t="s">
        <v>597</v>
      </c>
      <c r="B36">
        <v>0</v>
      </c>
      <c r="C36">
        <v>1</v>
      </c>
      <c r="D36" t="s">
        <v>598</v>
      </c>
      <c r="E36">
        <v>2</v>
      </c>
      <c r="F36">
        <v>70.980549999999994</v>
      </c>
      <c r="G36">
        <v>1402.66661861701</v>
      </c>
      <c r="H36">
        <v>69.64</v>
      </c>
      <c r="I36" s="1" t="s">
        <v>114</v>
      </c>
      <c r="J36" t="s">
        <v>115</v>
      </c>
      <c r="K36" t="s">
        <v>97</v>
      </c>
      <c r="L36" t="s">
        <v>98</v>
      </c>
      <c r="M36">
        <v>101780.893343669</v>
      </c>
      <c r="N36">
        <v>62613.069510827503</v>
      </c>
      <c r="O36" s="1">
        <f t="shared" si="2"/>
        <v>82196.981427248247</v>
      </c>
      <c r="P36">
        <f>O36/SUM(O34,O36,O38)</f>
        <v>8.1937696876482891E-3</v>
      </c>
    </row>
    <row r="37" spans="1:19" x14ac:dyDescent="0.35">
      <c r="A37" t="s">
        <v>599</v>
      </c>
      <c r="B37">
        <v>0</v>
      </c>
      <c r="C37">
        <v>1</v>
      </c>
      <c r="D37" t="s">
        <v>600</v>
      </c>
      <c r="E37">
        <v>2</v>
      </c>
      <c r="F37">
        <v>71.010549999999995</v>
      </c>
      <c r="G37">
        <v>1392.6585106170101</v>
      </c>
      <c r="H37">
        <v>31.12</v>
      </c>
      <c r="I37" t="s">
        <v>114</v>
      </c>
      <c r="K37" t="s">
        <v>97</v>
      </c>
      <c r="L37" t="s">
        <v>98</v>
      </c>
      <c r="M37">
        <v>7780.8933436690004</v>
      </c>
      <c r="N37">
        <v>8613.0695108274995</v>
      </c>
      <c r="O37">
        <f t="shared" si="2"/>
        <v>8196.9814272482508</v>
      </c>
      <c r="P37">
        <f>O37/SUM(O35,O37,O39)</f>
        <v>9.3190911101799778E-3</v>
      </c>
      <c r="Q37">
        <f>O37*R11/O36</f>
        <v>90.082344343023763</v>
      </c>
    </row>
    <row r="38" spans="1:19" x14ac:dyDescent="0.35">
      <c r="A38" t="s">
        <v>589</v>
      </c>
      <c r="B38">
        <v>2</v>
      </c>
      <c r="C38">
        <v>2</v>
      </c>
      <c r="D38" t="s">
        <v>590</v>
      </c>
      <c r="E38" t="s">
        <v>39</v>
      </c>
      <c r="F38">
        <v>37.549833333333297</v>
      </c>
      <c r="G38">
        <v>1430.6558784389899</v>
      </c>
      <c r="H38">
        <v>86.7</v>
      </c>
      <c r="I38" s="1" t="s">
        <v>103</v>
      </c>
      <c r="J38" t="s">
        <v>104</v>
      </c>
      <c r="K38" t="s">
        <v>97</v>
      </c>
      <c r="L38" t="s">
        <v>98</v>
      </c>
      <c r="M38">
        <v>8309369.1751624299</v>
      </c>
      <c r="N38">
        <v>7438795.3681192696</v>
      </c>
      <c r="O38" s="1">
        <f t="shared" si="2"/>
        <v>7874082.2716408502</v>
      </c>
      <c r="P38">
        <f>O38/SUM(O34,O36,O38)</f>
        <v>0.7849244037328087</v>
      </c>
    </row>
    <row r="39" spans="1:19" x14ac:dyDescent="0.35">
      <c r="A39" t="s">
        <v>591</v>
      </c>
      <c r="B39">
        <v>0</v>
      </c>
      <c r="C39">
        <v>1</v>
      </c>
      <c r="D39" t="s">
        <v>592</v>
      </c>
      <c r="E39">
        <v>2</v>
      </c>
      <c r="F39">
        <v>37.549833333333297</v>
      </c>
      <c r="G39">
        <v>1420.6469086448899</v>
      </c>
      <c r="H39">
        <v>59.09</v>
      </c>
      <c r="I39" t="s">
        <v>103</v>
      </c>
      <c r="K39" t="s">
        <v>97</v>
      </c>
      <c r="L39" t="s">
        <v>98</v>
      </c>
      <c r="M39">
        <v>620196.23300239502</v>
      </c>
      <c r="N39">
        <v>534903.89733383199</v>
      </c>
      <c r="O39">
        <f t="shared" si="2"/>
        <v>577550.06516811345</v>
      </c>
      <c r="P39">
        <f>O39/SUM(O35,O37,O39)</f>
        <v>0.65661264768765815</v>
      </c>
      <c r="Q39">
        <f>O39*R11/O38</f>
        <v>66.256926609599176</v>
      </c>
    </row>
    <row r="40" spans="1:19" x14ac:dyDescent="0.35">
      <c r="A40" t="s">
        <v>601</v>
      </c>
      <c r="B40">
        <v>1</v>
      </c>
      <c r="C40">
        <v>1</v>
      </c>
      <c r="D40" t="s">
        <v>602</v>
      </c>
      <c r="E40">
        <v>3</v>
      </c>
      <c r="F40">
        <v>86.475616666666696</v>
      </c>
      <c r="G40">
        <v>2959.5104698652599</v>
      </c>
      <c r="H40">
        <v>45.73</v>
      </c>
      <c r="I40" t="s">
        <v>543</v>
      </c>
      <c r="J40" t="s">
        <v>544</v>
      </c>
      <c r="K40" t="s">
        <v>97</v>
      </c>
      <c r="L40" t="s">
        <v>98</v>
      </c>
      <c r="M40">
        <v>2128740.8170137801</v>
      </c>
      <c r="N40">
        <v>1587033.9935316099</v>
      </c>
      <c r="O40">
        <f t="shared" si="2"/>
        <v>1857887.405272695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5BC6-22E3-439E-B496-948A72D3227B}">
  <dimension ref="A1:S56"/>
  <sheetViews>
    <sheetView zoomScaleNormal="100" workbookViewId="0">
      <selection activeCell="R27" sqref="R27:R38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249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262</v>
      </c>
      <c r="B10">
        <v>0</v>
      </c>
      <c r="C10">
        <v>2</v>
      </c>
      <c r="D10" t="s">
        <v>263</v>
      </c>
      <c r="E10" s="2" t="s">
        <v>39</v>
      </c>
      <c r="F10">
        <v>31.427700000000002</v>
      </c>
      <c r="G10">
        <v>1312.72243651709</v>
      </c>
      <c r="H10">
        <v>60.86</v>
      </c>
      <c r="I10" s="1" t="s">
        <v>40</v>
      </c>
      <c r="J10" t="s">
        <v>41</v>
      </c>
      <c r="K10" t="s">
        <v>21</v>
      </c>
      <c r="L10" t="s">
        <v>22</v>
      </c>
      <c r="M10">
        <v>4001279.5873338198</v>
      </c>
      <c r="N10">
        <v>3869573.3828146202</v>
      </c>
      <c r="O10" s="1">
        <f t="shared" ref="O10:O19" si="0">AVERAGE(M10:N10)</f>
        <v>3935426.4850742202</v>
      </c>
      <c r="P10" s="1"/>
    </row>
    <row r="11" spans="1:19" x14ac:dyDescent="0.35">
      <c r="A11" t="s">
        <v>264</v>
      </c>
      <c r="B11">
        <v>2</v>
      </c>
      <c r="C11">
        <v>2</v>
      </c>
      <c r="D11" t="s">
        <v>265</v>
      </c>
      <c r="E11" s="2" t="s">
        <v>39</v>
      </c>
      <c r="F11">
        <v>31.427700000000002</v>
      </c>
      <c r="G11">
        <v>1304.7116414976899</v>
      </c>
      <c r="H11">
        <v>65.56</v>
      </c>
      <c r="I11" t="s">
        <v>40</v>
      </c>
      <c r="K11" t="s">
        <v>21</v>
      </c>
      <c r="L11" t="s">
        <v>22</v>
      </c>
      <c r="M11">
        <v>9585515.0714044292</v>
      </c>
      <c r="N11">
        <v>9177261.7418998592</v>
      </c>
      <c r="O11">
        <f t="shared" si="0"/>
        <v>9381388.4066521451</v>
      </c>
      <c r="Q11">
        <f>O10*1000/O11</f>
        <v>419.49296996206789</v>
      </c>
      <c r="R11">
        <f>AVERAGE(Q19,Q15,Q17,Q11,Q13)</f>
        <v>722.75724937871598</v>
      </c>
    </row>
    <row r="12" spans="1:19" x14ac:dyDescent="0.35">
      <c r="A12" t="s">
        <v>266</v>
      </c>
      <c r="B12">
        <v>0</v>
      </c>
      <c r="C12">
        <v>1</v>
      </c>
      <c r="D12" t="s">
        <v>267</v>
      </c>
      <c r="E12" s="2">
        <v>2</v>
      </c>
      <c r="F12">
        <v>52.579733333333301</v>
      </c>
      <c r="G12">
        <v>1488.7966356291699</v>
      </c>
      <c r="H12">
        <v>98.22</v>
      </c>
      <c r="I12" s="1" t="s">
        <v>46</v>
      </c>
      <c r="J12" t="s">
        <v>47</v>
      </c>
      <c r="K12" t="s">
        <v>21</v>
      </c>
      <c r="L12" t="s">
        <v>22</v>
      </c>
      <c r="M12">
        <v>3854664.2890228401</v>
      </c>
      <c r="N12">
        <v>2172040.1522265198</v>
      </c>
      <c r="O12" s="1">
        <f t="shared" si="0"/>
        <v>3013352.2206246797</v>
      </c>
      <c r="P12" s="1"/>
    </row>
    <row r="13" spans="1:19" x14ac:dyDescent="0.35">
      <c r="A13" t="s">
        <v>268</v>
      </c>
      <c r="B13">
        <v>0</v>
      </c>
      <c r="C13">
        <v>2</v>
      </c>
      <c r="D13" t="s">
        <v>269</v>
      </c>
      <c r="E13" s="2" t="s">
        <v>39</v>
      </c>
      <c r="F13">
        <v>52.59205</v>
      </c>
      <c r="G13">
        <v>1478.7884688302399</v>
      </c>
      <c r="H13">
        <v>98.54</v>
      </c>
      <c r="I13" t="s">
        <v>46</v>
      </c>
      <c r="K13" t="s">
        <v>21</v>
      </c>
      <c r="L13" t="s">
        <v>22</v>
      </c>
      <c r="M13">
        <v>2990167.5494602998</v>
      </c>
      <c r="N13">
        <v>1666458.2577176201</v>
      </c>
      <c r="O13">
        <f t="shared" si="0"/>
        <v>2328312.9035889599</v>
      </c>
      <c r="Q13">
        <f>O12*1000/O13</f>
        <v>1294.2213290918808</v>
      </c>
    </row>
    <row r="14" spans="1:19" x14ac:dyDescent="0.35">
      <c r="A14" t="s">
        <v>254</v>
      </c>
      <c r="B14">
        <v>0</v>
      </c>
      <c r="C14">
        <v>1</v>
      </c>
      <c r="D14" t="s">
        <v>255</v>
      </c>
      <c r="E14" s="2">
        <v>2</v>
      </c>
      <c r="F14">
        <v>42.554383333333298</v>
      </c>
      <c r="G14">
        <v>1170.6371753048199</v>
      </c>
      <c r="H14">
        <v>61.06</v>
      </c>
      <c r="I14" s="1" t="s">
        <v>33</v>
      </c>
      <c r="J14" t="s">
        <v>34</v>
      </c>
      <c r="K14" t="s">
        <v>21</v>
      </c>
      <c r="L14" t="s">
        <v>22</v>
      </c>
      <c r="M14">
        <v>4276317.4791217204</v>
      </c>
      <c r="N14">
        <v>3475084.73061204</v>
      </c>
      <c r="O14" s="1">
        <f t="shared" si="0"/>
        <v>3875701.10486688</v>
      </c>
      <c r="P14" s="1"/>
    </row>
    <row r="15" spans="1:19" x14ac:dyDescent="0.35">
      <c r="A15" t="s">
        <v>256</v>
      </c>
      <c r="B15">
        <v>1</v>
      </c>
      <c r="C15">
        <v>1</v>
      </c>
      <c r="D15" t="s">
        <v>257</v>
      </c>
      <c r="E15" s="2">
        <v>2</v>
      </c>
      <c r="F15">
        <v>42.586599999999997</v>
      </c>
      <c r="G15">
        <v>1162.6259962443701</v>
      </c>
      <c r="H15">
        <v>57.26</v>
      </c>
      <c r="I15" t="s">
        <v>33</v>
      </c>
      <c r="K15" t="s">
        <v>21</v>
      </c>
      <c r="L15" t="s">
        <v>22</v>
      </c>
      <c r="M15">
        <v>7103334.2844403395</v>
      </c>
      <c r="N15">
        <v>5787787.3920779498</v>
      </c>
      <c r="O15">
        <f t="shared" si="0"/>
        <v>6445560.8382591447</v>
      </c>
      <c r="Q15">
        <f>O14*1000/O15</f>
        <v>601.29773065855545</v>
      </c>
    </row>
    <row r="16" spans="1:19" x14ac:dyDescent="0.35">
      <c r="A16" t="s">
        <v>258</v>
      </c>
      <c r="B16">
        <v>0</v>
      </c>
      <c r="C16">
        <v>1</v>
      </c>
      <c r="D16" t="s">
        <v>259</v>
      </c>
      <c r="E16" s="2">
        <v>2</v>
      </c>
      <c r="F16">
        <v>44.837350000000001</v>
      </c>
      <c r="G16">
        <v>1021.62595650788</v>
      </c>
      <c r="H16">
        <v>51.4</v>
      </c>
      <c r="I16" s="1" t="s">
        <v>19</v>
      </c>
      <c r="J16" t="s">
        <v>20</v>
      </c>
      <c r="K16" t="s">
        <v>21</v>
      </c>
      <c r="L16" t="s">
        <v>22</v>
      </c>
      <c r="M16">
        <v>3442081.0431209002</v>
      </c>
      <c r="N16">
        <v>5582444.9326159703</v>
      </c>
      <c r="O16" s="1">
        <f t="shared" si="0"/>
        <v>4512262.9878684357</v>
      </c>
      <c r="P16" s="1"/>
    </row>
    <row r="17" spans="1:19" x14ac:dyDescent="0.35">
      <c r="A17" t="s">
        <v>260</v>
      </c>
      <c r="B17">
        <v>1</v>
      </c>
      <c r="C17">
        <v>1</v>
      </c>
      <c r="D17" t="s">
        <v>261</v>
      </c>
      <c r="E17" s="2">
        <v>2</v>
      </c>
      <c r="F17">
        <v>44.855533333333298</v>
      </c>
      <c r="G17">
        <v>1013.61368325272</v>
      </c>
      <c r="H17">
        <v>53.63</v>
      </c>
      <c r="I17" t="s">
        <v>19</v>
      </c>
      <c r="K17" t="s">
        <v>21</v>
      </c>
      <c r="L17" t="s">
        <v>22</v>
      </c>
      <c r="M17">
        <v>4390355.5131732998</v>
      </c>
      <c r="N17">
        <v>7296129.4621361699</v>
      </c>
      <c r="O17">
        <f t="shared" si="0"/>
        <v>5843242.4876547344</v>
      </c>
      <c r="Q17">
        <f>O16*1000/O17</f>
        <v>772.21902007347546</v>
      </c>
    </row>
    <row r="18" spans="1:19" x14ac:dyDescent="0.35">
      <c r="A18" t="s">
        <v>250</v>
      </c>
      <c r="B18">
        <v>0</v>
      </c>
      <c r="C18">
        <v>1</v>
      </c>
      <c r="D18" t="s">
        <v>251</v>
      </c>
      <c r="E18" s="2">
        <v>2</v>
      </c>
      <c r="F18">
        <v>33.8440333333333</v>
      </c>
      <c r="G18">
        <v>936.49447789401995</v>
      </c>
      <c r="H18">
        <v>50</v>
      </c>
      <c r="I18" s="1" t="s">
        <v>27</v>
      </c>
      <c r="J18" t="s">
        <v>28</v>
      </c>
      <c r="K18" t="s">
        <v>21</v>
      </c>
      <c r="L18" t="s">
        <v>22</v>
      </c>
      <c r="M18">
        <v>2721743.6090534599</v>
      </c>
      <c r="N18">
        <v>2705910.5379486098</v>
      </c>
      <c r="O18" s="1">
        <f t="shared" si="0"/>
        <v>2713827.0735010346</v>
      </c>
      <c r="P18" s="1"/>
    </row>
    <row r="19" spans="1:19" x14ac:dyDescent="0.35">
      <c r="A19" t="s">
        <v>252</v>
      </c>
      <c r="B19">
        <v>0</v>
      </c>
      <c r="C19">
        <v>1</v>
      </c>
      <c r="D19" t="s">
        <v>253</v>
      </c>
      <c r="E19" s="2">
        <v>2</v>
      </c>
      <c r="F19">
        <v>33.878766666666699</v>
      </c>
      <c r="G19">
        <v>926.48789459696798</v>
      </c>
      <c r="H19">
        <v>53.5</v>
      </c>
      <c r="I19" t="s">
        <v>27</v>
      </c>
      <c r="K19" t="s">
        <v>21</v>
      </c>
      <c r="L19" t="s">
        <v>22</v>
      </c>
      <c r="M19">
        <v>5187631.3849724997</v>
      </c>
      <c r="N19">
        <v>5120222.7143061701</v>
      </c>
      <c r="O19">
        <f t="shared" si="0"/>
        <v>5153927.0496393349</v>
      </c>
      <c r="Q19">
        <f>O18*1000/O19</f>
        <v>526.55519710760063</v>
      </c>
    </row>
    <row r="20" spans="1:19" x14ac:dyDescent="0.35">
      <c r="E20" s="2"/>
    </row>
    <row r="21" spans="1:19" x14ac:dyDescent="0.35">
      <c r="A21" t="s">
        <v>275</v>
      </c>
      <c r="B21">
        <v>2</v>
      </c>
      <c r="C21">
        <v>2</v>
      </c>
      <c r="D21" t="s">
        <v>276</v>
      </c>
      <c r="E21" s="2" t="s">
        <v>39</v>
      </c>
      <c r="F21">
        <v>8.5269499999999994</v>
      </c>
      <c r="G21">
        <v>1497.7148551303101</v>
      </c>
      <c r="H21">
        <v>92.58</v>
      </c>
      <c r="I21" s="1" t="s">
        <v>52</v>
      </c>
      <c r="J21" t="s">
        <v>53</v>
      </c>
      <c r="K21" t="s">
        <v>54</v>
      </c>
      <c r="L21" t="s">
        <v>272</v>
      </c>
      <c r="M21">
        <v>28595903.227960099</v>
      </c>
      <c r="N21">
        <v>36791006.673785999</v>
      </c>
      <c r="O21" s="1">
        <f>AVERAGE(M21:N21)</f>
        <v>32693454.950873047</v>
      </c>
      <c r="P21" s="1"/>
    </row>
    <row r="22" spans="1:19" x14ac:dyDescent="0.35">
      <c r="A22" t="s">
        <v>277</v>
      </c>
      <c r="B22">
        <v>2</v>
      </c>
      <c r="C22">
        <v>2</v>
      </c>
      <c r="D22" t="s">
        <v>278</v>
      </c>
      <c r="E22" s="2" t="s">
        <v>39</v>
      </c>
      <c r="F22">
        <v>8.5269499999999994</v>
      </c>
      <c r="G22">
        <v>1489.7026736098301</v>
      </c>
      <c r="H22">
        <v>97.7</v>
      </c>
      <c r="I22" t="s">
        <v>52</v>
      </c>
      <c r="K22" t="s">
        <v>54</v>
      </c>
      <c r="L22" t="s">
        <v>272</v>
      </c>
      <c r="M22">
        <v>25760065.7043841</v>
      </c>
      <c r="N22">
        <v>33219234.126343001</v>
      </c>
      <c r="O22">
        <f>AVERAGE(M22:N22)</f>
        <v>29489649.91536355</v>
      </c>
      <c r="Q22">
        <f>O22*(4*R11)/O21</f>
        <v>2607.7217339062881</v>
      </c>
      <c r="R22">
        <f>AVERAGE(Q24,Q22)</f>
        <v>3154.0212800573809</v>
      </c>
      <c r="S22">
        <v>1</v>
      </c>
    </row>
    <row r="23" spans="1:19" x14ac:dyDescent="0.35">
      <c r="A23" t="s">
        <v>270</v>
      </c>
      <c r="B23">
        <v>1</v>
      </c>
      <c r="C23">
        <v>1</v>
      </c>
      <c r="D23" t="s">
        <v>271</v>
      </c>
      <c r="E23" s="2">
        <v>2</v>
      </c>
      <c r="F23">
        <v>19.696766666666701</v>
      </c>
      <c r="G23">
        <v>1368.6280967201999</v>
      </c>
      <c r="H23">
        <v>97.34</v>
      </c>
      <c r="I23" s="1" t="s">
        <v>60</v>
      </c>
      <c r="J23" t="s">
        <v>53</v>
      </c>
      <c r="K23" t="s">
        <v>54</v>
      </c>
      <c r="L23" t="s">
        <v>272</v>
      </c>
      <c r="M23">
        <v>40064422.248981297</v>
      </c>
      <c r="N23">
        <v>39174328.2574104</v>
      </c>
      <c r="O23" s="1">
        <f>AVERAGE(M23:N23)</f>
        <v>39619375.253195852</v>
      </c>
      <c r="P23" s="1"/>
    </row>
    <row r="24" spans="1:19" x14ac:dyDescent="0.35">
      <c r="A24" t="s">
        <v>273</v>
      </c>
      <c r="B24">
        <v>0</v>
      </c>
      <c r="C24">
        <v>1</v>
      </c>
      <c r="D24" t="s">
        <v>274</v>
      </c>
      <c r="E24" s="2">
        <v>2</v>
      </c>
      <c r="F24">
        <v>19.696766666666701</v>
      </c>
      <c r="G24">
        <v>1360.6135728581501</v>
      </c>
      <c r="H24">
        <v>94.2</v>
      </c>
      <c r="I24" t="s">
        <v>60</v>
      </c>
      <c r="K24" t="s">
        <v>54</v>
      </c>
      <c r="L24" t="s">
        <v>272</v>
      </c>
      <c r="M24">
        <v>49218639.677125402</v>
      </c>
      <c r="N24">
        <v>52201580.9410633</v>
      </c>
      <c r="O24">
        <f>AVERAGE(M24:N24)</f>
        <v>50710110.309094355</v>
      </c>
      <c r="Q24">
        <f>O24*(4*R11)/O23</f>
        <v>3700.3208262084736</v>
      </c>
    </row>
    <row r="25" spans="1:19" x14ac:dyDescent="0.35">
      <c r="E25" s="2"/>
    </row>
    <row r="26" spans="1:19" x14ac:dyDescent="0.35">
      <c r="A26" t="s">
        <v>279</v>
      </c>
      <c r="B26">
        <v>0</v>
      </c>
      <c r="C26">
        <v>1</v>
      </c>
      <c r="D26" t="s">
        <v>280</v>
      </c>
      <c r="E26" s="2">
        <v>2</v>
      </c>
      <c r="F26">
        <v>37.433549999999997</v>
      </c>
      <c r="G26">
        <v>848.45230984423404</v>
      </c>
      <c r="H26">
        <v>39.01</v>
      </c>
      <c r="I26" s="1" t="s">
        <v>65</v>
      </c>
      <c r="J26" t="s">
        <v>66</v>
      </c>
      <c r="K26" t="s">
        <v>67</v>
      </c>
      <c r="L26" t="s">
        <v>68</v>
      </c>
      <c r="M26">
        <v>3308417.4130724501</v>
      </c>
      <c r="N26">
        <v>3129788.6868451</v>
      </c>
      <c r="O26" s="1">
        <f t="shared" ref="O26:O35" si="1">AVERAGE(M26:N26)</f>
        <v>3219103.0499587748</v>
      </c>
      <c r="P26">
        <f>O26/SUM(O26,O30,O32,O34)</f>
        <v>0.42956064303204233</v>
      </c>
    </row>
    <row r="27" spans="1:19" x14ac:dyDescent="0.35">
      <c r="A27" t="s">
        <v>281</v>
      </c>
      <c r="B27">
        <v>1</v>
      </c>
      <c r="C27">
        <v>1</v>
      </c>
      <c r="D27" t="s">
        <v>282</v>
      </c>
      <c r="E27" s="2">
        <v>2</v>
      </c>
      <c r="F27">
        <v>37.46875</v>
      </c>
      <c r="G27">
        <v>840.438770792627</v>
      </c>
      <c r="H27">
        <v>46.78</v>
      </c>
      <c r="I27" t="s">
        <v>65</v>
      </c>
      <c r="K27" t="s">
        <v>67</v>
      </c>
      <c r="L27" t="s">
        <v>68</v>
      </c>
      <c r="M27">
        <v>3066643.5908321999</v>
      </c>
      <c r="N27">
        <v>3138997.29603488</v>
      </c>
      <c r="O27">
        <f t="shared" si="1"/>
        <v>3102820.4434335399</v>
      </c>
      <c r="P27">
        <f>O27/SUM(O27,O31,O33,O35)</f>
        <v>0.61624885315288369</v>
      </c>
      <c r="Q27">
        <f>O27*R11/O26</f>
        <v>696.6493256687736</v>
      </c>
      <c r="R27">
        <f>AVERAGE(Q27,Q35,Q31,Q33)</f>
        <v>468.77355538935558</v>
      </c>
      <c r="S27">
        <f>R22/R27</f>
        <v>6.7282406266234513</v>
      </c>
    </row>
    <row r="28" spans="1:19" x14ac:dyDescent="0.35">
      <c r="A28" t="s">
        <v>297</v>
      </c>
      <c r="B28">
        <v>1</v>
      </c>
      <c r="C28">
        <v>1</v>
      </c>
      <c r="D28" t="s">
        <v>298</v>
      </c>
      <c r="E28" s="2">
        <v>2</v>
      </c>
      <c r="F28">
        <v>6.0348333333333297</v>
      </c>
      <c r="G28">
        <v>760.33563133036398</v>
      </c>
      <c r="H28">
        <v>33.17</v>
      </c>
      <c r="I28" t="s">
        <v>299</v>
      </c>
      <c r="K28" t="s">
        <v>67</v>
      </c>
      <c r="L28" t="s">
        <v>68</v>
      </c>
      <c r="M28">
        <v>5963889.2041308396</v>
      </c>
      <c r="N28">
        <v>6835472.9321299698</v>
      </c>
      <c r="O28">
        <f t="shared" si="1"/>
        <v>6399681.0681304047</v>
      </c>
    </row>
    <row r="29" spans="1:19" x14ac:dyDescent="0.35">
      <c r="A29" t="s">
        <v>295</v>
      </c>
      <c r="B29">
        <v>0</v>
      </c>
      <c r="C29">
        <v>1</v>
      </c>
      <c r="D29" t="s">
        <v>296</v>
      </c>
      <c r="E29" s="2">
        <v>2</v>
      </c>
      <c r="F29">
        <v>45.148850000000003</v>
      </c>
      <c r="G29">
        <v>1245.6709362172201</v>
      </c>
      <c r="H29">
        <v>61.83</v>
      </c>
      <c r="I29" s="1" t="s">
        <v>90</v>
      </c>
      <c r="J29" t="s">
        <v>91</v>
      </c>
      <c r="K29" t="s">
        <v>67</v>
      </c>
      <c r="L29" t="s">
        <v>68</v>
      </c>
      <c r="M29">
        <v>3303637.1466425601</v>
      </c>
      <c r="N29">
        <v>3046651.0990233999</v>
      </c>
      <c r="O29">
        <f t="shared" si="1"/>
        <v>3175144.12283298</v>
      </c>
    </row>
    <row r="30" spans="1:19" x14ac:dyDescent="0.35">
      <c r="A30" t="s">
        <v>287</v>
      </c>
      <c r="B30">
        <v>0</v>
      </c>
      <c r="C30">
        <v>1</v>
      </c>
      <c r="D30" t="s">
        <v>288</v>
      </c>
      <c r="E30" s="2">
        <v>2</v>
      </c>
      <c r="F30">
        <v>36.2821</v>
      </c>
      <c r="G30">
        <v>1172.5630813738701</v>
      </c>
      <c r="H30">
        <v>69.69</v>
      </c>
      <c r="I30" s="1" t="s">
        <v>83</v>
      </c>
      <c r="J30" t="s">
        <v>84</v>
      </c>
      <c r="K30" t="s">
        <v>67</v>
      </c>
      <c r="L30" t="s">
        <v>68</v>
      </c>
      <c r="M30">
        <v>1129156.69895544</v>
      </c>
      <c r="N30">
        <v>1060381.3482435001</v>
      </c>
      <c r="O30" s="1">
        <f t="shared" si="1"/>
        <v>1094769.02359947</v>
      </c>
      <c r="P30">
        <f>O30/SUM(O26,O30,O32,O34)</f>
        <v>0.14608717970522003</v>
      </c>
    </row>
    <row r="31" spans="1:19" x14ac:dyDescent="0.35">
      <c r="A31" t="s">
        <v>289</v>
      </c>
      <c r="B31">
        <v>0</v>
      </c>
      <c r="C31">
        <v>1</v>
      </c>
      <c r="D31" t="s">
        <v>290</v>
      </c>
      <c r="E31" s="2">
        <v>2</v>
      </c>
      <c r="F31">
        <v>36.316600000000001</v>
      </c>
      <c r="G31">
        <v>1164.54886902664</v>
      </c>
      <c r="H31">
        <v>69.75</v>
      </c>
      <c r="I31" t="s">
        <v>83</v>
      </c>
      <c r="J31" t="s">
        <v>87</v>
      </c>
      <c r="K31" t="s">
        <v>67</v>
      </c>
      <c r="L31" t="s">
        <v>68</v>
      </c>
      <c r="M31">
        <v>802868.43950393004</v>
      </c>
      <c r="N31">
        <v>720795.91855070996</v>
      </c>
      <c r="O31">
        <f t="shared" si="1"/>
        <v>761832.17902732</v>
      </c>
      <c r="P31">
        <f>O31/SUM(O27,O31,O33,O35)</f>
        <v>0.15130692064830861</v>
      </c>
      <c r="Q31">
        <f>O31*R11/O30</f>
        <v>502.95516070742235</v>
      </c>
    </row>
    <row r="32" spans="1:19" x14ac:dyDescent="0.35">
      <c r="A32" t="s">
        <v>291</v>
      </c>
      <c r="B32">
        <v>0</v>
      </c>
      <c r="C32">
        <v>1</v>
      </c>
      <c r="D32" t="s">
        <v>292</v>
      </c>
      <c r="E32" s="2">
        <v>2</v>
      </c>
      <c r="F32">
        <v>21.5560333333333</v>
      </c>
      <c r="G32">
        <v>853.44341010051903</v>
      </c>
      <c r="H32">
        <v>29.72</v>
      </c>
      <c r="I32" s="1" t="s">
        <v>78</v>
      </c>
      <c r="J32" t="s">
        <v>66</v>
      </c>
      <c r="K32" t="s">
        <v>67</v>
      </c>
      <c r="L32" t="s">
        <v>68</v>
      </c>
      <c r="M32">
        <v>447034.74600247602</v>
      </c>
      <c r="N32">
        <v>458894.12129851902</v>
      </c>
      <c r="O32" s="1">
        <f t="shared" si="1"/>
        <v>452964.43365049752</v>
      </c>
      <c r="P32">
        <f>O32/SUM(O26,O30,O32,O34)</f>
        <v>6.0444071025326264E-2</v>
      </c>
    </row>
    <row r="33" spans="1:19" x14ac:dyDescent="0.35">
      <c r="A33" t="s">
        <v>293</v>
      </c>
      <c r="B33">
        <v>0</v>
      </c>
      <c r="C33">
        <v>1</v>
      </c>
      <c r="D33" t="s">
        <v>294</v>
      </c>
      <c r="E33" s="2">
        <v>2</v>
      </c>
      <c r="F33">
        <v>21.59</v>
      </c>
      <c r="G33">
        <v>845.42929081067302</v>
      </c>
      <c r="H33">
        <v>35.99</v>
      </c>
      <c r="I33" t="s">
        <v>78</v>
      </c>
      <c r="K33" t="s">
        <v>67</v>
      </c>
      <c r="L33" t="s">
        <v>68</v>
      </c>
      <c r="M33">
        <v>286549.80428787298</v>
      </c>
      <c r="N33">
        <v>262549.554670265</v>
      </c>
      <c r="O33">
        <f t="shared" si="1"/>
        <v>274549.67947906896</v>
      </c>
      <c r="P33">
        <f>O33/SUM(O27,O31,O33,O35)</f>
        <v>5.452810699069767E-2</v>
      </c>
      <c r="Q33">
        <f>O33*R11/O32</f>
        <v>438.07583204470433</v>
      </c>
    </row>
    <row r="34" spans="1:19" x14ac:dyDescent="0.35">
      <c r="A34" t="s">
        <v>283</v>
      </c>
      <c r="B34">
        <v>0</v>
      </c>
      <c r="C34">
        <v>1</v>
      </c>
      <c r="D34" t="s">
        <v>284</v>
      </c>
      <c r="E34" s="2">
        <v>2</v>
      </c>
      <c r="F34">
        <v>29.555316666666702</v>
      </c>
      <c r="G34">
        <v>866.42713032683503</v>
      </c>
      <c r="H34">
        <v>53.88</v>
      </c>
      <c r="I34" s="1" t="s">
        <v>73</v>
      </c>
      <c r="J34" t="s">
        <v>66</v>
      </c>
      <c r="K34" t="s">
        <v>67</v>
      </c>
      <c r="L34" t="s">
        <v>68</v>
      </c>
      <c r="M34">
        <v>2760401.5615735101</v>
      </c>
      <c r="N34">
        <v>2693811.77801398</v>
      </c>
      <c r="O34" s="1">
        <f t="shared" si="1"/>
        <v>2727106.669793745</v>
      </c>
      <c r="P34">
        <f>O34/SUM(O26,O30,O32,O34)</f>
        <v>0.36390810623741132</v>
      </c>
    </row>
    <row r="35" spans="1:19" x14ac:dyDescent="0.35">
      <c r="A35" t="s">
        <v>285</v>
      </c>
      <c r="B35">
        <v>0</v>
      </c>
      <c r="C35">
        <v>1</v>
      </c>
      <c r="D35" t="s">
        <v>286</v>
      </c>
      <c r="E35" s="2">
        <v>2</v>
      </c>
      <c r="F35">
        <v>29.555316666666702</v>
      </c>
      <c r="G35">
        <v>858.41324188892304</v>
      </c>
      <c r="H35">
        <v>50.24</v>
      </c>
      <c r="I35" t="s">
        <v>73</v>
      </c>
      <c r="K35" t="s">
        <v>67</v>
      </c>
      <c r="L35" t="s">
        <v>68</v>
      </c>
      <c r="M35">
        <v>876034.54589742399</v>
      </c>
      <c r="N35">
        <v>915585.08656403504</v>
      </c>
      <c r="O35">
        <f t="shared" si="1"/>
        <v>895809.81623072946</v>
      </c>
      <c r="P35">
        <f>O35/SUM(O27,O31,O33,O35)</f>
        <v>0.17791611920811004</v>
      </c>
      <c r="Q35" s="6">
        <f>O35*R11/O34</f>
        <v>237.41390313652192</v>
      </c>
    </row>
    <row r="36" spans="1:19" x14ac:dyDescent="0.35">
      <c r="E36" s="2"/>
    </row>
    <row r="37" spans="1:19" x14ac:dyDescent="0.35">
      <c r="A37" t="s">
        <v>308</v>
      </c>
      <c r="B37">
        <v>0</v>
      </c>
      <c r="C37">
        <v>1</v>
      </c>
      <c r="D37" t="s">
        <v>309</v>
      </c>
      <c r="E37" s="2">
        <v>2</v>
      </c>
      <c r="F37">
        <v>43.871016666666698</v>
      </c>
      <c r="G37">
        <v>1383.68113478091</v>
      </c>
      <c r="H37">
        <v>87.65</v>
      </c>
      <c r="I37" s="1" t="s">
        <v>109</v>
      </c>
      <c r="J37" t="s">
        <v>104</v>
      </c>
      <c r="K37" t="s">
        <v>97</v>
      </c>
      <c r="L37" t="s">
        <v>98</v>
      </c>
      <c r="M37">
        <v>2251962.7716479301</v>
      </c>
      <c r="N37">
        <v>1950847.00560079</v>
      </c>
      <c r="O37" s="1">
        <f t="shared" ref="O37:O42" si="2">AVERAGE(M37:N37)</f>
        <v>2101404.8886243599</v>
      </c>
      <c r="P37">
        <f>O37/SUM(O37,O39,O41)</f>
        <v>0.12432779557952491</v>
      </c>
    </row>
    <row r="38" spans="1:19" x14ac:dyDescent="0.35">
      <c r="A38" t="s">
        <v>310</v>
      </c>
      <c r="B38">
        <v>0</v>
      </c>
      <c r="C38">
        <v>1</v>
      </c>
      <c r="D38" t="s">
        <v>311</v>
      </c>
      <c r="E38" s="2">
        <v>2</v>
      </c>
      <c r="F38">
        <v>43.992266666666701</v>
      </c>
      <c r="G38">
        <v>1373.6747322613001</v>
      </c>
      <c r="H38">
        <v>46.3</v>
      </c>
      <c r="I38" t="s">
        <v>109</v>
      </c>
      <c r="K38" t="s">
        <v>97</v>
      </c>
      <c r="L38" t="s">
        <v>98</v>
      </c>
      <c r="M38">
        <v>239031.29487826099</v>
      </c>
      <c r="N38">
        <v>202723.23646426501</v>
      </c>
      <c r="O38">
        <f t="shared" si="2"/>
        <v>220877.26567126298</v>
      </c>
      <c r="P38">
        <f>O38/SUM(O38,O40,O42)</f>
        <v>4.2609053752176662E-2</v>
      </c>
      <c r="Q38" s="8">
        <f>O38*R11/O37</f>
        <v>75.96853221910952</v>
      </c>
      <c r="R38">
        <f>AVERAGE(Q42,Q38)</f>
        <v>149.85874060515377</v>
      </c>
      <c r="S38">
        <f>R22/R38</f>
        <v>21.046628760664436</v>
      </c>
    </row>
    <row r="39" spans="1:19" x14ac:dyDescent="0.35">
      <c r="A39" t="s">
        <v>300</v>
      </c>
      <c r="B39">
        <v>1</v>
      </c>
      <c r="C39">
        <v>1</v>
      </c>
      <c r="D39" t="s">
        <v>301</v>
      </c>
      <c r="E39" s="2">
        <v>2</v>
      </c>
      <c r="F39">
        <v>13.198933333333301</v>
      </c>
      <c r="G39">
        <v>782.38018887633996</v>
      </c>
      <c r="H39">
        <v>32.840000000000003</v>
      </c>
      <c r="I39" s="1" t="s">
        <v>96</v>
      </c>
      <c r="J39" t="s">
        <v>28</v>
      </c>
      <c r="K39" t="s">
        <v>97</v>
      </c>
      <c r="L39" t="s">
        <v>98</v>
      </c>
      <c r="M39">
        <v>6299301.20308722</v>
      </c>
      <c r="N39">
        <v>6388138.7708027102</v>
      </c>
      <c r="O39" s="1">
        <f t="shared" si="2"/>
        <v>6343719.9869449651</v>
      </c>
      <c r="P39">
        <f>O39/SUM(O37,O39,O41)</f>
        <v>0.37532068475720842</v>
      </c>
    </row>
    <row r="40" spans="1:19" x14ac:dyDescent="0.35">
      <c r="A40" t="s">
        <v>302</v>
      </c>
      <c r="B40">
        <v>1</v>
      </c>
      <c r="C40">
        <v>1</v>
      </c>
      <c r="D40" t="s">
        <v>303</v>
      </c>
      <c r="E40" s="2">
        <v>2</v>
      </c>
      <c r="F40">
        <v>13.2281</v>
      </c>
      <c r="G40">
        <v>772.37203105886795</v>
      </c>
      <c r="H40">
        <v>34</v>
      </c>
      <c r="I40" t="s">
        <v>96</v>
      </c>
      <c r="K40" t="s">
        <v>97</v>
      </c>
      <c r="L40" t="s">
        <v>98</v>
      </c>
      <c r="M40">
        <v>2292382.0471382798</v>
      </c>
      <c r="N40">
        <v>2397296.1916605202</v>
      </c>
      <c r="O40">
        <f t="shared" si="2"/>
        <v>2344839.1193994</v>
      </c>
      <c r="P40">
        <f>O40/SUM(O38,O40,O42)</f>
        <v>0.45233888501406999</v>
      </c>
      <c r="Q40">
        <f>O40*R11/O39</f>
        <v>267.15389009294614</v>
      </c>
    </row>
    <row r="41" spans="1:19" x14ac:dyDescent="0.35">
      <c r="A41" t="s">
        <v>304</v>
      </c>
      <c r="B41">
        <v>2</v>
      </c>
      <c r="C41">
        <v>2</v>
      </c>
      <c r="D41" t="s">
        <v>305</v>
      </c>
      <c r="E41" s="2" t="s">
        <v>39</v>
      </c>
      <c r="F41">
        <v>34.082099999999997</v>
      </c>
      <c r="G41">
        <v>1430.65639903642</v>
      </c>
      <c r="H41">
        <v>87.29</v>
      </c>
      <c r="I41" s="1" t="s">
        <v>103</v>
      </c>
      <c r="J41" t="s">
        <v>104</v>
      </c>
      <c r="K41" t="s">
        <v>97</v>
      </c>
      <c r="L41" t="s">
        <v>98</v>
      </c>
      <c r="M41">
        <v>8612026.4460000005</v>
      </c>
      <c r="N41">
        <v>8301989.0329999998</v>
      </c>
      <c r="O41" s="1">
        <f t="shared" si="2"/>
        <v>8457007.7395000011</v>
      </c>
      <c r="P41">
        <f>O41/SUM(O37,O39,O41)</f>
        <v>0.50035151966326674</v>
      </c>
    </row>
    <row r="42" spans="1:19" x14ac:dyDescent="0.35">
      <c r="A42" t="s">
        <v>306</v>
      </c>
      <c r="B42">
        <v>0</v>
      </c>
      <c r="C42">
        <v>2</v>
      </c>
      <c r="D42" t="s">
        <v>307</v>
      </c>
      <c r="E42" s="2" t="s">
        <v>39</v>
      </c>
      <c r="F42">
        <v>34.082099999999997</v>
      </c>
      <c r="G42">
        <v>1420.6476453204</v>
      </c>
      <c r="H42">
        <v>101.15</v>
      </c>
      <c r="I42" t="s">
        <v>103</v>
      </c>
      <c r="K42" t="s">
        <v>97</v>
      </c>
      <c r="L42" t="s">
        <v>98</v>
      </c>
      <c r="M42">
        <v>2679278.5430000001</v>
      </c>
      <c r="N42">
        <v>2556909.9419999998</v>
      </c>
      <c r="O42">
        <f t="shared" si="2"/>
        <v>2618094.2424999997</v>
      </c>
      <c r="P42">
        <f>O42/SUM(O38,O40,O42)</f>
        <v>0.50505206123375335</v>
      </c>
      <c r="Q42">
        <f>O42*R11/O41</f>
        <v>223.74894899119803</v>
      </c>
    </row>
    <row r="55" spans="5:16" x14ac:dyDescent="0.35">
      <c r="E55" s="2"/>
      <c r="I55" s="1"/>
      <c r="O55" s="1"/>
      <c r="P55" s="1"/>
    </row>
    <row r="56" spans="5:16" x14ac:dyDescent="0.35">
      <c r="E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F563-A1C4-4D40-8E01-9877343C934E}">
  <dimension ref="A1:S56"/>
  <sheetViews>
    <sheetView zoomScaleNormal="100" workbookViewId="0">
      <selection activeCell="R27" sqref="R27:R39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312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325</v>
      </c>
      <c r="B10">
        <v>0</v>
      </c>
      <c r="C10">
        <v>2</v>
      </c>
      <c r="D10" t="s">
        <v>326</v>
      </c>
      <c r="E10" s="2" t="s">
        <v>39</v>
      </c>
      <c r="F10">
        <v>32.912624999999998</v>
      </c>
      <c r="G10">
        <v>1312.7230043336599</v>
      </c>
      <c r="H10">
        <v>64.010000000000005</v>
      </c>
      <c r="I10" s="1" t="s">
        <v>40</v>
      </c>
      <c r="J10" t="s">
        <v>41</v>
      </c>
      <c r="K10" t="s">
        <v>21</v>
      </c>
      <c r="L10" t="s">
        <v>22</v>
      </c>
      <c r="M10">
        <v>2910690.32006155</v>
      </c>
      <c r="N10">
        <v>2940378.7357121599</v>
      </c>
      <c r="O10" s="1">
        <f t="shared" ref="O10:O19" si="0">AVERAGE(M10:N10)</f>
        <v>2925534.527886855</v>
      </c>
      <c r="P10" s="1"/>
    </row>
    <row r="11" spans="1:19" x14ac:dyDescent="0.35">
      <c r="A11" t="s">
        <v>327</v>
      </c>
      <c r="B11">
        <v>2</v>
      </c>
      <c r="C11">
        <v>2</v>
      </c>
      <c r="D11" t="s">
        <v>328</v>
      </c>
      <c r="E11" s="2" t="s">
        <v>39</v>
      </c>
      <c r="F11">
        <v>32.933116666666699</v>
      </c>
      <c r="G11">
        <v>1304.70942092362</v>
      </c>
      <c r="H11">
        <v>75.72</v>
      </c>
      <c r="I11" t="s">
        <v>40</v>
      </c>
      <c r="K11" t="s">
        <v>21</v>
      </c>
      <c r="L11" t="s">
        <v>22</v>
      </c>
      <c r="M11">
        <v>11585090.1331132</v>
      </c>
      <c r="N11">
        <v>11383234.1006366</v>
      </c>
      <c r="O11">
        <f t="shared" si="0"/>
        <v>11484162.1168749</v>
      </c>
      <c r="Q11">
        <f>O10*1000/O11</f>
        <v>254.74514362593823</v>
      </c>
      <c r="R11">
        <f>AVERAGE(Q17,Q15,Q19,Q11,Q13)</f>
        <v>235.7685509944215</v>
      </c>
    </row>
    <row r="12" spans="1:19" x14ac:dyDescent="0.35">
      <c r="A12" t="s">
        <v>329</v>
      </c>
      <c r="B12">
        <v>0</v>
      </c>
      <c r="C12">
        <v>2</v>
      </c>
      <c r="D12" t="s">
        <v>330</v>
      </c>
      <c r="E12" s="2" t="s">
        <v>39</v>
      </c>
      <c r="F12">
        <v>55.662475000000001</v>
      </c>
      <c r="G12">
        <v>1488.7954364027701</v>
      </c>
      <c r="H12">
        <v>112.73</v>
      </c>
      <c r="I12" s="1" t="s">
        <v>46</v>
      </c>
      <c r="J12" t="s">
        <v>47</v>
      </c>
      <c r="K12" t="s">
        <v>21</v>
      </c>
      <c r="L12" t="s">
        <v>22</v>
      </c>
      <c r="M12">
        <v>925805.09149994596</v>
      </c>
      <c r="N12">
        <v>837158.27328451199</v>
      </c>
      <c r="O12" s="1">
        <f t="shared" si="0"/>
        <v>881481.68239222898</v>
      </c>
      <c r="P12" s="1"/>
    </row>
    <row r="13" spans="1:19" x14ac:dyDescent="0.35">
      <c r="A13" t="s">
        <v>331</v>
      </c>
      <c r="B13">
        <v>0</v>
      </c>
      <c r="C13">
        <v>2</v>
      </c>
      <c r="D13" t="s">
        <v>332</v>
      </c>
      <c r="E13" s="2" t="s">
        <v>39</v>
      </c>
      <c r="F13">
        <v>55.685666666666698</v>
      </c>
      <c r="G13">
        <v>1478.78833487304</v>
      </c>
      <c r="H13">
        <v>105.76</v>
      </c>
      <c r="I13" t="s">
        <v>46</v>
      </c>
      <c r="K13" t="s">
        <v>21</v>
      </c>
      <c r="L13" t="s">
        <v>22</v>
      </c>
      <c r="M13">
        <v>4533799.3453258704</v>
      </c>
      <c r="N13">
        <v>4154291.9824066102</v>
      </c>
      <c r="O13">
        <f t="shared" si="0"/>
        <v>4344045.6638662405</v>
      </c>
      <c r="Q13">
        <f>O12*1000/O13</f>
        <v>202.91722292985801</v>
      </c>
    </row>
    <row r="14" spans="1:19" x14ac:dyDescent="0.35">
      <c r="A14" t="s">
        <v>317</v>
      </c>
      <c r="B14">
        <v>0</v>
      </c>
      <c r="C14">
        <v>1</v>
      </c>
      <c r="D14" t="s">
        <v>318</v>
      </c>
      <c r="E14" s="2">
        <v>2</v>
      </c>
      <c r="F14">
        <v>44.857050000000001</v>
      </c>
      <c r="G14">
        <v>1170.63735375071</v>
      </c>
      <c r="H14">
        <v>65.64</v>
      </c>
      <c r="I14" s="1" t="s">
        <v>33</v>
      </c>
      <c r="J14" t="s">
        <v>34</v>
      </c>
      <c r="K14" t="s">
        <v>21</v>
      </c>
      <c r="L14" t="s">
        <v>22</v>
      </c>
      <c r="M14">
        <v>3119231.4635529802</v>
      </c>
      <c r="N14">
        <v>3114820.7003928502</v>
      </c>
      <c r="O14" s="1">
        <f t="shared" si="0"/>
        <v>3117026.0819729152</v>
      </c>
      <c r="P14" s="1"/>
    </row>
    <row r="15" spans="1:19" x14ac:dyDescent="0.35">
      <c r="A15" t="s">
        <v>319</v>
      </c>
      <c r="B15">
        <v>1</v>
      </c>
      <c r="C15">
        <v>1</v>
      </c>
      <c r="D15" t="s">
        <v>320</v>
      </c>
      <c r="E15" s="2">
        <v>2</v>
      </c>
      <c r="F15">
        <v>44.857050000000001</v>
      </c>
      <c r="G15">
        <v>1162.6241152493701</v>
      </c>
      <c r="H15">
        <v>70.16</v>
      </c>
      <c r="I15" t="s">
        <v>33</v>
      </c>
      <c r="K15" t="s">
        <v>21</v>
      </c>
      <c r="L15" t="s">
        <v>22</v>
      </c>
      <c r="M15">
        <v>13967548.8629272</v>
      </c>
      <c r="N15">
        <v>14291699.809111601</v>
      </c>
      <c r="O15">
        <f t="shared" si="0"/>
        <v>14129624.336019401</v>
      </c>
      <c r="Q15">
        <f>O14*1000/O15</f>
        <v>220.60219067728195</v>
      </c>
    </row>
    <row r="16" spans="1:19" x14ac:dyDescent="0.35">
      <c r="A16" t="s">
        <v>313</v>
      </c>
      <c r="B16">
        <v>0</v>
      </c>
      <c r="C16">
        <v>1</v>
      </c>
      <c r="D16" t="s">
        <v>314</v>
      </c>
      <c r="E16" s="2">
        <v>2</v>
      </c>
      <c r="F16">
        <v>47.259983333333302</v>
      </c>
      <c r="G16">
        <v>1021.62594059276</v>
      </c>
      <c r="H16">
        <v>56.44</v>
      </c>
      <c r="I16" s="1" t="s">
        <v>19</v>
      </c>
      <c r="J16" t="s">
        <v>20</v>
      </c>
      <c r="K16" t="s">
        <v>21</v>
      </c>
      <c r="L16" t="s">
        <v>22</v>
      </c>
      <c r="M16">
        <v>2664109.69341052</v>
      </c>
      <c r="N16">
        <v>2279156.7813519998</v>
      </c>
      <c r="O16" s="1">
        <f t="shared" si="0"/>
        <v>2471633.2373812599</v>
      </c>
      <c r="P16" s="1"/>
    </row>
    <row r="17" spans="1:19" x14ac:dyDescent="0.35">
      <c r="A17" t="s">
        <v>315</v>
      </c>
      <c r="B17">
        <v>1</v>
      </c>
      <c r="C17">
        <v>1</v>
      </c>
      <c r="D17" t="s">
        <v>316</v>
      </c>
      <c r="E17" s="2">
        <v>2</v>
      </c>
      <c r="F17">
        <v>47.259983333333302</v>
      </c>
      <c r="G17">
        <v>1013.61251896709</v>
      </c>
      <c r="H17">
        <v>52.42</v>
      </c>
      <c r="I17" t="s">
        <v>19</v>
      </c>
      <c r="K17" t="s">
        <v>21</v>
      </c>
      <c r="L17" t="s">
        <v>22</v>
      </c>
      <c r="M17">
        <v>15059440.0698043</v>
      </c>
      <c r="N17">
        <v>12959138.516441001</v>
      </c>
      <c r="O17">
        <f t="shared" si="0"/>
        <v>14009289.293122649</v>
      </c>
      <c r="Q17">
        <f>O16*1000/O17</f>
        <v>176.42816745847475</v>
      </c>
    </row>
    <row r="18" spans="1:19" x14ac:dyDescent="0.35">
      <c r="A18" t="s">
        <v>321</v>
      </c>
      <c r="B18">
        <v>0</v>
      </c>
      <c r="C18">
        <v>1</v>
      </c>
      <c r="D18" t="s">
        <v>322</v>
      </c>
      <c r="E18" s="2">
        <v>2</v>
      </c>
      <c r="F18">
        <v>35.482666666666702</v>
      </c>
      <c r="G18">
        <v>936.49502561627799</v>
      </c>
      <c r="H18">
        <v>42.51</v>
      </c>
      <c r="I18" s="1" t="s">
        <v>27</v>
      </c>
      <c r="J18" t="s">
        <v>28</v>
      </c>
      <c r="K18" t="s">
        <v>21</v>
      </c>
      <c r="L18" t="s">
        <v>22</v>
      </c>
      <c r="M18">
        <v>1852223.24836885</v>
      </c>
      <c r="N18">
        <v>1962297.66495186</v>
      </c>
      <c r="O18" s="1">
        <f t="shared" si="0"/>
        <v>1907260.456660355</v>
      </c>
      <c r="P18" s="1"/>
    </row>
    <row r="19" spans="1:19" x14ac:dyDescent="0.35">
      <c r="A19" t="s">
        <v>323</v>
      </c>
      <c r="B19">
        <v>0</v>
      </c>
      <c r="C19">
        <v>1</v>
      </c>
      <c r="D19" t="s">
        <v>324</v>
      </c>
      <c r="E19" s="2">
        <v>2</v>
      </c>
      <c r="F19">
        <v>35.482666666666702</v>
      </c>
      <c r="G19">
        <v>926.48673920561396</v>
      </c>
      <c r="H19">
        <v>48.21</v>
      </c>
      <c r="I19" t="s">
        <v>27</v>
      </c>
      <c r="K19" t="s">
        <v>21</v>
      </c>
      <c r="L19" t="s">
        <v>22</v>
      </c>
      <c r="M19">
        <v>5717308.2781313304</v>
      </c>
      <c r="N19">
        <v>6050455.2788216397</v>
      </c>
      <c r="O19">
        <f t="shared" si="0"/>
        <v>5883881.7784764851</v>
      </c>
      <c r="Q19">
        <f>O18*1000/O19</f>
        <v>324.1500302805544</v>
      </c>
    </row>
    <row r="20" spans="1:19" x14ac:dyDescent="0.35">
      <c r="E20" s="2"/>
    </row>
    <row r="21" spans="1:19" x14ac:dyDescent="0.35">
      <c r="A21" t="s">
        <v>333</v>
      </c>
      <c r="B21">
        <v>2</v>
      </c>
      <c r="C21">
        <v>2</v>
      </c>
      <c r="D21" t="s">
        <v>334</v>
      </c>
      <c r="E21" s="2" t="s">
        <v>39</v>
      </c>
      <c r="F21">
        <v>8.4095916666666692</v>
      </c>
      <c r="G21">
        <v>1497.7136809255601</v>
      </c>
      <c r="H21">
        <v>88.58</v>
      </c>
      <c r="I21" s="1" t="s">
        <v>52</v>
      </c>
      <c r="J21" t="s">
        <v>53</v>
      </c>
      <c r="K21" t="s">
        <v>54</v>
      </c>
      <c r="L21" t="s">
        <v>55</v>
      </c>
      <c r="M21">
        <v>31374363.6416559</v>
      </c>
      <c r="N21">
        <v>32595323.8773905</v>
      </c>
      <c r="O21" s="1">
        <f>AVERAGE(M21:N21)</f>
        <v>31984843.759523198</v>
      </c>
      <c r="P21" s="1"/>
    </row>
    <row r="22" spans="1:19" x14ac:dyDescent="0.35">
      <c r="A22" t="s">
        <v>335</v>
      </c>
      <c r="B22">
        <v>2</v>
      </c>
      <c r="C22">
        <v>2</v>
      </c>
      <c r="D22" t="s">
        <v>336</v>
      </c>
      <c r="E22" s="2" t="s">
        <v>39</v>
      </c>
      <c r="F22">
        <v>8.4095916666666692</v>
      </c>
      <c r="G22">
        <v>1489.7009199674701</v>
      </c>
      <c r="H22">
        <v>97.47</v>
      </c>
      <c r="I22" t="s">
        <v>52</v>
      </c>
      <c r="K22" t="s">
        <v>54</v>
      </c>
      <c r="L22" t="s">
        <v>55</v>
      </c>
      <c r="M22">
        <v>188950506.12847</v>
      </c>
      <c r="N22">
        <v>204386976.93165401</v>
      </c>
      <c r="O22">
        <f>AVERAGE(M22:N22)</f>
        <v>196668741.53006202</v>
      </c>
      <c r="Q22">
        <f>O22*(4*R11)/O21</f>
        <v>5798.7845199504391</v>
      </c>
      <c r="R22">
        <f>AVERAGE(Q22,Q24)</f>
        <v>7802.7263044574274</v>
      </c>
      <c r="S22">
        <v>1</v>
      </c>
    </row>
    <row r="23" spans="1:19" x14ac:dyDescent="0.35">
      <c r="A23" t="s">
        <v>337</v>
      </c>
      <c r="B23">
        <v>1</v>
      </c>
      <c r="C23">
        <v>1</v>
      </c>
      <c r="D23" t="s">
        <v>253</v>
      </c>
      <c r="E23" s="2">
        <v>2</v>
      </c>
      <c r="F23">
        <v>20.401050000000001</v>
      </c>
      <c r="G23">
        <v>1368.62497986319</v>
      </c>
      <c r="H23">
        <v>95.29</v>
      </c>
      <c r="I23" s="1" t="s">
        <v>60</v>
      </c>
      <c r="J23" t="s">
        <v>53</v>
      </c>
      <c r="K23" t="s">
        <v>54</v>
      </c>
      <c r="L23" t="s">
        <v>55</v>
      </c>
      <c r="M23">
        <v>16038312.3105384</v>
      </c>
      <c r="N23">
        <v>15268075.421043999</v>
      </c>
      <c r="O23" s="1">
        <f>AVERAGE(M23:N23)</f>
        <v>15653193.8657912</v>
      </c>
      <c r="P23" s="1"/>
    </row>
    <row r="24" spans="1:19" x14ac:dyDescent="0.35">
      <c r="A24" t="s">
        <v>338</v>
      </c>
      <c r="B24">
        <v>0</v>
      </c>
      <c r="C24">
        <v>1</v>
      </c>
      <c r="D24" t="s">
        <v>339</v>
      </c>
      <c r="E24" s="2">
        <v>2</v>
      </c>
      <c r="F24">
        <v>20.441299999999998</v>
      </c>
      <c r="G24">
        <v>1360.6112478629</v>
      </c>
      <c r="H24">
        <v>85.39</v>
      </c>
      <c r="I24" t="s">
        <v>60</v>
      </c>
      <c r="K24" t="s">
        <v>54</v>
      </c>
      <c r="L24" t="s">
        <v>55</v>
      </c>
      <c r="M24">
        <v>165784015.15198699</v>
      </c>
      <c r="N24">
        <v>159759141.741869</v>
      </c>
      <c r="O24">
        <f>AVERAGE(M24:N24)</f>
        <v>162771578.44692799</v>
      </c>
      <c r="Q24">
        <f>O24*(4*R11)/O23</f>
        <v>9806.6680889644158</v>
      </c>
    </row>
    <row r="25" spans="1:19" x14ac:dyDescent="0.35">
      <c r="E25" s="2"/>
    </row>
    <row r="26" spans="1:19" x14ac:dyDescent="0.35">
      <c r="A26" t="s">
        <v>340</v>
      </c>
      <c r="B26">
        <v>0</v>
      </c>
      <c r="C26">
        <v>1</v>
      </c>
      <c r="D26" t="s">
        <v>341</v>
      </c>
      <c r="E26" s="2">
        <v>2</v>
      </c>
      <c r="F26">
        <v>39.184033333333304</v>
      </c>
      <c r="G26">
        <v>848.45234652840895</v>
      </c>
      <c r="H26">
        <v>44.05</v>
      </c>
      <c r="I26" s="1" t="s">
        <v>65</v>
      </c>
      <c r="J26" t="s">
        <v>66</v>
      </c>
      <c r="K26" t="s">
        <v>67</v>
      </c>
      <c r="L26" t="s">
        <v>68</v>
      </c>
      <c r="M26">
        <v>1918008.2314027201</v>
      </c>
      <c r="N26">
        <v>2143625.0669612498</v>
      </c>
      <c r="O26" s="1">
        <f t="shared" ref="O26:O35" si="1">AVERAGE(M26:N26)</f>
        <v>2030816.6491819848</v>
      </c>
      <c r="P26">
        <f>O26/SUM(O26,O28,O30,O32,O34)</f>
        <v>0.30548372199984025</v>
      </c>
    </row>
    <row r="27" spans="1:19" x14ac:dyDescent="0.35">
      <c r="A27" t="s">
        <v>342</v>
      </c>
      <c r="B27">
        <v>1</v>
      </c>
      <c r="C27">
        <v>1</v>
      </c>
      <c r="D27" t="s">
        <v>343</v>
      </c>
      <c r="E27" s="2">
        <v>2</v>
      </c>
      <c r="F27">
        <v>39.227400000000003</v>
      </c>
      <c r="G27">
        <v>840.43802391481904</v>
      </c>
      <c r="H27">
        <v>49.91</v>
      </c>
      <c r="I27" t="s">
        <v>65</v>
      </c>
      <c r="K27" t="s">
        <v>67</v>
      </c>
      <c r="L27" t="s">
        <v>68</v>
      </c>
      <c r="M27">
        <v>8248069.7888038</v>
      </c>
      <c r="N27">
        <v>8123627.9923192002</v>
      </c>
      <c r="O27">
        <f t="shared" si="1"/>
        <v>8185848.8905615006</v>
      </c>
      <c r="P27">
        <f>O27/SUM(O27,O29,O31,O33,O35)</f>
        <v>0.6110661366950747</v>
      </c>
      <c r="Q27">
        <f>O27*R11/O26</f>
        <v>950.33972287176687</v>
      </c>
      <c r="R27">
        <f>AVERAGE(Q27,Q33,Q31)</f>
        <v>855.26139713266809</v>
      </c>
      <c r="S27">
        <f>R22/R27</f>
        <v>9.1232064613423312</v>
      </c>
    </row>
    <row r="28" spans="1:19" x14ac:dyDescent="0.35">
      <c r="A28" t="s">
        <v>344</v>
      </c>
      <c r="B28">
        <v>0</v>
      </c>
      <c r="C28">
        <v>2</v>
      </c>
      <c r="D28" t="s">
        <v>345</v>
      </c>
      <c r="E28" s="2">
        <v>2</v>
      </c>
      <c r="F28">
        <v>47.600566666666701</v>
      </c>
      <c r="G28">
        <v>1245.66956557395</v>
      </c>
      <c r="H28">
        <v>59.35</v>
      </c>
      <c r="I28" s="1" t="s">
        <v>90</v>
      </c>
      <c r="J28" t="s">
        <v>91</v>
      </c>
      <c r="K28" t="s">
        <v>67</v>
      </c>
      <c r="L28" t="s">
        <v>68</v>
      </c>
      <c r="M28">
        <v>2138640.3427796201</v>
      </c>
      <c r="N28">
        <v>2246081.6488410202</v>
      </c>
      <c r="O28" s="1">
        <f t="shared" si="1"/>
        <v>2192360.9958103201</v>
      </c>
      <c r="P28">
        <f>O28/SUM(O26,O28,O30,O32,O34)</f>
        <v>0.32978388139430559</v>
      </c>
      <c r="R28" s="3"/>
    </row>
    <row r="29" spans="1:19" x14ac:dyDescent="0.35">
      <c r="A29" t="s">
        <v>346</v>
      </c>
      <c r="B29">
        <v>0</v>
      </c>
      <c r="C29">
        <v>1</v>
      </c>
      <c r="D29" t="s">
        <v>347</v>
      </c>
      <c r="E29" s="2">
        <v>2</v>
      </c>
      <c r="F29">
        <v>47.600566666666701</v>
      </c>
      <c r="G29">
        <v>1237.6552663099601</v>
      </c>
      <c r="H29">
        <v>68.11</v>
      </c>
      <c r="I29" t="s">
        <v>90</v>
      </c>
      <c r="K29" t="s">
        <v>67</v>
      </c>
      <c r="L29" t="s">
        <v>68</v>
      </c>
      <c r="M29">
        <v>812362.03954752104</v>
      </c>
      <c r="N29">
        <v>788157.56210549094</v>
      </c>
      <c r="O29">
        <f t="shared" si="1"/>
        <v>800259.80082650599</v>
      </c>
      <c r="P29">
        <f>O29/SUM(O27,O29,O31,O33,O35)</f>
        <v>5.9738662584801226E-2</v>
      </c>
      <c r="Q29" s="3">
        <f>O29*R11/O28</f>
        <v>86.060687095107227</v>
      </c>
    </row>
    <row r="30" spans="1:19" x14ac:dyDescent="0.35">
      <c r="A30" t="s">
        <v>355</v>
      </c>
      <c r="B30">
        <v>0</v>
      </c>
      <c r="C30">
        <v>1</v>
      </c>
      <c r="D30" t="s">
        <v>356</v>
      </c>
      <c r="E30" s="2">
        <v>2</v>
      </c>
      <c r="F30">
        <v>38.144433333333303</v>
      </c>
      <c r="G30">
        <v>1172.5633072361099</v>
      </c>
      <c r="H30">
        <v>67.47</v>
      </c>
      <c r="I30" s="1" t="s">
        <v>83</v>
      </c>
      <c r="J30" t="s">
        <v>84</v>
      </c>
      <c r="K30" t="s">
        <v>67</v>
      </c>
      <c r="L30" t="s">
        <v>68</v>
      </c>
      <c r="M30">
        <v>646383.00816754799</v>
      </c>
      <c r="N30">
        <v>702383.60301179904</v>
      </c>
      <c r="O30" s="1">
        <f t="shared" si="1"/>
        <v>674383.30558967358</v>
      </c>
      <c r="P30">
        <f>O30/SUM(O26,O28,O30,O32,O34)</f>
        <v>0.10144348694849999</v>
      </c>
    </row>
    <row r="31" spans="1:19" x14ac:dyDescent="0.35">
      <c r="A31" t="s">
        <v>357</v>
      </c>
      <c r="B31">
        <v>0</v>
      </c>
      <c r="C31">
        <v>1</v>
      </c>
      <c r="D31" t="s">
        <v>358</v>
      </c>
      <c r="E31" s="2">
        <v>2</v>
      </c>
      <c r="F31">
        <v>38.184816666666698</v>
      </c>
      <c r="G31">
        <v>1164.5486890283701</v>
      </c>
      <c r="H31">
        <v>72.91</v>
      </c>
      <c r="I31" t="s">
        <v>83</v>
      </c>
      <c r="J31" t="s">
        <v>87</v>
      </c>
      <c r="K31" t="s">
        <v>67</v>
      </c>
      <c r="L31" t="s">
        <v>68</v>
      </c>
      <c r="M31">
        <v>1894744.2464304401</v>
      </c>
      <c r="N31">
        <v>2053718.8482016299</v>
      </c>
      <c r="O31">
        <f t="shared" si="1"/>
        <v>1974231.547316035</v>
      </c>
      <c r="P31">
        <f>O31/SUM(O27,O29,O31,O33,O35)</f>
        <v>0.14737458028952183</v>
      </c>
      <c r="Q31">
        <f>O31*R11/O30</f>
        <v>690.20349018156901</v>
      </c>
    </row>
    <row r="32" spans="1:19" x14ac:dyDescent="0.35">
      <c r="A32" t="s">
        <v>348</v>
      </c>
      <c r="B32">
        <v>0</v>
      </c>
      <c r="C32">
        <v>1</v>
      </c>
      <c r="D32" t="s">
        <v>349</v>
      </c>
      <c r="E32" s="2">
        <v>2</v>
      </c>
      <c r="F32">
        <v>22.270399999999999</v>
      </c>
      <c r="G32">
        <v>853.44299002103901</v>
      </c>
      <c r="H32">
        <v>24.81</v>
      </c>
      <c r="I32" s="1" t="s">
        <v>78</v>
      </c>
      <c r="J32" t="s">
        <v>66</v>
      </c>
      <c r="K32" t="s">
        <v>67</v>
      </c>
      <c r="L32" t="s">
        <v>68</v>
      </c>
      <c r="M32">
        <v>551076.47694249195</v>
      </c>
      <c r="N32">
        <v>578537.44857946003</v>
      </c>
      <c r="O32" s="1">
        <f t="shared" si="1"/>
        <v>564806.96276097605</v>
      </c>
      <c r="P32">
        <f>O32/SUM(O26,O28,O30,O32,O34)</f>
        <v>8.49605666100616E-2</v>
      </c>
    </row>
    <row r="33" spans="1:19" x14ac:dyDescent="0.35">
      <c r="A33" t="s">
        <v>350</v>
      </c>
      <c r="B33">
        <v>0</v>
      </c>
      <c r="C33">
        <v>1</v>
      </c>
      <c r="D33" t="s">
        <v>207</v>
      </c>
      <c r="E33" s="2">
        <v>2</v>
      </c>
      <c r="F33">
        <v>22.3064</v>
      </c>
      <c r="G33">
        <v>845.42866466492899</v>
      </c>
      <c r="H33">
        <v>37.04</v>
      </c>
      <c r="I33" t="s">
        <v>78</v>
      </c>
      <c r="K33" t="s">
        <v>67</v>
      </c>
      <c r="L33" t="s">
        <v>68</v>
      </c>
      <c r="M33">
        <v>2076257.0398609601</v>
      </c>
      <c r="N33">
        <v>2356756.1385014998</v>
      </c>
      <c r="O33">
        <f t="shared" si="1"/>
        <v>2216506.5891812299</v>
      </c>
      <c r="P33">
        <f>O33/SUM(O27,O29,O31,O33,O35)</f>
        <v>0.16546019069223805</v>
      </c>
      <c r="Q33">
        <f>O33*R11/O32</f>
        <v>925.24097834466829</v>
      </c>
    </row>
    <row r="34" spans="1:19" x14ac:dyDescent="0.35">
      <c r="A34" t="s">
        <v>351</v>
      </c>
      <c r="B34">
        <v>0</v>
      </c>
      <c r="C34">
        <v>1</v>
      </c>
      <c r="D34" t="s">
        <v>352</v>
      </c>
      <c r="E34" s="2">
        <v>2</v>
      </c>
      <c r="F34">
        <v>30.765049999999999</v>
      </c>
      <c r="G34">
        <v>866.42655565773498</v>
      </c>
      <c r="H34">
        <v>54.85</v>
      </c>
      <c r="I34" s="1" t="s">
        <v>73</v>
      </c>
      <c r="J34" t="s">
        <v>66</v>
      </c>
      <c r="K34" t="s">
        <v>67</v>
      </c>
      <c r="L34" t="s">
        <v>68</v>
      </c>
      <c r="M34">
        <v>1140592.9104994801</v>
      </c>
      <c r="N34">
        <v>1230415.0483577701</v>
      </c>
      <c r="O34" s="1">
        <f t="shared" si="1"/>
        <v>1185503.9794286252</v>
      </c>
      <c r="P34">
        <f>O34/SUM(O26,O28,O30,O32,O34)</f>
        <v>0.1783283430472927</v>
      </c>
    </row>
    <row r="35" spans="1:19" x14ac:dyDescent="0.35">
      <c r="A35" t="s">
        <v>353</v>
      </c>
      <c r="B35">
        <v>0</v>
      </c>
      <c r="C35">
        <v>1</v>
      </c>
      <c r="D35" t="s">
        <v>354</v>
      </c>
      <c r="E35" s="2">
        <v>2</v>
      </c>
      <c r="F35">
        <v>30.720583333333298</v>
      </c>
      <c r="G35">
        <v>858.41197723328105</v>
      </c>
      <c r="H35">
        <v>47.34</v>
      </c>
      <c r="I35" t="s">
        <v>73</v>
      </c>
      <c r="K35" t="s">
        <v>67</v>
      </c>
      <c r="L35" t="s">
        <v>68</v>
      </c>
      <c r="M35">
        <v>213382.70956284399</v>
      </c>
      <c r="N35">
        <v>224946.29471554601</v>
      </c>
      <c r="O35">
        <f t="shared" si="1"/>
        <v>219164.50213919498</v>
      </c>
      <c r="P35">
        <f>O35/SUM(O27,O29,O31,O33,O35)</f>
        <v>1.6360429738364119E-2</v>
      </c>
      <c r="Q35" s="3">
        <f>O35*R11/O34</f>
        <v>43.586607886104346</v>
      </c>
    </row>
    <row r="36" spans="1:19" x14ac:dyDescent="0.35">
      <c r="E36" s="2"/>
    </row>
    <row r="37" spans="1:19" x14ac:dyDescent="0.35">
      <c r="A37" t="s">
        <v>370</v>
      </c>
      <c r="B37">
        <v>0</v>
      </c>
      <c r="C37">
        <v>1</v>
      </c>
      <c r="D37" t="s">
        <v>371</v>
      </c>
      <c r="E37" s="2">
        <v>2</v>
      </c>
      <c r="F37">
        <v>46.3013166666667</v>
      </c>
      <c r="G37">
        <v>1383.6815605096999</v>
      </c>
      <c r="H37">
        <v>75.77</v>
      </c>
      <c r="I37" s="1" t="s">
        <v>109</v>
      </c>
      <c r="J37" t="s">
        <v>104</v>
      </c>
      <c r="K37" t="s">
        <v>97</v>
      </c>
      <c r="L37" t="s">
        <v>98</v>
      </c>
      <c r="M37">
        <v>2253291.1743409801</v>
      </c>
      <c r="N37">
        <v>2309700.1103713098</v>
      </c>
      <c r="O37" s="1">
        <f t="shared" ref="O37:O43" si="2">AVERAGE(M37:N37)</f>
        <v>2281495.6423561452</v>
      </c>
    </row>
    <row r="38" spans="1:19" x14ac:dyDescent="0.35">
      <c r="A38" t="s">
        <v>359</v>
      </c>
      <c r="B38">
        <v>1</v>
      </c>
      <c r="C38">
        <v>1</v>
      </c>
      <c r="D38" t="s">
        <v>64</v>
      </c>
      <c r="E38" s="2">
        <v>2</v>
      </c>
      <c r="F38">
        <v>13.442783333333299</v>
      </c>
      <c r="G38">
        <v>782.37910220354695</v>
      </c>
      <c r="H38">
        <v>30.3</v>
      </c>
      <c r="I38" s="1" t="s">
        <v>96</v>
      </c>
      <c r="J38" t="s">
        <v>28</v>
      </c>
      <c r="K38" t="s">
        <v>97</v>
      </c>
      <c r="L38" t="s">
        <v>98</v>
      </c>
      <c r="M38">
        <v>5747976.2878097203</v>
      </c>
      <c r="N38">
        <v>6272329.0492100399</v>
      </c>
      <c r="O38" s="1">
        <f t="shared" si="2"/>
        <v>6010152.6685098801</v>
      </c>
      <c r="P38">
        <f>O38/SUM(O38,O40,O42)</f>
        <v>0.54945956094312809</v>
      </c>
    </row>
    <row r="39" spans="1:19" x14ac:dyDescent="0.35">
      <c r="A39" t="s">
        <v>360</v>
      </c>
      <c r="B39">
        <v>1</v>
      </c>
      <c r="C39">
        <v>1</v>
      </c>
      <c r="D39" t="s">
        <v>361</v>
      </c>
      <c r="E39" s="2">
        <v>2</v>
      </c>
      <c r="F39">
        <v>13.442783333333299</v>
      </c>
      <c r="G39">
        <v>772.37087899745802</v>
      </c>
      <c r="H39">
        <v>32.090000000000003</v>
      </c>
      <c r="I39" t="s">
        <v>96</v>
      </c>
      <c r="K39" t="s">
        <v>97</v>
      </c>
      <c r="L39" t="s">
        <v>98</v>
      </c>
      <c r="M39">
        <v>8550083.6057788804</v>
      </c>
      <c r="N39">
        <v>9209802.4626090992</v>
      </c>
      <c r="O39">
        <f t="shared" si="2"/>
        <v>8879943.0341939889</v>
      </c>
      <c r="P39">
        <f>O39/SUM(O39,O41,O43)</f>
        <v>0.60599705742659182</v>
      </c>
      <c r="Q39">
        <f>O39*R11/O38</f>
        <v>348.34577714712202</v>
      </c>
      <c r="R39">
        <f>AVERAGE(Q39,Q43,Q41)</f>
        <v>305.95562606356907</v>
      </c>
      <c r="S39">
        <f>R22/R39</f>
        <v>25.50280380474598</v>
      </c>
    </row>
    <row r="40" spans="1:19" x14ac:dyDescent="0.35">
      <c r="A40" t="s">
        <v>366</v>
      </c>
      <c r="B40">
        <v>0</v>
      </c>
      <c r="C40">
        <v>1</v>
      </c>
      <c r="D40" t="s">
        <v>367</v>
      </c>
      <c r="E40" s="2">
        <v>2</v>
      </c>
      <c r="F40">
        <v>68.325516666666701</v>
      </c>
      <c r="G40">
        <v>1402.66608614505</v>
      </c>
      <c r="H40">
        <v>72.87</v>
      </c>
      <c r="I40" s="1" t="s">
        <v>114</v>
      </c>
      <c r="J40" t="s">
        <v>115</v>
      </c>
      <c r="K40" t="s">
        <v>97</v>
      </c>
      <c r="L40" t="s">
        <v>98</v>
      </c>
      <c r="M40">
        <v>65750.984405058494</v>
      </c>
      <c r="N40">
        <v>61474.470992546398</v>
      </c>
      <c r="O40" s="1">
        <f t="shared" si="2"/>
        <v>63612.727698802446</v>
      </c>
      <c r="P40">
        <f>O40/SUM(O38,O40,O42)</f>
        <v>5.81559626844632E-3</v>
      </c>
    </row>
    <row r="41" spans="1:19" x14ac:dyDescent="0.35">
      <c r="A41" t="s">
        <v>368</v>
      </c>
      <c r="B41">
        <v>0</v>
      </c>
      <c r="C41">
        <v>1</v>
      </c>
      <c r="D41" t="s">
        <v>369</v>
      </c>
      <c r="E41" s="2">
        <v>2</v>
      </c>
      <c r="F41">
        <v>68.356516666666707</v>
      </c>
      <c r="G41">
        <v>1392.6573630970599</v>
      </c>
      <c r="H41">
        <v>52.77</v>
      </c>
      <c r="I41" t="s">
        <v>114</v>
      </c>
      <c r="K41" t="s">
        <v>97</v>
      </c>
      <c r="L41" t="s">
        <v>98</v>
      </c>
      <c r="M41">
        <v>78486.815455570395</v>
      </c>
      <c r="N41">
        <v>79911.306026850099</v>
      </c>
      <c r="O41">
        <f t="shared" si="2"/>
        <v>79199.06074121024</v>
      </c>
      <c r="P41">
        <f>O41/SUM(O39,O41,O43)</f>
        <v>5.4048091947562424E-3</v>
      </c>
      <c r="Q41">
        <f>O41*R11/O40</f>
        <v>293.53634825229858</v>
      </c>
    </row>
    <row r="42" spans="1:19" x14ac:dyDescent="0.35">
      <c r="A42" t="s">
        <v>362</v>
      </c>
      <c r="B42">
        <v>2</v>
      </c>
      <c r="C42">
        <v>2</v>
      </c>
      <c r="D42" t="s">
        <v>363</v>
      </c>
      <c r="E42" s="2" t="s">
        <v>39</v>
      </c>
      <c r="F42">
        <v>35.861033333333303</v>
      </c>
      <c r="G42">
        <v>1430.6557096097999</v>
      </c>
      <c r="H42">
        <v>87.62</v>
      </c>
      <c r="I42" s="1" t="s">
        <v>103</v>
      </c>
      <c r="J42" t="s">
        <v>104</v>
      </c>
      <c r="K42" t="s">
        <v>97</v>
      </c>
      <c r="L42" t="s">
        <v>98</v>
      </c>
      <c r="M42">
        <v>4756828.4269788498</v>
      </c>
      <c r="N42">
        <v>4972237.6977405604</v>
      </c>
      <c r="O42" s="1">
        <f t="shared" si="2"/>
        <v>4864533.0623597056</v>
      </c>
      <c r="P42">
        <f>O42/SUM(O38,O40,O42)</f>
        <v>0.44472484278842578</v>
      </c>
    </row>
    <row r="43" spans="1:19" x14ac:dyDescent="0.35">
      <c r="A43" t="s">
        <v>364</v>
      </c>
      <c r="B43">
        <v>0</v>
      </c>
      <c r="C43">
        <v>1</v>
      </c>
      <c r="D43" t="s">
        <v>365</v>
      </c>
      <c r="E43" s="2">
        <v>2</v>
      </c>
      <c r="F43">
        <v>35.861033333333303</v>
      </c>
      <c r="G43">
        <v>1420.6471209645299</v>
      </c>
      <c r="H43">
        <v>88.67</v>
      </c>
      <c r="I43" t="s">
        <v>103</v>
      </c>
      <c r="K43" t="s">
        <v>97</v>
      </c>
      <c r="L43" t="s">
        <v>98</v>
      </c>
      <c r="M43">
        <v>5549525.3499085996</v>
      </c>
      <c r="N43">
        <v>5839075.4537002696</v>
      </c>
      <c r="O43">
        <f t="shared" si="2"/>
        <v>5694300.4018044341</v>
      </c>
      <c r="P43">
        <f>O43/SUM(O39,O41,O43)</f>
        <v>0.3885981333786519</v>
      </c>
      <c r="Q43" s="6">
        <f>O43*R11/O42</f>
        <v>275.98475279128661</v>
      </c>
    </row>
    <row r="44" spans="1:19" x14ac:dyDescent="0.35">
      <c r="E44" s="2"/>
    </row>
    <row r="45" spans="1:19" x14ac:dyDescent="0.35">
      <c r="E45" s="2"/>
    </row>
    <row r="55" spans="5:16" x14ac:dyDescent="0.35">
      <c r="E55" s="2"/>
      <c r="I55" s="1"/>
      <c r="O55" s="1"/>
      <c r="P55" s="1"/>
    </row>
    <row r="56" spans="5:16" x14ac:dyDescent="0.35">
      <c r="E56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801B-648B-407F-B731-B51794FBCAEA}">
  <dimension ref="A1:S53"/>
  <sheetViews>
    <sheetView zoomScaleNormal="100" workbookViewId="0">
      <selection activeCell="R27" sqref="R27:R38"/>
    </sheetView>
  </sheetViews>
  <sheetFormatPr defaultRowHeight="14.5" x14ac:dyDescent="0.35"/>
  <cols>
    <col min="1" max="1" width="19" customWidth="1"/>
    <col min="2" max="2" width="23.453125" bestFit="1" customWidth="1"/>
    <col min="3" max="3" width="6.1796875" customWidth="1"/>
    <col min="4" max="4" width="25.81640625" customWidth="1"/>
    <col min="5" max="5" width="20.81640625" bestFit="1" customWidth="1"/>
    <col min="6" max="6" width="20" bestFit="1" customWidth="1"/>
    <col min="7" max="7" width="12.54296875" bestFit="1" customWidth="1"/>
    <col min="8" max="8" width="22.81640625" bestFit="1" customWidth="1"/>
    <col min="9" max="9" width="18.26953125" bestFit="1" customWidth="1"/>
    <col min="10" max="10" width="48.54296875" bestFit="1" customWidth="1"/>
    <col min="11" max="11" width="9.7265625" bestFit="1" customWidth="1"/>
    <col min="12" max="12" width="12.54296875" bestFit="1" customWidth="1"/>
    <col min="13" max="14" width="28.26953125" bestFit="1" customWidth="1"/>
    <col min="15" max="15" width="29.453125" bestFit="1" customWidth="1"/>
    <col min="16" max="16" width="31" bestFit="1" customWidth="1"/>
    <col min="17" max="17" width="14.26953125" bestFit="1" customWidth="1"/>
    <col min="18" max="18" width="22" bestFit="1" customWidth="1"/>
    <col min="19" max="19" width="22.81640625" bestFit="1" customWidth="1"/>
  </cols>
  <sheetData>
    <row r="1" spans="1:19" x14ac:dyDescent="0.35">
      <c r="A1" s="1" t="s">
        <v>372</v>
      </c>
      <c r="N1" s="1"/>
      <c r="O1" s="1"/>
      <c r="P1" s="1"/>
    </row>
    <row r="2" spans="1:19" x14ac:dyDescent="0.35">
      <c r="A2" t="s">
        <v>1</v>
      </c>
    </row>
    <row r="3" spans="1:19" x14ac:dyDescent="0.35">
      <c r="A3" t="s">
        <v>2</v>
      </c>
    </row>
    <row r="9" spans="1:19" x14ac:dyDescent="0.35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120</v>
      </c>
      <c r="I9" t="s">
        <v>10</v>
      </c>
      <c r="J9" t="s">
        <v>11</v>
      </c>
      <c r="K9" t="s">
        <v>12</v>
      </c>
      <c r="L9" t="s">
        <v>13</v>
      </c>
      <c r="M9" t="s">
        <v>118</v>
      </c>
      <c r="N9" t="s">
        <v>119</v>
      </c>
      <c r="O9" t="s">
        <v>14</v>
      </c>
      <c r="P9" t="s">
        <v>545</v>
      </c>
      <c r="Q9" t="s">
        <v>15</v>
      </c>
      <c r="R9" t="s">
        <v>16</v>
      </c>
      <c r="S9" t="s">
        <v>546</v>
      </c>
    </row>
    <row r="10" spans="1:19" x14ac:dyDescent="0.35">
      <c r="A10" t="s">
        <v>383</v>
      </c>
      <c r="B10">
        <v>0</v>
      </c>
      <c r="C10">
        <v>2</v>
      </c>
      <c r="D10" t="s">
        <v>384</v>
      </c>
      <c r="E10" s="2" t="s">
        <v>39</v>
      </c>
      <c r="F10">
        <v>32.930149999999998</v>
      </c>
      <c r="G10">
        <v>1312.7230158443499</v>
      </c>
      <c r="H10">
        <v>68.099999999999994</v>
      </c>
      <c r="I10" s="1" t="s">
        <v>40</v>
      </c>
      <c r="J10" t="s">
        <v>41</v>
      </c>
      <c r="K10" t="s">
        <v>21</v>
      </c>
      <c r="L10" t="s">
        <v>22</v>
      </c>
      <c r="M10">
        <v>2776041.5968235401</v>
      </c>
      <c r="N10">
        <v>2762120.6084499001</v>
      </c>
      <c r="O10" s="1">
        <f t="shared" ref="O10:O19" si="0">AVERAGE(M10:N10)</f>
        <v>2769081.1026367201</v>
      </c>
      <c r="P10" s="1"/>
    </row>
    <row r="11" spans="1:19" x14ac:dyDescent="0.35">
      <c r="A11" t="s">
        <v>385</v>
      </c>
      <c r="B11">
        <v>0</v>
      </c>
      <c r="C11">
        <v>2</v>
      </c>
      <c r="D11" t="s">
        <v>386</v>
      </c>
      <c r="E11" s="2" t="s">
        <v>39</v>
      </c>
      <c r="F11">
        <v>32.930149999999998</v>
      </c>
      <c r="G11">
        <v>1304.70956217357</v>
      </c>
      <c r="H11">
        <v>66.95</v>
      </c>
      <c r="I11" t="s">
        <v>40</v>
      </c>
      <c r="K11" t="s">
        <v>21</v>
      </c>
      <c r="L11" t="s">
        <v>22</v>
      </c>
      <c r="M11">
        <v>6481302.3522406798</v>
      </c>
      <c r="N11">
        <v>6354428.3383893296</v>
      </c>
      <c r="O11">
        <f t="shared" si="0"/>
        <v>6417865.3453150047</v>
      </c>
      <c r="Q11">
        <f>O10*1000/O11</f>
        <v>431.46450628761312</v>
      </c>
      <c r="R11">
        <f>AVERAGE(Q11:Q19)</f>
        <v>675.38641917022824</v>
      </c>
    </row>
    <row r="12" spans="1:19" x14ac:dyDescent="0.35">
      <c r="A12" t="s">
        <v>387</v>
      </c>
      <c r="B12">
        <v>0</v>
      </c>
      <c r="C12">
        <v>2</v>
      </c>
      <c r="D12" t="s">
        <v>388</v>
      </c>
      <c r="E12" s="2" t="s">
        <v>39</v>
      </c>
      <c r="F12">
        <v>55.586883333333297</v>
      </c>
      <c r="G12">
        <v>1488.79669485764</v>
      </c>
      <c r="H12">
        <v>101.21</v>
      </c>
      <c r="I12" s="1" t="s">
        <v>46</v>
      </c>
      <c r="J12" t="s">
        <v>47</v>
      </c>
      <c r="K12" t="s">
        <v>21</v>
      </c>
      <c r="L12" t="s">
        <v>22</v>
      </c>
      <c r="M12">
        <v>794707.15952226904</v>
      </c>
      <c r="N12">
        <v>623126.25176434603</v>
      </c>
      <c r="O12" s="1">
        <f t="shared" si="0"/>
        <v>708916.70564330753</v>
      </c>
      <c r="P12" s="1"/>
    </row>
    <row r="13" spans="1:19" x14ac:dyDescent="0.35">
      <c r="A13" t="s">
        <v>389</v>
      </c>
      <c r="B13">
        <v>0</v>
      </c>
      <c r="C13">
        <v>2</v>
      </c>
      <c r="D13" t="s">
        <v>390</v>
      </c>
      <c r="E13" s="2" t="s">
        <v>39</v>
      </c>
      <c r="F13">
        <v>55.586883333333297</v>
      </c>
      <c r="G13">
        <v>1478.7886230440699</v>
      </c>
      <c r="H13">
        <v>99.55</v>
      </c>
      <c r="I13" t="s">
        <v>46</v>
      </c>
      <c r="K13" t="s">
        <v>21</v>
      </c>
      <c r="L13" t="s">
        <v>22</v>
      </c>
      <c r="M13">
        <v>469317.63230425603</v>
      </c>
      <c r="N13">
        <v>359805.53705628897</v>
      </c>
      <c r="O13">
        <f t="shared" si="0"/>
        <v>414561.5846802725</v>
      </c>
      <c r="Q13">
        <f>O12*1000/O13</f>
        <v>1710.0395498296211</v>
      </c>
    </row>
    <row r="14" spans="1:19" x14ac:dyDescent="0.35">
      <c r="A14" t="s">
        <v>376</v>
      </c>
      <c r="B14">
        <v>0</v>
      </c>
      <c r="C14">
        <v>1</v>
      </c>
      <c r="D14" t="s">
        <v>377</v>
      </c>
      <c r="E14" s="2">
        <v>2</v>
      </c>
      <c r="F14">
        <v>44.768283333333301</v>
      </c>
      <c r="G14">
        <v>1170.63722673899</v>
      </c>
      <c r="H14">
        <v>74.16</v>
      </c>
      <c r="I14" s="1" t="s">
        <v>33</v>
      </c>
      <c r="J14" t="s">
        <v>34</v>
      </c>
      <c r="K14" t="s">
        <v>21</v>
      </c>
      <c r="L14" t="s">
        <v>22</v>
      </c>
      <c r="M14">
        <v>3506781.2161168102</v>
      </c>
      <c r="N14">
        <v>3077833.97061224</v>
      </c>
      <c r="O14" s="1">
        <f t="shared" si="0"/>
        <v>3292307.5933645251</v>
      </c>
      <c r="P14" s="1"/>
    </row>
    <row r="15" spans="1:19" x14ac:dyDescent="0.35">
      <c r="A15" t="s">
        <v>378</v>
      </c>
      <c r="B15">
        <v>1</v>
      </c>
      <c r="C15">
        <v>1</v>
      </c>
      <c r="D15" t="s">
        <v>379</v>
      </c>
      <c r="E15" s="2">
        <v>2</v>
      </c>
      <c r="F15">
        <v>44.807766666666701</v>
      </c>
      <c r="G15">
        <v>1162.6244279165901</v>
      </c>
      <c r="H15">
        <v>70.73</v>
      </c>
      <c r="I15" t="s">
        <v>33</v>
      </c>
      <c r="K15" t="s">
        <v>21</v>
      </c>
      <c r="L15" t="s">
        <v>22</v>
      </c>
      <c r="M15">
        <v>9255507.5830099806</v>
      </c>
      <c r="N15">
        <v>8185344.13124971</v>
      </c>
      <c r="O15">
        <f t="shared" si="0"/>
        <v>8720425.8571298458</v>
      </c>
      <c r="Q15">
        <f>O14*1000/O15</f>
        <v>377.53977240374388</v>
      </c>
    </row>
    <row r="16" spans="1:19" x14ac:dyDescent="0.35">
      <c r="A16" t="s">
        <v>373</v>
      </c>
      <c r="B16">
        <v>0</v>
      </c>
      <c r="C16">
        <v>1</v>
      </c>
      <c r="D16" t="s">
        <v>298</v>
      </c>
      <c r="E16" s="2">
        <v>2</v>
      </c>
      <c r="F16">
        <v>47.191866666666698</v>
      </c>
      <c r="G16">
        <v>1021.62613210193</v>
      </c>
      <c r="H16">
        <v>50.51</v>
      </c>
      <c r="I16" s="1" t="s">
        <v>19</v>
      </c>
      <c r="J16" t="s">
        <v>20</v>
      </c>
      <c r="K16" t="s">
        <v>21</v>
      </c>
      <c r="L16" t="s">
        <v>22</v>
      </c>
      <c r="M16">
        <v>3184951.08106978</v>
      </c>
      <c r="N16">
        <v>2551030.1649456699</v>
      </c>
      <c r="O16" s="1">
        <f t="shared" si="0"/>
        <v>2867990.623007725</v>
      </c>
      <c r="P16" s="1"/>
    </row>
    <row r="17" spans="1:19" x14ac:dyDescent="0.35">
      <c r="A17" t="s">
        <v>374</v>
      </c>
      <c r="B17">
        <v>1</v>
      </c>
      <c r="C17">
        <v>1</v>
      </c>
      <c r="D17" t="s">
        <v>375</v>
      </c>
      <c r="E17" s="2">
        <v>2</v>
      </c>
      <c r="F17">
        <v>47.191866666666698</v>
      </c>
      <c r="G17">
        <v>1013.61281728573</v>
      </c>
      <c r="H17">
        <v>39.549999999999997</v>
      </c>
      <c r="I17" t="s">
        <v>19</v>
      </c>
      <c r="K17" t="s">
        <v>21</v>
      </c>
      <c r="L17" t="s">
        <v>22</v>
      </c>
      <c r="M17">
        <v>8593535.0968088191</v>
      </c>
      <c r="N17">
        <v>6864815.5881294403</v>
      </c>
      <c r="O17">
        <f t="shared" si="0"/>
        <v>7729175.3424691297</v>
      </c>
      <c r="Q17">
        <f>O16*1000/O17</f>
        <v>371.06036490712199</v>
      </c>
    </row>
    <row r="18" spans="1:19" x14ac:dyDescent="0.35">
      <c r="A18" t="s">
        <v>380</v>
      </c>
      <c r="B18">
        <v>0</v>
      </c>
      <c r="C18">
        <v>1</v>
      </c>
      <c r="D18" t="s">
        <v>381</v>
      </c>
      <c r="E18" s="2">
        <v>2</v>
      </c>
      <c r="F18">
        <v>35.4751166666667</v>
      </c>
      <c r="G18">
        <v>936.49461691076601</v>
      </c>
      <c r="H18">
        <v>39.700000000000003</v>
      </c>
      <c r="I18" s="1" t="s">
        <v>27</v>
      </c>
      <c r="J18" t="s">
        <v>28</v>
      </c>
      <c r="K18" t="s">
        <v>21</v>
      </c>
      <c r="L18" t="s">
        <v>22</v>
      </c>
      <c r="M18">
        <v>1842042.95935782</v>
      </c>
      <c r="N18">
        <v>2023589.7810829901</v>
      </c>
      <c r="O18" s="1">
        <f t="shared" si="0"/>
        <v>1932816.370220405</v>
      </c>
      <c r="P18" s="1"/>
    </row>
    <row r="19" spans="1:19" x14ac:dyDescent="0.35">
      <c r="A19" t="s">
        <v>323</v>
      </c>
      <c r="B19">
        <v>0</v>
      </c>
      <c r="C19">
        <v>1</v>
      </c>
      <c r="D19" t="s">
        <v>382</v>
      </c>
      <c r="E19" s="2">
        <v>2</v>
      </c>
      <c r="F19">
        <v>35.4751166666667</v>
      </c>
      <c r="G19">
        <v>926.48672892256195</v>
      </c>
      <c r="H19">
        <v>42.13</v>
      </c>
      <c r="I19" t="s">
        <v>27</v>
      </c>
      <c r="K19" t="s">
        <v>21</v>
      </c>
      <c r="L19" t="s">
        <v>22</v>
      </c>
      <c r="M19">
        <v>3825749.6678631599</v>
      </c>
      <c r="N19">
        <v>4114700.5840652399</v>
      </c>
      <c r="O19">
        <f t="shared" si="0"/>
        <v>3970225.1259642001</v>
      </c>
      <c r="Q19">
        <f>O18*1000/O19</f>
        <v>486.82790242304094</v>
      </c>
    </row>
    <row r="20" spans="1:19" x14ac:dyDescent="0.35">
      <c r="E20" s="2"/>
    </row>
    <row r="21" spans="1:19" x14ac:dyDescent="0.35">
      <c r="A21" t="s">
        <v>391</v>
      </c>
      <c r="B21">
        <v>2</v>
      </c>
      <c r="C21">
        <v>2</v>
      </c>
      <c r="D21" t="s">
        <v>392</v>
      </c>
      <c r="E21" s="2" t="s">
        <v>39</v>
      </c>
      <c r="F21">
        <v>8.4584083333333293</v>
      </c>
      <c r="G21">
        <v>1497.71480124855</v>
      </c>
      <c r="H21">
        <v>97.9</v>
      </c>
      <c r="I21" s="1" t="s">
        <v>52</v>
      </c>
      <c r="J21" t="s">
        <v>53</v>
      </c>
      <c r="K21" t="s">
        <v>54</v>
      </c>
      <c r="L21" t="s">
        <v>272</v>
      </c>
      <c r="M21">
        <v>69274712.728377804</v>
      </c>
      <c r="N21">
        <v>62981766.798642099</v>
      </c>
      <c r="O21" s="1">
        <f>AVERAGE(M21:N21)</f>
        <v>66128239.763509952</v>
      </c>
      <c r="P21" s="1"/>
    </row>
    <row r="22" spans="1:19" x14ac:dyDescent="0.35">
      <c r="A22" t="s">
        <v>393</v>
      </c>
      <c r="B22">
        <v>2</v>
      </c>
      <c r="C22">
        <v>2</v>
      </c>
      <c r="D22" t="s">
        <v>394</v>
      </c>
      <c r="E22" s="2" t="s">
        <v>39</v>
      </c>
      <c r="F22">
        <v>8.4614999999999991</v>
      </c>
      <c r="G22">
        <v>1489.7014849069001</v>
      </c>
      <c r="H22">
        <v>102.03</v>
      </c>
      <c r="I22" t="s">
        <v>52</v>
      </c>
      <c r="K22" t="s">
        <v>54</v>
      </c>
      <c r="L22" t="s">
        <v>272</v>
      </c>
      <c r="M22">
        <v>76411228.740858793</v>
      </c>
      <c r="N22">
        <v>68631696.544438601</v>
      </c>
      <c r="O22">
        <f>AVERAGE(M22:N22)</f>
        <v>72521462.642648697</v>
      </c>
      <c r="Q22">
        <f>O22*(4*R11)/O21</f>
        <v>2962.7288518412074</v>
      </c>
      <c r="R22">
        <f>AVERAGE(Q22,Q24)</f>
        <v>3565.3382109857521</v>
      </c>
      <c r="S22">
        <v>1</v>
      </c>
    </row>
    <row r="23" spans="1:19" x14ac:dyDescent="0.35">
      <c r="A23" t="s">
        <v>395</v>
      </c>
      <c r="B23">
        <v>1</v>
      </c>
      <c r="C23">
        <v>1</v>
      </c>
      <c r="D23" t="s">
        <v>396</v>
      </c>
      <c r="E23" s="2">
        <v>2</v>
      </c>
      <c r="F23">
        <v>20.405200000000001</v>
      </c>
      <c r="G23">
        <v>1368.6250014101199</v>
      </c>
      <c r="H23">
        <v>100.69</v>
      </c>
      <c r="I23" s="1" t="s">
        <v>60</v>
      </c>
      <c r="J23" t="s">
        <v>53</v>
      </c>
      <c r="K23" t="s">
        <v>54</v>
      </c>
      <c r="L23" t="s">
        <v>272</v>
      </c>
      <c r="M23">
        <v>29228635.941808999</v>
      </c>
      <c r="N23">
        <v>30477972.1655473</v>
      </c>
      <c r="O23" s="1">
        <f>AVERAGE(M23:N23)</f>
        <v>29853304.053678147</v>
      </c>
      <c r="P23" s="1"/>
    </row>
    <row r="24" spans="1:19" x14ac:dyDescent="0.35">
      <c r="A24" t="s">
        <v>147</v>
      </c>
      <c r="B24">
        <v>0</v>
      </c>
      <c r="C24">
        <v>1</v>
      </c>
      <c r="D24" t="s">
        <v>397</v>
      </c>
      <c r="E24" s="2">
        <v>2</v>
      </c>
      <c r="F24">
        <v>20.405200000000001</v>
      </c>
      <c r="G24">
        <v>1360.6110891425201</v>
      </c>
      <c r="H24">
        <v>102.47</v>
      </c>
      <c r="I24" t="s">
        <v>60</v>
      </c>
      <c r="K24" t="s">
        <v>54</v>
      </c>
      <c r="L24" t="s">
        <v>272</v>
      </c>
      <c r="M24">
        <v>44995767.897187598</v>
      </c>
      <c r="N24">
        <v>47119651.186718702</v>
      </c>
      <c r="O24">
        <f>AVERAGE(M24:N24)</f>
        <v>46057709.541953146</v>
      </c>
      <c r="Q24">
        <f>O24*(4*R11)/O23</f>
        <v>4167.9475701302963</v>
      </c>
    </row>
    <row r="25" spans="1:19" x14ac:dyDescent="0.35">
      <c r="E25" s="2"/>
    </row>
    <row r="26" spans="1:19" x14ac:dyDescent="0.35">
      <c r="A26" t="s">
        <v>398</v>
      </c>
      <c r="B26">
        <v>1</v>
      </c>
      <c r="C26">
        <v>1</v>
      </c>
      <c r="D26" t="s">
        <v>399</v>
      </c>
      <c r="E26" s="2">
        <v>2</v>
      </c>
      <c r="F26">
        <v>39.259300000000003</v>
      </c>
      <c r="G26">
        <v>848.45251362976398</v>
      </c>
      <c r="H26">
        <v>46.66</v>
      </c>
      <c r="I26" s="1" t="s">
        <v>65</v>
      </c>
      <c r="J26" t="s">
        <v>66</v>
      </c>
      <c r="K26" t="s">
        <v>67</v>
      </c>
      <c r="L26" t="s">
        <v>68</v>
      </c>
      <c r="M26">
        <v>2030816.78589838</v>
      </c>
      <c r="N26">
        <v>1944109.05040173</v>
      </c>
      <c r="O26" s="1">
        <f t="shared" ref="O26:O34" si="1">AVERAGE(M26:N26)</f>
        <v>1987462.918150055</v>
      </c>
      <c r="P26">
        <f>O26/SUM(O26,O28,O30,O33)</f>
        <v>0.33870992649594289</v>
      </c>
    </row>
    <row r="27" spans="1:19" x14ac:dyDescent="0.35">
      <c r="A27" t="s">
        <v>400</v>
      </c>
      <c r="B27">
        <v>0</v>
      </c>
      <c r="C27">
        <v>1</v>
      </c>
      <c r="D27" t="s">
        <v>401</v>
      </c>
      <c r="E27" s="2">
        <v>2</v>
      </c>
      <c r="F27">
        <v>39.259300000000003</v>
      </c>
      <c r="G27">
        <v>840.43822145500803</v>
      </c>
      <c r="H27">
        <v>55.03</v>
      </c>
      <c r="I27" t="s">
        <v>65</v>
      </c>
      <c r="K27" t="s">
        <v>67</v>
      </c>
      <c r="L27" t="s">
        <v>68</v>
      </c>
      <c r="M27">
        <v>1723714.09464373</v>
      </c>
      <c r="N27">
        <v>1605935.8485514601</v>
      </c>
      <c r="O27">
        <f t="shared" si="1"/>
        <v>1664824.9715975951</v>
      </c>
      <c r="P27">
        <f>O27/SUM(O27,O29,O31,O34)</f>
        <v>0.59897222320759935</v>
      </c>
      <c r="Q27">
        <f>O27*R11/O26</f>
        <v>565.74649310140421</v>
      </c>
      <c r="R27">
        <f>AVERAGE(Q27,Q34,Q31)</f>
        <v>372.08041761439426</v>
      </c>
      <c r="S27">
        <f>R22/R27</f>
        <v>9.5821710635701667</v>
      </c>
    </row>
    <row r="28" spans="1:19" x14ac:dyDescent="0.35">
      <c r="A28" t="s">
        <v>406</v>
      </c>
      <c r="B28">
        <v>0</v>
      </c>
      <c r="C28">
        <v>2</v>
      </c>
      <c r="D28" t="s">
        <v>407</v>
      </c>
      <c r="E28" s="2">
        <v>2</v>
      </c>
      <c r="F28">
        <v>47.582741666666699</v>
      </c>
      <c r="G28">
        <v>1245.6694451946</v>
      </c>
      <c r="H28">
        <v>63.94</v>
      </c>
      <c r="I28" s="1" t="s">
        <v>90</v>
      </c>
      <c r="J28" t="s">
        <v>91</v>
      </c>
      <c r="K28" t="s">
        <v>67</v>
      </c>
      <c r="L28" t="s">
        <v>68</v>
      </c>
      <c r="M28">
        <v>1794605.74671352</v>
      </c>
      <c r="N28">
        <v>1517548.5123891099</v>
      </c>
      <c r="O28" s="1">
        <f t="shared" si="1"/>
        <v>1656077.129551315</v>
      </c>
      <c r="P28">
        <f>O28/SUM(O26,O28,O30,O33)</f>
        <v>0.28223407727478783</v>
      </c>
    </row>
    <row r="29" spans="1:19" x14ac:dyDescent="0.35">
      <c r="A29" t="s">
        <v>408</v>
      </c>
      <c r="B29">
        <v>0</v>
      </c>
      <c r="C29">
        <v>1</v>
      </c>
      <c r="D29" t="s">
        <v>409</v>
      </c>
      <c r="E29" s="2">
        <v>2</v>
      </c>
      <c r="F29">
        <v>47.559566666666697</v>
      </c>
      <c r="G29">
        <v>1237.6557770674201</v>
      </c>
      <c r="H29">
        <v>47.48</v>
      </c>
      <c r="I29" t="s">
        <v>90</v>
      </c>
      <c r="K29" t="s">
        <v>67</v>
      </c>
      <c r="L29" t="s">
        <v>68</v>
      </c>
      <c r="M29">
        <v>227626.120478661</v>
      </c>
      <c r="N29">
        <v>195108.280410643</v>
      </c>
      <c r="O29">
        <f t="shared" si="1"/>
        <v>211367.200444652</v>
      </c>
      <c r="P29">
        <f>O29/SUM(O27,O29,O31,O34)</f>
        <v>7.6045881172727092E-2</v>
      </c>
      <c r="Q29" s="3">
        <f>O29*R11/O28</f>
        <v>86.200415482475876</v>
      </c>
    </row>
    <row r="30" spans="1:19" x14ac:dyDescent="0.35">
      <c r="A30" t="s">
        <v>410</v>
      </c>
      <c r="B30">
        <v>0</v>
      </c>
      <c r="C30">
        <v>1</v>
      </c>
      <c r="D30" t="s">
        <v>411</v>
      </c>
      <c r="E30" s="2">
        <v>2</v>
      </c>
      <c r="F30">
        <v>38.111499999999999</v>
      </c>
      <c r="G30">
        <v>1172.5629758857201</v>
      </c>
      <c r="H30">
        <v>69.510000000000005</v>
      </c>
      <c r="I30" s="1" t="s">
        <v>83</v>
      </c>
      <c r="J30" t="s">
        <v>84</v>
      </c>
      <c r="K30" t="s">
        <v>67</v>
      </c>
      <c r="L30" t="s">
        <v>68</v>
      </c>
      <c r="M30">
        <v>658528.30850190495</v>
      </c>
      <c r="N30">
        <v>673813.33489763294</v>
      </c>
      <c r="O30" s="1">
        <f t="shared" si="1"/>
        <v>666170.821699769</v>
      </c>
      <c r="P30">
        <f>O30/SUM(O26,O28,O30,O33)</f>
        <v>0.11353100880075627</v>
      </c>
    </row>
    <row r="31" spans="1:19" x14ac:dyDescent="0.35">
      <c r="A31" t="s">
        <v>412</v>
      </c>
      <c r="B31">
        <v>0</v>
      </c>
      <c r="C31">
        <v>1</v>
      </c>
      <c r="D31" t="s">
        <v>413</v>
      </c>
      <c r="E31" s="2">
        <v>2</v>
      </c>
      <c r="F31">
        <v>38.155866666666697</v>
      </c>
      <c r="G31">
        <v>1164.5486023706101</v>
      </c>
      <c r="H31">
        <v>67.45</v>
      </c>
      <c r="I31" t="s">
        <v>83</v>
      </c>
      <c r="J31" t="s">
        <v>87</v>
      </c>
      <c r="K31" t="s">
        <v>67</v>
      </c>
      <c r="L31" t="s">
        <v>68</v>
      </c>
      <c r="M31">
        <v>274157.23007907101</v>
      </c>
      <c r="N31">
        <v>273570.49165658897</v>
      </c>
      <c r="O31">
        <f t="shared" si="1"/>
        <v>273863.86086782999</v>
      </c>
      <c r="P31">
        <f>O31/SUM(O27,O29,O31,O34)</f>
        <v>9.8530985778527924E-2</v>
      </c>
      <c r="Q31">
        <f>O31*R11/O30</f>
        <v>277.65240732056134</v>
      </c>
    </row>
    <row r="32" spans="1:19" x14ac:dyDescent="0.35">
      <c r="A32" t="s">
        <v>414</v>
      </c>
      <c r="B32">
        <v>0</v>
      </c>
      <c r="C32">
        <v>1</v>
      </c>
      <c r="D32" t="s">
        <v>415</v>
      </c>
      <c r="E32" s="2">
        <v>2</v>
      </c>
      <c r="F32">
        <v>22.290566666666699</v>
      </c>
      <c r="G32">
        <v>853.44286294422204</v>
      </c>
      <c r="H32">
        <v>30.95</v>
      </c>
      <c r="I32" s="1" t="s">
        <v>78</v>
      </c>
      <c r="J32" t="s">
        <v>66</v>
      </c>
      <c r="K32" t="s">
        <v>67</v>
      </c>
      <c r="L32" t="s">
        <v>68</v>
      </c>
      <c r="M32">
        <v>391546.72385094699</v>
      </c>
      <c r="N32">
        <v>372785.72117716703</v>
      </c>
      <c r="O32" s="1">
        <f t="shared" si="1"/>
        <v>382166.22251405701</v>
      </c>
    </row>
    <row r="33" spans="1:19" x14ac:dyDescent="0.35">
      <c r="A33" t="s">
        <v>402</v>
      </c>
      <c r="B33">
        <v>0</v>
      </c>
      <c r="C33">
        <v>1</v>
      </c>
      <c r="D33" t="s">
        <v>403</v>
      </c>
      <c r="E33" s="2">
        <v>2</v>
      </c>
      <c r="F33">
        <v>30.713466666666701</v>
      </c>
      <c r="G33">
        <v>866.42670134255104</v>
      </c>
      <c r="H33">
        <v>50.22</v>
      </c>
      <c r="I33" s="1" t="s">
        <v>73</v>
      </c>
      <c r="J33" t="s">
        <v>66</v>
      </c>
      <c r="K33" t="s">
        <v>67</v>
      </c>
      <c r="L33" t="s">
        <v>68</v>
      </c>
      <c r="M33">
        <v>1545898.6626774</v>
      </c>
      <c r="N33">
        <v>1570166.2948268801</v>
      </c>
      <c r="O33" s="1">
        <f t="shared" si="1"/>
        <v>1558032.47875214</v>
      </c>
      <c r="P33">
        <f>O33/SUM(O26,O28,O30,O33)</f>
        <v>0.26552498742851294</v>
      </c>
    </row>
    <row r="34" spans="1:19" x14ac:dyDescent="0.35">
      <c r="A34" t="s">
        <v>404</v>
      </c>
      <c r="B34">
        <v>0</v>
      </c>
      <c r="C34">
        <v>1</v>
      </c>
      <c r="D34" t="s">
        <v>405</v>
      </c>
      <c r="E34" s="2">
        <v>2</v>
      </c>
      <c r="F34">
        <v>30.713466666666701</v>
      </c>
      <c r="G34">
        <v>858.41258520878603</v>
      </c>
      <c r="H34">
        <v>47.54</v>
      </c>
      <c r="I34" t="s">
        <v>73</v>
      </c>
      <c r="K34" t="s">
        <v>67</v>
      </c>
      <c r="L34" t="s">
        <v>68</v>
      </c>
      <c r="M34">
        <v>618314.03670512303</v>
      </c>
      <c r="N34">
        <v>640512.71664790902</v>
      </c>
      <c r="O34">
        <f t="shared" si="1"/>
        <v>629413.37667651603</v>
      </c>
      <c r="P34">
        <f>O34/SUM(O27,O29,O31,O34)</f>
        <v>0.22645090984114569</v>
      </c>
      <c r="Q34">
        <f>O34*R11/O33</f>
        <v>272.84235242121736</v>
      </c>
    </row>
    <row r="35" spans="1:19" x14ac:dyDescent="0.35">
      <c r="E35" s="2"/>
    </row>
    <row r="36" spans="1:19" x14ac:dyDescent="0.35">
      <c r="A36" t="s">
        <v>424</v>
      </c>
      <c r="B36">
        <v>0</v>
      </c>
      <c r="C36">
        <v>1</v>
      </c>
      <c r="D36" t="s">
        <v>425</v>
      </c>
      <c r="E36" s="2">
        <v>2</v>
      </c>
      <c r="F36">
        <v>46.327599999999997</v>
      </c>
      <c r="G36">
        <v>1383.68126132717</v>
      </c>
      <c r="H36">
        <v>75.44</v>
      </c>
      <c r="I36" s="1" t="s">
        <v>109</v>
      </c>
      <c r="J36" t="s">
        <v>104</v>
      </c>
      <c r="K36" t="s">
        <v>97</v>
      </c>
      <c r="L36" t="s">
        <v>98</v>
      </c>
      <c r="M36">
        <v>1352589.3486891501</v>
      </c>
      <c r="N36">
        <v>1267033.8645339001</v>
      </c>
      <c r="O36" s="1">
        <f>AVERAGE(M36:N36)</f>
        <v>1309811.6066115252</v>
      </c>
    </row>
    <row r="37" spans="1:19" x14ac:dyDescent="0.35">
      <c r="A37" t="s">
        <v>416</v>
      </c>
      <c r="B37">
        <v>1</v>
      </c>
      <c r="C37">
        <v>1</v>
      </c>
      <c r="D37" t="s">
        <v>417</v>
      </c>
      <c r="E37" s="2">
        <v>2</v>
      </c>
      <c r="F37">
        <v>13.4316833333333</v>
      </c>
      <c r="G37">
        <v>782.38017355341594</v>
      </c>
      <c r="H37">
        <v>31.28</v>
      </c>
      <c r="I37" s="1" t="s">
        <v>96</v>
      </c>
      <c r="J37" t="s">
        <v>28</v>
      </c>
      <c r="K37" t="s">
        <v>97</v>
      </c>
      <c r="L37" t="s">
        <v>98</v>
      </c>
      <c r="M37">
        <v>12300508.3843117</v>
      </c>
      <c r="N37">
        <v>10915398.3909723</v>
      </c>
      <c r="O37" s="1">
        <f>AVERAGE(M37:N37)</f>
        <v>11607953.387642</v>
      </c>
      <c r="P37">
        <f>O37/SUM(O37,O39)</f>
        <v>0.71447660232507804</v>
      </c>
    </row>
    <row r="38" spans="1:19" x14ac:dyDescent="0.35">
      <c r="A38" t="s">
        <v>418</v>
      </c>
      <c r="B38">
        <v>1</v>
      </c>
      <c r="C38">
        <v>1</v>
      </c>
      <c r="D38" t="s">
        <v>419</v>
      </c>
      <c r="E38" s="2">
        <v>2</v>
      </c>
      <c r="F38">
        <v>13.4316833333333</v>
      </c>
      <c r="G38">
        <v>772.37173459209998</v>
      </c>
      <c r="H38">
        <v>33.74</v>
      </c>
      <c r="I38" t="s">
        <v>96</v>
      </c>
      <c r="K38" t="s">
        <v>97</v>
      </c>
      <c r="L38" t="s">
        <v>98</v>
      </c>
      <c r="M38">
        <v>4430662.2628438799</v>
      </c>
      <c r="N38">
        <v>3766900.0796360001</v>
      </c>
      <c r="O38">
        <f>AVERAGE(M38:N38)</f>
        <v>4098781.17123994</v>
      </c>
      <c r="P38">
        <f>O38/SUM(O38,O40)</f>
        <v>0.79585421327117889</v>
      </c>
      <c r="Q38">
        <f>O38*R11/O37</f>
        <v>238.47969110155364</v>
      </c>
      <c r="R38">
        <f>AVERAGE(Q38,Q40)</f>
        <v>195.77740579317333</v>
      </c>
      <c r="S38">
        <f>R22/R38</f>
        <v>18.21118323915432</v>
      </c>
    </row>
    <row r="39" spans="1:19" x14ac:dyDescent="0.35">
      <c r="A39" t="s">
        <v>420</v>
      </c>
      <c r="B39">
        <v>2</v>
      </c>
      <c r="C39">
        <v>2</v>
      </c>
      <c r="D39" t="s">
        <v>421</v>
      </c>
      <c r="E39" s="2">
        <v>2</v>
      </c>
      <c r="F39">
        <v>35.7893166666667</v>
      </c>
      <c r="G39">
        <v>1430.6554848974199</v>
      </c>
      <c r="H39">
        <v>77.819999999999993</v>
      </c>
      <c r="I39" s="1" t="s">
        <v>103</v>
      </c>
      <c r="J39" t="s">
        <v>104</v>
      </c>
      <c r="K39" t="s">
        <v>97</v>
      </c>
      <c r="L39" t="s">
        <v>98</v>
      </c>
      <c r="M39">
        <v>4526962.6736958204</v>
      </c>
      <c r="N39">
        <v>4750716.34478008</v>
      </c>
      <c r="O39" s="1">
        <f>AVERAGE(M39:N39)</f>
        <v>4638839.5092379507</v>
      </c>
      <c r="P39">
        <f>O39/SUM(O37,O39)</f>
        <v>0.28552339767492191</v>
      </c>
    </row>
    <row r="40" spans="1:19" x14ac:dyDescent="0.35">
      <c r="A40" t="s">
        <v>422</v>
      </c>
      <c r="B40">
        <v>0</v>
      </c>
      <c r="C40">
        <v>1</v>
      </c>
      <c r="D40" t="s">
        <v>423</v>
      </c>
      <c r="E40" s="2">
        <v>2</v>
      </c>
      <c r="F40">
        <v>35.832500000000003</v>
      </c>
      <c r="G40">
        <v>1420.6476575684001</v>
      </c>
      <c r="H40">
        <v>77.81</v>
      </c>
      <c r="I40" t="s">
        <v>103</v>
      </c>
      <c r="K40" t="s">
        <v>97</v>
      </c>
      <c r="L40" t="s">
        <v>98</v>
      </c>
      <c r="M40">
        <v>1002652.19236551</v>
      </c>
      <c r="N40">
        <v>1100117.11608054</v>
      </c>
      <c r="O40">
        <f>AVERAGE(M40:N40)</f>
        <v>1051384.6542230251</v>
      </c>
      <c r="P40">
        <f>O40/SUM(O38,O40)</f>
        <v>0.20414578672882103</v>
      </c>
      <c r="Q40">
        <f>O40*R11/O39</f>
        <v>153.07512048479302</v>
      </c>
    </row>
    <row r="52" spans="5:16" x14ac:dyDescent="0.35">
      <c r="E52" s="2"/>
      <c r="I52" s="1"/>
      <c r="O52" s="1"/>
      <c r="P52" s="1"/>
    </row>
    <row r="53" spans="5:16" x14ac:dyDescent="0.35">
      <c r="E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WT 1</vt:lpstr>
      <vt:lpstr>WT 2</vt:lpstr>
      <vt:lpstr>WT 3</vt:lpstr>
      <vt:lpstr>Rds Het 1</vt:lpstr>
      <vt:lpstr>Rds Het 2</vt:lpstr>
      <vt:lpstr>Rds Het 3</vt:lpstr>
      <vt:lpstr>Rho Het 1</vt:lpstr>
      <vt:lpstr>Rho Het 2</vt:lpstr>
      <vt:lpstr>Rho Het 3</vt:lpstr>
      <vt:lpstr>Compiled Molar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Tylor Lewis</dc:creator>
  <cp:lastModifiedBy>VA</cp:lastModifiedBy>
  <dcterms:created xsi:type="dcterms:W3CDTF">2022-12-17T14:36:00Z</dcterms:created>
  <dcterms:modified xsi:type="dcterms:W3CDTF">2023-04-03T23:14:08Z</dcterms:modified>
</cp:coreProperties>
</file>