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l25\Dropbox\Vadim shared with Tylor\ROM1 paper\Resubmission\"/>
    </mc:Choice>
  </mc:AlternateContent>
  <xr:revisionPtr revIDLastSave="0" documentId="13_ncr:1_{3FC87CCA-03FD-4489-A85E-7312F285C7F8}" xr6:coauthVersionLast="36" xr6:coauthVersionMax="47" xr10:uidLastSave="{00000000-0000-0000-0000-000000000000}"/>
  <bookViews>
    <workbookView xWindow="-120" yWindow="-120" windowWidth="51840" windowHeight="21120" xr2:uid="{6E724F8A-0F7D-4681-A5B2-B82B38DD5518}"/>
  </bookViews>
  <sheets>
    <sheet name="WT 1" sheetId="2" r:id="rId1"/>
    <sheet name="WT 2" sheetId="3" r:id="rId2"/>
    <sheet name="ROM1 1" sheetId="4" r:id="rId3"/>
    <sheet name="ROM1 2" sheetId="5" r:id="rId4"/>
    <sheet name="Compiled data" sheetId="1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5" l="1"/>
  <c r="I5" i="1" l="1"/>
  <c r="H5" i="1"/>
  <c r="C4" i="1"/>
  <c r="B4" i="1"/>
  <c r="C5" i="1"/>
  <c r="D5" i="1" s="1"/>
  <c r="B5" i="1"/>
  <c r="E4" i="1"/>
  <c r="E2" i="1"/>
  <c r="E3" i="1"/>
  <c r="D3" i="1"/>
  <c r="K2" i="1"/>
  <c r="K5" i="1" s="1"/>
  <c r="J2" i="1"/>
  <c r="J5" i="1" s="1"/>
  <c r="D2" i="1" l="1"/>
  <c r="E5" i="1"/>
  <c r="D4" i="1"/>
  <c r="N12" i="5" l="1"/>
  <c r="N18" i="5"/>
  <c r="N10" i="5"/>
  <c r="N16" i="5"/>
  <c r="N14" i="5"/>
  <c r="N36" i="5" l="1"/>
  <c r="O36" i="5" s="1"/>
  <c r="N29" i="5"/>
  <c r="N24" i="5"/>
  <c r="N32" i="5"/>
  <c r="N22" i="5"/>
  <c r="N27" i="5"/>
  <c r="O24" i="5" l="1"/>
  <c r="O27" i="5"/>
  <c r="N12" i="4"/>
  <c r="N18" i="4"/>
  <c r="N10" i="4"/>
  <c r="N16" i="4"/>
  <c r="O10" i="4" s="1"/>
  <c r="N14" i="4"/>
  <c r="P36" i="5" l="1"/>
  <c r="P27" i="5"/>
  <c r="N29" i="4"/>
  <c r="N22" i="4"/>
  <c r="N24" i="4"/>
  <c r="O22" i="4" s="1"/>
  <c r="N34" i="4"/>
  <c r="N27" i="4"/>
  <c r="N36" i="4"/>
  <c r="O34" i="4" s="1"/>
  <c r="N31" i="4"/>
  <c r="O27" i="4" l="1"/>
  <c r="P27" i="4" s="1"/>
  <c r="P34" i="4"/>
  <c r="N12" i="3"/>
  <c r="N18" i="3"/>
  <c r="N16" i="3"/>
  <c r="N10" i="3"/>
  <c r="N14" i="3"/>
  <c r="O10" i="3" l="1"/>
  <c r="N39" i="3" l="1"/>
  <c r="N27" i="3"/>
  <c r="N29" i="3"/>
  <c r="N24" i="3"/>
  <c r="N32" i="3"/>
  <c r="N22" i="3"/>
  <c r="O22" i="3" s="1"/>
  <c r="N37" i="3"/>
  <c r="O35" i="3" s="1"/>
  <c r="N35" i="3"/>
  <c r="N12" i="2"/>
  <c r="N18" i="2"/>
  <c r="N10" i="2"/>
  <c r="N16" i="2"/>
  <c r="N14" i="2"/>
  <c r="O10" i="2" s="1"/>
  <c r="N27" i="2" l="1"/>
  <c r="O27" i="3"/>
  <c r="P35" i="3"/>
  <c r="P27" i="3"/>
  <c r="N22" i="2"/>
  <c r="N34" i="2"/>
  <c r="N30" i="2"/>
  <c r="N37" i="2"/>
  <c r="N24" i="2"/>
  <c r="N39" i="2"/>
  <c r="O39" i="2" l="1"/>
  <c r="O22" i="2"/>
  <c r="O27" i="2"/>
  <c r="P39" i="2" l="1"/>
  <c r="P27" i="2"/>
</calcChain>
</file>

<file path=xl/sharedStrings.xml><?xml version="1.0" encoding="utf-8"?>
<sst xmlns="http://schemas.openxmlformats.org/spreadsheetml/2006/main" count="705" uniqueCount="278">
  <si>
    <t>WT 1</t>
  </si>
  <si>
    <t>ROM1</t>
  </si>
  <si>
    <t>WT 2</t>
  </si>
  <si>
    <t>WT avg</t>
  </si>
  <si>
    <t>ROM1 1</t>
  </si>
  <si>
    <t>ROM1 2</t>
  </si>
  <si>
    <t>90 min grad, 3e6, IT-100 msec, Top15, direct inject short incl list</t>
  </si>
  <si>
    <t>Progenesis: sens-5, RT=0.05, charge 2-3, mouse ROS database, carb -Cys, 0 uncuts</t>
  </si>
  <si>
    <t>2 pmol BSA</t>
  </si>
  <si>
    <t>Peptide identifier</t>
  </si>
  <si>
    <t>Ions used in quantitation</t>
  </si>
  <si>
    <t>Ions</t>
  </si>
  <si>
    <t>Deconvoluted peptide ions</t>
  </si>
  <si>
    <t>Deconvoluted charges</t>
  </si>
  <si>
    <t>Retention time (min)</t>
  </si>
  <si>
    <t>Neutral mass</t>
  </si>
  <si>
    <t>Sequence</t>
  </si>
  <si>
    <t>Modifications</t>
  </si>
  <si>
    <t>Accession</t>
  </si>
  <si>
    <t>Description</t>
  </si>
  <si>
    <t>49.18_1170.6373n</t>
  </si>
  <si>
    <t>#116</t>
  </si>
  <si>
    <t>LVNELTEFAK</t>
  </si>
  <si>
    <t>[10] Label:13C(6)15N(2) (K)</t>
  </si>
  <si>
    <t>P02769</t>
  </si>
  <si>
    <t>BSA</t>
  </si>
  <si>
    <t>49.18_1162.6262n</t>
  </si>
  <si>
    <t>#40</t>
  </si>
  <si>
    <t>52.89_1021.6259n</t>
  </si>
  <si>
    <t>#125</t>
  </si>
  <si>
    <t>QTALVELLK</t>
  </si>
  <si>
    <t>[9] Label:13C(6)15N(2) (K)</t>
  </si>
  <si>
    <t>52.89_1013.6135n</t>
  </si>
  <si>
    <t>#62</t>
  </si>
  <si>
    <t>36.77_1312.7227n</t>
  </si>
  <si>
    <t>#144,#570</t>
  </si>
  <si>
    <t>2,3</t>
  </si>
  <si>
    <t>HLVDEPQNLIK</t>
  </si>
  <si>
    <t>[11] Label:13C(6)15N(2) (K)</t>
  </si>
  <si>
    <t>36.77_1304.7102n</t>
  </si>
  <si>
    <t>#111,#479</t>
  </si>
  <si>
    <t>38.97_936.4950n</t>
  </si>
  <si>
    <t>#278</t>
  </si>
  <si>
    <t>YLYEIAR</t>
  </si>
  <si>
    <t>[7] Label:13C(6)15N(4) (R)</t>
  </si>
  <si>
    <t>39.00_926.4873n</t>
  </si>
  <si>
    <t>#185</t>
  </si>
  <si>
    <t>60.44_1488.7984n</t>
  </si>
  <si>
    <t>#176,#2491</t>
  </si>
  <si>
    <t>LGEYGFQNALIVR</t>
  </si>
  <si>
    <t>[13] Label:13C(6)15N(4) (R)</t>
  </si>
  <si>
    <t>60.46_1478.7901n</t>
  </si>
  <si>
    <t>#1177,#16471</t>
  </si>
  <si>
    <t>22.36_1368.6269n</t>
  </si>
  <si>
    <t>#4</t>
  </si>
  <si>
    <t>NPLGDDDASATASK</t>
  </si>
  <si>
    <t>[14] Label:13C(6)15N(2) (K)</t>
  </si>
  <si>
    <t>P15409</t>
  </si>
  <si>
    <t>Rhodopsin</t>
  </si>
  <si>
    <t>22.36_1360.6141n</t>
  </si>
  <si>
    <t>#122</t>
  </si>
  <si>
    <t>10.41_1497.7142n</t>
  </si>
  <si>
    <t>#16,#205</t>
  </si>
  <si>
    <t>EAAAQQQESATTQK</t>
  </si>
  <si>
    <t>10.42_1489.7036n</t>
  </si>
  <si>
    <t>#6,#137</t>
  </si>
  <si>
    <t>43.45_848.4523n</t>
  </si>
  <si>
    <t>#231</t>
  </si>
  <si>
    <t>AFLESFK</t>
  </si>
  <si>
    <t>[7] Label:13C(6)15N(2) (K)</t>
  </si>
  <si>
    <t>P15499</t>
  </si>
  <si>
    <t xml:space="preserve">Peripherin-2 </t>
  </si>
  <si>
    <t>43.45_840.4388n</t>
  </si>
  <si>
    <t>#93</t>
  </si>
  <si>
    <t>52.58_1245.6699n</t>
  </si>
  <si>
    <t>#112,#3193</t>
  </si>
  <si>
    <t>GSLESTLAYGLK</t>
  </si>
  <si>
    <t>[12] Label:13C(6)15N(2) (K)</t>
  </si>
  <si>
    <t>52.58_1237.6559n</t>
  </si>
  <si>
    <t>#638,#12783</t>
  </si>
  <si>
    <t>33.90_866.4281n</t>
  </si>
  <si>
    <t>#209</t>
  </si>
  <si>
    <t>YLDFSSK</t>
  </si>
  <si>
    <t>33.90_858.4137n</t>
  </si>
  <si>
    <t>#206</t>
  </si>
  <si>
    <t>41.29_1164.5491n</t>
  </si>
  <si>
    <t>#716</t>
  </si>
  <si>
    <t>ICYDALDPAK</t>
  </si>
  <si>
    <t>[2] Carbamidomethyl (C)</t>
  </si>
  <si>
    <t>7.33_760.3356n</t>
  </si>
  <si>
    <t>#493,#127</t>
  </si>
  <si>
    <t>1,2</t>
  </si>
  <si>
    <t>DTDTPGR</t>
  </si>
  <si>
    <t>26.08_845.4271n</t>
  </si>
  <si>
    <t>#24864</t>
  </si>
  <si>
    <t>SVPETWK</t>
  </si>
  <si>
    <t>37.82_1430.6556n</t>
  </si>
  <si>
    <t>#64,#2609</t>
  </si>
  <si>
    <t>YLDPSDQDVVDR</t>
  </si>
  <si>
    <t>[12] Label:13C(6)15N(4) (R)</t>
  </si>
  <si>
    <t>P32958</t>
  </si>
  <si>
    <t>37.83_1420.6477n</t>
  </si>
  <si>
    <t>#200,#4692</t>
  </si>
  <si>
    <t>14.75_782.3790n</t>
  </si>
  <si>
    <t>#104</t>
  </si>
  <si>
    <t>DTEVPGR</t>
  </si>
  <si>
    <t>14.76_772.3719n</t>
  </si>
  <si>
    <t>#92</t>
  </si>
  <si>
    <t>87.88_2959.5090n</t>
  </si>
  <si>
    <t>#15018</t>
  </si>
  <si>
    <t>YLQTALEGLGGVIDGEGEAQGYLFPGGLK</t>
  </si>
  <si>
    <t>[29] Label:13C(6)15N(2) (K)</t>
  </si>
  <si>
    <t>#114</t>
  </si>
  <si>
    <t>#94</t>
  </si>
  <si>
    <t>#250</t>
  </si>
  <si>
    <t>#107</t>
  </si>
  <si>
    <t>1 pmol BSA</t>
  </si>
  <si>
    <t>49.18_1170.6380n</t>
  </si>
  <si>
    <t>#127</t>
  </si>
  <si>
    <t>49.18_1162.6254n</t>
  </si>
  <si>
    <t>#165</t>
  </si>
  <si>
    <t>36.81_1312.7228n</t>
  </si>
  <si>
    <t>#168,#798</t>
  </si>
  <si>
    <t>36.83_1304.7092n</t>
  </si>
  <si>
    <t>#352,#1697</t>
  </si>
  <si>
    <t>52.85_1021.6266n</t>
  </si>
  <si>
    <t>#208</t>
  </si>
  <si>
    <t>52.85_1013.6130n</t>
  </si>
  <si>
    <t>#330</t>
  </si>
  <si>
    <t>39.01_936.4951n</t>
  </si>
  <si>
    <t>#337</t>
  </si>
  <si>
    <t>39.01_926.4869n</t>
  </si>
  <si>
    <t>#1395</t>
  </si>
  <si>
    <t>60.40_1488.7979n</t>
  </si>
  <si>
    <t>#203,#3946</t>
  </si>
  <si>
    <t>60.41_1478.7914n</t>
  </si>
  <si>
    <t>#2434</t>
  </si>
  <si>
    <t>10.40_1497.7133n</t>
  </si>
  <si>
    <t>#24,#308</t>
  </si>
  <si>
    <t xml:space="preserve">Rhodopsin </t>
  </si>
  <si>
    <t>10.39_1489.7033n</t>
  </si>
  <si>
    <t>#4,#126</t>
  </si>
  <si>
    <t>22.33_1368.6265n</t>
  </si>
  <si>
    <t>#6</t>
  </si>
  <si>
    <t>52.53_1245.6703n</t>
  </si>
  <si>
    <t>#106,#3921</t>
  </si>
  <si>
    <t>52.54_1237.6568n</t>
  </si>
  <si>
    <t>#615</t>
  </si>
  <si>
    <t>43.43_848.4518n</t>
  </si>
  <si>
    <t>43.43_840.4379n</t>
  </si>
  <si>
    <t>#280</t>
  </si>
  <si>
    <t>33.90_866.4279n</t>
  </si>
  <si>
    <t>#286</t>
  </si>
  <si>
    <t>33.94_858.4130n</t>
  </si>
  <si>
    <t>#614</t>
  </si>
  <si>
    <t>41.26_1164.5488n</t>
  </si>
  <si>
    <t>#2419</t>
  </si>
  <si>
    <t>37.81_1430.6557n</t>
  </si>
  <si>
    <t>#82,#3541</t>
  </si>
  <si>
    <t>37.83_1420.6474n</t>
  </si>
  <si>
    <t>#412,#12545</t>
  </si>
  <si>
    <t>14.68_782.3798n</t>
  </si>
  <si>
    <t>#166</t>
  </si>
  <si>
    <t>14.70_772.3720n</t>
  </si>
  <si>
    <t>#235</t>
  </si>
  <si>
    <t>87.81_2959.5093n</t>
  </si>
  <si>
    <t>#2969</t>
  </si>
  <si>
    <t>87.83_2951.5092n</t>
  </si>
  <si>
    <t>#28693</t>
  </si>
  <si>
    <t>#99</t>
  </si>
  <si>
    <t>#119</t>
  </si>
  <si>
    <t>#69</t>
  </si>
  <si>
    <t>49.26_1170.6377n</t>
  </si>
  <si>
    <t>#95</t>
  </si>
  <si>
    <t>49.26_1162.6263n</t>
  </si>
  <si>
    <t>#54</t>
  </si>
  <si>
    <t>52.95_1021.6256n</t>
  </si>
  <si>
    <t>52.98_1013.6130n</t>
  </si>
  <si>
    <t>36.86_1312.7229n</t>
  </si>
  <si>
    <t>#134,#641</t>
  </si>
  <si>
    <t>36.86_1304.7101n</t>
  </si>
  <si>
    <t>#145,#742</t>
  </si>
  <si>
    <t>39.08_936.4951n</t>
  </si>
  <si>
    <t>#276</t>
  </si>
  <si>
    <t>39.08_926.4872n</t>
  </si>
  <si>
    <t>60.54_1488.7985n</t>
  </si>
  <si>
    <t>#172</t>
  </si>
  <si>
    <t>60.54_1478.7911n</t>
  </si>
  <si>
    <t>#2166</t>
  </si>
  <si>
    <t>22.38_1368.6265n</t>
  </si>
  <si>
    <t>#3</t>
  </si>
  <si>
    <t>22.38_1360.6137n</t>
  </si>
  <si>
    <t>#89</t>
  </si>
  <si>
    <t>10.40_1497.7141n</t>
  </si>
  <si>
    <t>#12,#164</t>
  </si>
  <si>
    <t>10.42_1489.7031n</t>
  </si>
  <si>
    <t>#8,#156</t>
  </si>
  <si>
    <t>43.53_848.4522n</t>
  </si>
  <si>
    <t>#203</t>
  </si>
  <si>
    <t>43.53_840.4387n</t>
  </si>
  <si>
    <t>52.64_1245.6700n</t>
  </si>
  <si>
    <t>#110,#3103</t>
  </si>
  <si>
    <t>52.64_1237.6569n</t>
  </si>
  <si>
    <t>#746</t>
  </si>
  <si>
    <t>33.98_866.4279n</t>
  </si>
  <si>
    <t>33.98_858.4135n</t>
  </si>
  <si>
    <t>#246</t>
  </si>
  <si>
    <t>37.89_1430.6562n</t>
  </si>
  <si>
    <t>37.83_1420.5042n</t>
  </si>
  <si>
    <t>#37325</t>
  </si>
  <si>
    <t>14.71_782.3800n</t>
  </si>
  <si>
    <t>#86</t>
  </si>
  <si>
    <t>14.70_772.3740n</t>
  </si>
  <si>
    <t>#37727</t>
  </si>
  <si>
    <t>#191</t>
  </si>
  <si>
    <t>#199</t>
  </si>
  <si>
    <t xml:space="preserve"> </t>
  </si>
  <si>
    <t>49.13_1170.6373n</t>
  </si>
  <si>
    <t>#121</t>
  </si>
  <si>
    <t>49.13_1162.6259n</t>
  </si>
  <si>
    <t>#35</t>
  </si>
  <si>
    <t>52.80_1021.6261n</t>
  </si>
  <si>
    <t>#146</t>
  </si>
  <si>
    <t>52.83_1013.6134n</t>
  </si>
  <si>
    <t>36.76_1312.7218n</t>
  </si>
  <si>
    <t>#155,#889</t>
  </si>
  <si>
    <t>36.76_1304.7091n</t>
  </si>
  <si>
    <t>#107,#701</t>
  </si>
  <si>
    <t>38.96_936.4951n</t>
  </si>
  <si>
    <t>#264</t>
  </si>
  <si>
    <t>38.96_926.4875n</t>
  </si>
  <si>
    <t>60.42_1488.7990n</t>
  </si>
  <si>
    <t>60.44_1478.7924n</t>
  </si>
  <si>
    <t>#4111</t>
  </si>
  <si>
    <t>22.32_1368.6264n</t>
  </si>
  <si>
    <t>22.35_1360.6136n</t>
  </si>
  <si>
    <t>10.43_1497.7155n</t>
  </si>
  <si>
    <t>#8,#176</t>
  </si>
  <si>
    <t>10.43_1489.7031n</t>
  </si>
  <si>
    <t>#31,#395</t>
  </si>
  <si>
    <t>52.52_1245.6695n</t>
  </si>
  <si>
    <t>#135,#4923</t>
  </si>
  <si>
    <t>52.55_1237.6555n</t>
  </si>
  <si>
    <t>#579,#19421</t>
  </si>
  <si>
    <t>43.38_848.4520n</t>
  </si>
  <si>
    <t>#205</t>
  </si>
  <si>
    <t>43.41_840.4384n</t>
  </si>
  <si>
    <t>#91</t>
  </si>
  <si>
    <t>33.87_866.4279n</t>
  </si>
  <si>
    <t>#217</t>
  </si>
  <si>
    <t>33.87_858.4134n</t>
  </si>
  <si>
    <t>#178</t>
  </si>
  <si>
    <t>41.25_1164.5488n</t>
  </si>
  <si>
    <t>#841</t>
  </si>
  <si>
    <t>37.84_1430.6562n</t>
  </si>
  <si>
    <t>37.89_1420.6502n</t>
  </si>
  <si>
    <t>#37543</t>
  </si>
  <si>
    <t>14.70_782.3801n</t>
  </si>
  <si>
    <t>#120</t>
  </si>
  <si>
    <t>87.89_2959.5083n</t>
  </si>
  <si>
    <t>#5071</t>
  </si>
  <si>
    <t>Rho:Peripherin-2</t>
  </si>
  <si>
    <t>Rho:ROM1</t>
  </si>
  <si>
    <t>Peripherin-2:ROM1</t>
  </si>
  <si>
    <t>Rho:Peripherin-2/ROM1</t>
  </si>
  <si>
    <t>-</t>
  </si>
  <si>
    <t>Best identification score</t>
  </si>
  <si>
    <t>Abundance</t>
  </si>
  <si>
    <t>Amount (fmol)</t>
  </si>
  <si>
    <t>Average amount (fmol)</t>
  </si>
  <si>
    <t>Rhodopsin molar ratio</t>
  </si>
  <si>
    <t>WT 1 - 10ug</t>
  </si>
  <si>
    <t>WT 2 - 5ug</t>
  </si>
  <si>
    <t>ROM1 1 - 10ug</t>
  </si>
  <si>
    <t>WT St Dev</t>
  </si>
  <si>
    <t>ROM1 avg</t>
  </si>
  <si>
    <t>ROM1 St Dev</t>
  </si>
  <si>
    <t>ROM1 2 - 10ug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</si>
</sst>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64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8318-E7B7-45A3-853A-10A20F4289DC}">
  <dimension ref="A1:P322"/>
  <sheetViews>
    <sheetView tabSelected="1" workbookViewId="0"/>
  </sheetViews>
  <sheetFormatPr defaultRowHeight="15" x14ac:dyDescent="0.25"/>
  <cols>
    <col min="1" max="1" width="19.5703125" customWidth="1"/>
    <col min="2" max="2" width="23.42578125" bestFit="1" customWidth="1"/>
    <col min="3" max="3" width="5.85546875" customWidth="1"/>
    <col min="4" max="4" width="25.5703125" bestFit="1" customWidth="1"/>
    <col min="5" max="5" width="20.85546875" bestFit="1" customWidth="1"/>
    <col min="6" max="6" width="20" bestFit="1" customWidth="1"/>
    <col min="7" max="7" width="12.5703125" bestFit="1" customWidth="1"/>
    <col min="8" max="8" width="22.85546875" bestFit="1" customWidth="1"/>
    <col min="9" max="9" width="35.7109375" bestFit="1" customWidth="1"/>
    <col min="10" max="10" width="48.42578125" bestFit="1" customWidth="1"/>
    <col min="11" max="11" width="14" bestFit="1" customWidth="1"/>
    <col min="12" max="12" width="17.5703125" bestFit="1" customWidth="1"/>
    <col min="13" max="13" width="22.42578125" bestFit="1" customWidth="1"/>
    <col min="14" max="14" width="14.28515625" bestFit="1" customWidth="1"/>
    <col min="15" max="15" width="22" bestFit="1" customWidth="1"/>
    <col min="16" max="16" width="20.85546875" bestFit="1" customWidth="1"/>
  </cols>
  <sheetData>
    <row r="1" spans="1:16" s="2" customFormat="1" x14ac:dyDescent="0.25">
      <c r="A1" s="2" t="s">
        <v>271</v>
      </c>
    </row>
    <row r="2" spans="1:16" x14ac:dyDescent="0.25">
      <c r="A2" t="s">
        <v>6</v>
      </c>
    </row>
    <row r="3" spans="1:16" x14ac:dyDescent="0.25">
      <c r="A3" t="s">
        <v>7</v>
      </c>
    </row>
    <row r="4" spans="1:16" x14ac:dyDescent="0.25">
      <c r="A4" t="s">
        <v>8</v>
      </c>
    </row>
    <row r="9" spans="1:16" x14ac:dyDescent="0.25">
      <c r="A9" t="s">
        <v>9</v>
      </c>
      <c r="B9" t="s">
        <v>10</v>
      </c>
      <c r="C9" t="s">
        <v>11</v>
      </c>
      <c r="D9" t="s">
        <v>12</v>
      </c>
      <c r="E9" t="s">
        <v>13</v>
      </c>
      <c r="F9" t="s">
        <v>14</v>
      </c>
      <c r="G9" t="s">
        <v>15</v>
      </c>
      <c r="H9" t="s">
        <v>266</v>
      </c>
      <c r="I9" t="s">
        <v>16</v>
      </c>
      <c r="J9" t="s">
        <v>17</v>
      </c>
      <c r="K9" t="s">
        <v>18</v>
      </c>
      <c r="L9" t="s">
        <v>19</v>
      </c>
      <c r="M9" t="s">
        <v>267</v>
      </c>
      <c r="N9" t="s">
        <v>268</v>
      </c>
      <c r="O9" t="s">
        <v>269</v>
      </c>
      <c r="P9" t="s">
        <v>270</v>
      </c>
    </row>
    <row r="10" spans="1:16" x14ac:dyDescent="0.25">
      <c r="A10" t="s">
        <v>34</v>
      </c>
      <c r="B10">
        <v>0</v>
      </c>
      <c r="C10">
        <v>2</v>
      </c>
      <c r="D10" t="s">
        <v>35</v>
      </c>
      <c r="E10" s="8" t="s">
        <v>36</v>
      </c>
      <c r="F10">
        <v>36.768349999999998</v>
      </c>
      <c r="G10">
        <v>1312.7227266790901</v>
      </c>
      <c r="H10">
        <v>79.2</v>
      </c>
      <c r="I10" s="2" t="s">
        <v>37</v>
      </c>
      <c r="J10" t="s">
        <v>38</v>
      </c>
      <c r="K10" t="s">
        <v>24</v>
      </c>
      <c r="L10" t="s">
        <v>25</v>
      </c>
      <c r="M10" s="2">
        <v>11188267.993851701</v>
      </c>
      <c r="N10">
        <f>M10*2000/M11</f>
        <v>1447.1961880186875</v>
      </c>
      <c r="O10">
        <f>AVERAGE(N14,N16,N10,N18)</f>
        <v>1204.3960368016342</v>
      </c>
    </row>
    <row r="11" spans="1:16" x14ac:dyDescent="0.25">
      <c r="A11" t="s">
        <v>39</v>
      </c>
      <c r="B11">
        <v>2</v>
      </c>
      <c r="C11">
        <v>2</v>
      </c>
      <c r="D11" t="s">
        <v>40</v>
      </c>
      <c r="E11" s="8" t="s">
        <v>36</v>
      </c>
      <c r="F11">
        <v>36.768349999999998</v>
      </c>
      <c r="G11">
        <v>1304.71016941219</v>
      </c>
      <c r="H11">
        <v>62.93</v>
      </c>
      <c r="I11" t="s">
        <v>37</v>
      </c>
      <c r="K11" t="s">
        <v>24</v>
      </c>
      <c r="L11" t="s">
        <v>25</v>
      </c>
      <c r="M11">
        <v>15461992.0733335</v>
      </c>
    </row>
    <row r="12" spans="1:16" x14ac:dyDescent="0.25">
      <c r="A12" t="s">
        <v>47</v>
      </c>
      <c r="B12">
        <v>0</v>
      </c>
      <c r="C12">
        <v>2</v>
      </c>
      <c r="D12" t="s">
        <v>48</v>
      </c>
      <c r="E12" s="8" t="s">
        <v>36</v>
      </c>
      <c r="F12">
        <v>60.437550000000002</v>
      </c>
      <c r="G12">
        <v>1488.7983635774201</v>
      </c>
      <c r="H12">
        <v>91.24</v>
      </c>
      <c r="I12" s="2" t="s">
        <v>49</v>
      </c>
      <c r="J12" t="s">
        <v>50</v>
      </c>
      <c r="K12" t="s">
        <v>24</v>
      </c>
      <c r="L12" t="s">
        <v>25</v>
      </c>
      <c r="M12" s="2">
        <v>9099691.8016634099</v>
      </c>
      <c r="N12" s="9">
        <f>M12*2000/M13</f>
        <v>13421.637769789902</v>
      </c>
    </row>
    <row r="13" spans="1:16" x14ac:dyDescent="0.25">
      <c r="A13" t="s">
        <v>51</v>
      </c>
      <c r="B13">
        <v>0</v>
      </c>
      <c r="C13">
        <v>2</v>
      </c>
      <c r="D13" t="s">
        <v>52</v>
      </c>
      <c r="E13" s="8" t="s">
        <v>36</v>
      </c>
      <c r="F13">
        <v>60.455241666666701</v>
      </c>
      <c r="G13">
        <v>1478.79012123138</v>
      </c>
      <c r="H13">
        <v>97.64</v>
      </c>
      <c r="I13" t="s">
        <v>49</v>
      </c>
      <c r="K13" t="s">
        <v>24</v>
      </c>
      <c r="L13" t="s">
        <v>25</v>
      </c>
      <c r="M13">
        <v>1355973.3853264099</v>
      </c>
    </row>
    <row r="14" spans="1:16" x14ac:dyDescent="0.25">
      <c r="A14" t="s">
        <v>20</v>
      </c>
      <c r="B14">
        <v>0</v>
      </c>
      <c r="C14">
        <v>1</v>
      </c>
      <c r="D14" t="s">
        <v>21</v>
      </c>
      <c r="E14" s="8">
        <v>2</v>
      </c>
      <c r="F14">
        <v>49.1794333333333</v>
      </c>
      <c r="G14">
        <v>1170.6373200015901</v>
      </c>
      <c r="H14">
        <v>70.150000000000006</v>
      </c>
      <c r="I14" s="2" t="s">
        <v>22</v>
      </c>
      <c r="J14" t="s">
        <v>23</v>
      </c>
      <c r="K14" t="s">
        <v>24</v>
      </c>
      <c r="L14" t="s">
        <v>25</v>
      </c>
      <c r="M14" s="2">
        <v>9386580.2903676108</v>
      </c>
      <c r="N14">
        <f>M14*2000/M15</f>
        <v>1027.6418436169236</v>
      </c>
    </row>
    <row r="15" spans="1:16" x14ac:dyDescent="0.25">
      <c r="A15" t="s">
        <v>26</v>
      </c>
      <c r="B15">
        <v>1</v>
      </c>
      <c r="C15">
        <v>1</v>
      </c>
      <c r="D15" t="s">
        <v>27</v>
      </c>
      <c r="E15" s="8">
        <v>2</v>
      </c>
      <c r="F15">
        <v>49.1794333333333</v>
      </c>
      <c r="G15">
        <v>1162.6262118012401</v>
      </c>
      <c r="H15">
        <v>70.23</v>
      </c>
      <c r="I15" t="s">
        <v>22</v>
      </c>
      <c r="K15" t="s">
        <v>24</v>
      </c>
      <c r="L15" t="s">
        <v>25</v>
      </c>
      <c r="M15">
        <v>18268194.018511899</v>
      </c>
    </row>
    <row r="16" spans="1:16" x14ac:dyDescent="0.25">
      <c r="A16" t="s">
        <v>28</v>
      </c>
      <c r="B16">
        <v>0</v>
      </c>
      <c r="C16">
        <v>1</v>
      </c>
      <c r="D16" t="s">
        <v>29</v>
      </c>
      <c r="E16" s="8">
        <v>2</v>
      </c>
      <c r="F16">
        <v>52.886133333333298</v>
      </c>
      <c r="G16">
        <v>1021.62589862868</v>
      </c>
      <c r="H16">
        <v>54.57</v>
      </c>
      <c r="I16" s="2" t="s">
        <v>30</v>
      </c>
      <c r="J16" t="s">
        <v>31</v>
      </c>
      <c r="K16" t="s">
        <v>24</v>
      </c>
      <c r="L16" t="s">
        <v>25</v>
      </c>
      <c r="M16" s="2">
        <v>6730725.9388884101</v>
      </c>
      <c r="N16">
        <f>M16*2000/M17</f>
        <v>1100.5154589990295</v>
      </c>
    </row>
    <row r="17" spans="1:16" x14ac:dyDescent="0.25">
      <c r="A17" t="s">
        <v>32</v>
      </c>
      <c r="B17">
        <v>0</v>
      </c>
      <c r="C17">
        <v>1</v>
      </c>
      <c r="D17" t="s">
        <v>33</v>
      </c>
      <c r="E17" s="8">
        <v>2</v>
      </c>
      <c r="F17">
        <v>52.886133333333298</v>
      </c>
      <c r="G17">
        <v>1013.6135188376199</v>
      </c>
      <c r="H17">
        <v>69.52</v>
      </c>
      <c r="I17" t="s">
        <v>30</v>
      </c>
      <c r="K17" t="s">
        <v>24</v>
      </c>
      <c r="L17" t="s">
        <v>25</v>
      </c>
      <c r="M17">
        <v>12231951.643842099</v>
      </c>
    </row>
    <row r="18" spans="1:16" x14ac:dyDescent="0.25">
      <c r="A18" t="s">
        <v>41</v>
      </c>
      <c r="B18">
        <v>0</v>
      </c>
      <c r="C18">
        <v>1</v>
      </c>
      <c r="D18" t="s">
        <v>42</v>
      </c>
      <c r="E18" s="8">
        <v>2</v>
      </c>
      <c r="F18">
        <v>38.973633333333296</v>
      </c>
      <c r="G18">
        <v>936.49495256395198</v>
      </c>
      <c r="H18">
        <v>39.799999999999997</v>
      </c>
      <c r="I18" s="2" t="s">
        <v>43</v>
      </c>
      <c r="J18" t="s">
        <v>44</v>
      </c>
      <c r="K18" t="s">
        <v>24</v>
      </c>
      <c r="L18" t="s">
        <v>25</v>
      </c>
      <c r="M18" s="2">
        <v>2655342.94333443</v>
      </c>
      <c r="N18">
        <f t="shared" ref="N18" si="0">M18*2000/M19</f>
        <v>1242.2306565718961</v>
      </c>
    </row>
    <row r="19" spans="1:16" x14ac:dyDescent="0.25">
      <c r="A19" t="s">
        <v>45</v>
      </c>
      <c r="B19">
        <v>0</v>
      </c>
      <c r="C19">
        <v>1</v>
      </c>
      <c r="D19" t="s">
        <v>46</v>
      </c>
      <c r="E19" s="8">
        <v>2</v>
      </c>
      <c r="F19">
        <v>39.004766666666697</v>
      </c>
      <c r="G19">
        <v>926.48732104950295</v>
      </c>
      <c r="H19">
        <v>39.659999999999997</v>
      </c>
      <c r="I19" t="s">
        <v>43</v>
      </c>
      <c r="K19" t="s">
        <v>24</v>
      </c>
      <c r="L19" t="s">
        <v>25</v>
      </c>
      <c r="M19">
        <v>4275120.6135295499</v>
      </c>
    </row>
    <row r="20" spans="1:16" x14ac:dyDescent="0.25">
      <c r="E20" s="8"/>
    </row>
    <row r="21" spans="1:16" x14ac:dyDescent="0.25">
      <c r="A21" t="s">
        <v>61</v>
      </c>
      <c r="B21">
        <v>2</v>
      </c>
      <c r="C21">
        <v>2</v>
      </c>
      <c r="D21" t="s">
        <v>62</v>
      </c>
      <c r="E21" s="8" t="s">
        <v>36</v>
      </c>
      <c r="F21">
        <v>10.4068166666667</v>
      </c>
      <c r="G21">
        <v>1497.7141877392901</v>
      </c>
      <c r="H21">
        <v>82.51</v>
      </c>
      <c r="I21" s="2" t="s">
        <v>63</v>
      </c>
      <c r="J21" t="s">
        <v>56</v>
      </c>
      <c r="K21" t="s">
        <v>57</v>
      </c>
      <c r="L21" t="s">
        <v>58</v>
      </c>
      <c r="M21" s="2">
        <v>66132523.659768097</v>
      </c>
    </row>
    <row r="22" spans="1:16" x14ac:dyDescent="0.25">
      <c r="A22" t="s">
        <v>64</v>
      </c>
      <c r="B22">
        <v>2</v>
      </c>
      <c r="C22">
        <v>2</v>
      </c>
      <c r="D22" t="s">
        <v>65</v>
      </c>
      <c r="E22" s="8" t="s">
        <v>36</v>
      </c>
      <c r="F22">
        <v>10.417716666666699</v>
      </c>
      <c r="G22">
        <v>1489.7036470391199</v>
      </c>
      <c r="H22">
        <v>82.69</v>
      </c>
      <c r="I22" t="s">
        <v>63</v>
      </c>
      <c r="K22" t="s">
        <v>57</v>
      </c>
      <c r="L22" t="s">
        <v>58</v>
      </c>
      <c r="M22">
        <v>207486560.487032</v>
      </c>
      <c r="N22">
        <f>M22*4*O10/M21</f>
        <v>15114.86193545696</v>
      </c>
      <c r="O22">
        <f>AVERAGE(N24,N22)</f>
        <v>16740.46101437075</v>
      </c>
      <c r="P22">
        <v>1</v>
      </c>
    </row>
    <row r="23" spans="1:16" x14ac:dyDescent="0.25">
      <c r="A23" t="s">
        <v>53</v>
      </c>
      <c r="B23">
        <v>0</v>
      </c>
      <c r="C23">
        <v>1</v>
      </c>
      <c r="D23" t="s">
        <v>54</v>
      </c>
      <c r="E23" s="8">
        <v>2</v>
      </c>
      <c r="F23">
        <v>22.355450000000001</v>
      </c>
      <c r="G23">
        <v>1368.6268930680501</v>
      </c>
      <c r="H23">
        <v>85.91</v>
      </c>
      <c r="I23" s="2" t="s">
        <v>55</v>
      </c>
      <c r="J23" t="s">
        <v>56</v>
      </c>
      <c r="K23" t="s">
        <v>57</v>
      </c>
      <c r="L23" t="s">
        <v>58</v>
      </c>
      <c r="M23" s="2">
        <v>54952378.865245402</v>
      </c>
    </row>
    <row r="24" spans="1:16" x14ac:dyDescent="0.25">
      <c r="A24" t="s">
        <v>59</v>
      </c>
      <c r="B24">
        <v>0</v>
      </c>
      <c r="C24">
        <v>1</v>
      </c>
      <c r="D24" t="s">
        <v>60</v>
      </c>
      <c r="E24" s="8">
        <v>2</v>
      </c>
      <c r="F24">
        <v>22.355450000000001</v>
      </c>
      <c r="G24">
        <v>1360.6140841300301</v>
      </c>
      <c r="H24">
        <v>86.35</v>
      </c>
      <c r="I24" t="s">
        <v>55</v>
      </c>
      <c r="K24" t="s">
        <v>57</v>
      </c>
      <c r="L24" t="s">
        <v>58</v>
      </c>
      <c r="M24">
        <v>209494771.99962401</v>
      </c>
      <c r="N24">
        <f>M24*4*O10/M23</f>
        <v>18366.060093284541</v>
      </c>
    </row>
    <row r="25" spans="1:16" x14ac:dyDescent="0.25">
      <c r="E25" s="8"/>
    </row>
    <row r="26" spans="1:16" x14ac:dyDescent="0.25">
      <c r="A26" t="s">
        <v>66</v>
      </c>
      <c r="B26">
        <v>0</v>
      </c>
      <c r="C26">
        <v>1</v>
      </c>
      <c r="D26" t="s">
        <v>67</v>
      </c>
      <c r="E26" s="8">
        <v>2</v>
      </c>
      <c r="F26">
        <v>43.451383333333297</v>
      </c>
      <c r="G26">
        <v>848.45231958302998</v>
      </c>
      <c r="H26">
        <v>53.99</v>
      </c>
      <c r="I26" s="2" t="s">
        <v>68</v>
      </c>
      <c r="J26" t="s">
        <v>69</v>
      </c>
      <c r="K26" t="s">
        <v>70</v>
      </c>
      <c r="L26" t="s">
        <v>71</v>
      </c>
      <c r="M26" s="2">
        <v>3026101.9422915699</v>
      </c>
    </row>
    <row r="27" spans="1:16" x14ac:dyDescent="0.25">
      <c r="A27" t="s">
        <v>72</v>
      </c>
      <c r="B27">
        <v>0</v>
      </c>
      <c r="C27">
        <v>1</v>
      </c>
      <c r="D27" t="s">
        <v>73</v>
      </c>
      <c r="E27" s="8">
        <v>2</v>
      </c>
      <c r="F27">
        <v>43.451383333333297</v>
      </c>
      <c r="G27">
        <v>840.43877701972099</v>
      </c>
      <c r="H27">
        <v>56.74</v>
      </c>
      <c r="I27" t="s">
        <v>68</v>
      </c>
      <c r="K27" t="s">
        <v>70</v>
      </c>
      <c r="L27" t="s">
        <v>71</v>
      </c>
      <c r="M27">
        <v>3248725.6589571801</v>
      </c>
      <c r="N27">
        <f>M27*O10/M26</f>
        <v>1293.0008251277891</v>
      </c>
      <c r="O27">
        <f>AVERAGE(N27,N30,N34)</f>
        <v>943.00761340280553</v>
      </c>
      <c r="P27">
        <f>O22/O27</f>
        <v>17.752201335855034</v>
      </c>
    </row>
    <row r="28" spans="1:16" x14ac:dyDescent="0.25">
      <c r="A28" t="s">
        <v>89</v>
      </c>
      <c r="B28">
        <v>2</v>
      </c>
      <c r="C28">
        <v>2</v>
      </c>
      <c r="D28" t="s">
        <v>90</v>
      </c>
      <c r="E28" s="8" t="s">
        <v>91</v>
      </c>
      <c r="F28">
        <v>7.3318000000000003</v>
      </c>
      <c r="G28">
        <v>760.33557621960404</v>
      </c>
      <c r="H28">
        <v>31.34</v>
      </c>
      <c r="I28" t="s">
        <v>92</v>
      </c>
      <c r="K28" t="s">
        <v>70</v>
      </c>
      <c r="L28" t="s">
        <v>71</v>
      </c>
      <c r="M28">
        <v>18623008.313961901</v>
      </c>
    </row>
    <row r="29" spans="1:16" x14ac:dyDescent="0.25">
      <c r="A29" t="s">
        <v>74</v>
      </c>
      <c r="B29">
        <v>2</v>
      </c>
      <c r="C29">
        <v>2</v>
      </c>
      <c r="D29" t="s">
        <v>75</v>
      </c>
      <c r="E29" s="8" t="s">
        <v>36</v>
      </c>
      <c r="F29">
        <v>52.582999999999998</v>
      </c>
      <c r="G29">
        <v>1245.66988290876</v>
      </c>
      <c r="H29">
        <v>55.04</v>
      </c>
      <c r="I29" s="2" t="s">
        <v>76</v>
      </c>
      <c r="J29" t="s">
        <v>77</v>
      </c>
      <c r="K29" t="s">
        <v>70</v>
      </c>
      <c r="L29" t="s">
        <v>71</v>
      </c>
      <c r="M29" s="2">
        <v>8928437.2658836003</v>
      </c>
    </row>
    <row r="30" spans="1:16" x14ac:dyDescent="0.25">
      <c r="A30" t="s">
        <v>78</v>
      </c>
      <c r="B30">
        <v>0</v>
      </c>
      <c r="C30">
        <v>2</v>
      </c>
      <c r="D30" t="s">
        <v>79</v>
      </c>
      <c r="E30" s="8" t="s">
        <v>36</v>
      </c>
      <c r="F30">
        <v>52.582999999999998</v>
      </c>
      <c r="G30">
        <v>1237.6558793336601</v>
      </c>
      <c r="H30">
        <v>66.3</v>
      </c>
      <c r="I30" t="s">
        <v>76</v>
      </c>
      <c r="K30" t="s">
        <v>70</v>
      </c>
      <c r="L30" t="s">
        <v>71</v>
      </c>
      <c r="M30">
        <v>3883012.5074445298</v>
      </c>
      <c r="N30">
        <f>M30*O10/M29</f>
        <v>523.7965766626844</v>
      </c>
    </row>
    <row r="31" spans="1:16" x14ac:dyDescent="0.25">
      <c r="A31" t="s">
        <v>85</v>
      </c>
      <c r="B31">
        <v>0</v>
      </c>
      <c r="C31">
        <v>1</v>
      </c>
      <c r="D31" t="s">
        <v>86</v>
      </c>
      <c r="E31" s="8">
        <v>2</v>
      </c>
      <c r="F31">
        <v>41.293116666666698</v>
      </c>
      <c r="G31">
        <v>1164.5491262978101</v>
      </c>
      <c r="H31">
        <v>75.5</v>
      </c>
      <c r="I31" t="s">
        <v>87</v>
      </c>
      <c r="J31" t="s">
        <v>88</v>
      </c>
      <c r="K31" t="s">
        <v>70</v>
      </c>
      <c r="L31" t="s">
        <v>71</v>
      </c>
      <c r="M31">
        <v>1964220.51192818</v>
      </c>
    </row>
    <row r="32" spans="1:16" x14ac:dyDescent="0.25">
      <c r="A32" t="s">
        <v>93</v>
      </c>
      <c r="B32">
        <v>0</v>
      </c>
      <c r="C32">
        <v>1</v>
      </c>
      <c r="D32" t="s">
        <v>94</v>
      </c>
      <c r="E32" s="8">
        <v>2</v>
      </c>
      <c r="F32">
        <v>26.0825666666667</v>
      </c>
      <c r="G32">
        <v>845.42707432904695</v>
      </c>
      <c r="H32">
        <v>19.43</v>
      </c>
      <c r="I32" t="s">
        <v>95</v>
      </c>
      <c r="K32" t="s">
        <v>70</v>
      </c>
      <c r="L32" t="s">
        <v>71</v>
      </c>
      <c r="M32">
        <v>42673.170831246003</v>
      </c>
    </row>
    <row r="33" spans="1:16" x14ac:dyDescent="0.25">
      <c r="A33" t="s">
        <v>80</v>
      </c>
      <c r="B33">
        <v>0</v>
      </c>
      <c r="C33">
        <v>1</v>
      </c>
      <c r="D33" t="s">
        <v>81</v>
      </c>
      <c r="E33" s="8">
        <v>2</v>
      </c>
      <c r="F33">
        <v>33.90155</v>
      </c>
      <c r="G33">
        <v>866.42808105007896</v>
      </c>
      <c r="H33">
        <v>41</v>
      </c>
      <c r="I33" s="2" t="s">
        <v>82</v>
      </c>
      <c r="J33" t="s">
        <v>69</v>
      </c>
      <c r="K33" t="s">
        <v>70</v>
      </c>
      <c r="L33" t="s">
        <v>71</v>
      </c>
      <c r="M33" s="2">
        <v>3012795.64212817</v>
      </c>
    </row>
    <row r="34" spans="1:16" x14ac:dyDescent="0.25">
      <c r="A34" t="s">
        <v>83</v>
      </c>
      <c r="B34">
        <v>0</v>
      </c>
      <c r="C34">
        <v>1</v>
      </c>
      <c r="D34" t="s">
        <v>84</v>
      </c>
      <c r="E34" s="8">
        <v>2</v>
      </c>
      <c r="F34">
        <v>33.90155</v>
      </c>
      <c r="G34">
        <v>858.41371321368501</v>
      </c>
      <c r="H34">
        <v>49.68</v>
      </c>
      <c r="I34" t="s">
        <v>82</v>
      </c>
      <c r="K34" t="s">
        <v>70</v>
      </c>
      <c r="L34" t="s">
        <v>71</v>
      </c>
      <c r="M34">
        <v>2532081.0568385599</v>
      </c>
      <c r="N34">
        <f>M34*O10/M33</f>
        <v>1012.225438417943</v>
      </c>
    </row>
    <row r="35" spans="1:16" x14ac:dyDescent="0.25">
      <c r="E35" s="8"/>
    </row>
    <row r="36" spans="1:16" x14ac:dyDescent="0.25">
      <c r="A36" t="s">
        <v>103</v>
      </c>
      <c r="B36">
        <v>0</v>
      </c>
      <c r="C36">
        <v>1</v>
      </c>
      <c r="D36" t="s">
        <v>104</v>
      </c>
      <c r="E36" s="8">
        <v>2</v>
      </c>
      <c r="F36">
        <v>14.745150000000001</v>
      </c>
      <c r="G36">
        <v>782.37897173784495</v>
      </c>
      <c r="H36">
        <v>18.47</v>
      </c>
      <c r="I36" s="2" t="s">
        <v>105</v>
      </c>
      <c r="J36" t="s">
        <v>44</v>
      </c>
      <c r="K36" t="s">
        <v>100</v>
      </c>
      <c r="L36" t="s">
        <v>1</v>
      </c>
      <c r="M36" s="2">
        <v>5416399.2711554598</v>
      </c>
    </row>
    <row r="37" spans="1:16" x14ac:dyDescent="0.25">
      <c r="A37" t="s">
        <v>106</v>
      </c>
      <c r="B37">
        <v>0</v>
      </c>
      <c r="C37">
        <v>1</v>
      </c>
      <c r="D37" t="s">
        <v>107</v>
      </c>
      <c r="E37" s="8">
        <v>2</v>
      </c>
      <c r="F37">
        <v>14.7594666666667</v>
      </c>
      <c r="G37">
        <v>772.37185909310301</v>
      </c>
      <c r="H37">
        <v>34.74</v>
      </c>
      <c r="I37" t="s">
        <v>105</v>
      </c>
      <c r="K37" t="s">
        <v>100</v>
      </c>
      <c r="L37" t="s">
        <v>1</v>
      </c>
      <c r="M37">
        <v>2095735.4859818299</v>
      </c>
      <c r="N37">
        <f>M37*O10/M36</f>
        <v>466.00986875965799</v>
      </c>
    </row>
    <row r="38" spans="1:16" x14ac:dyDescent="0.25">
      <c r="A38" t="s">
        <v>96</v>
      </c>
      <c r="B38">
        <v>2</v>
      </c>
      <c r="C38">
        <v>2</v>
      </c>
      <c r="D38" t="s">
        <v>97</v>
      </c>
      <c r="E38" s="8" t="s">
        <v>36</v>
      </c>
      <c r="F38">
        <v>37.815766666666697</v>
      </c>
      <c r="G38">
        <v>1430.65560660349</v>
      </c>
      <c r="H38">
        <v>87.36</v>
      </c>
      <c r="I38" s="2" t="s">
        <v>98</v>
      </c>
      <c r="J38" t="s">
        <v>99</v>
      </c>
      <c r="K38" t="s">
        <v>100</v>
      </c>
      <c r="L38" t="s">
        <v>1</v>
      </c>
      <c r="M38" s="2">
        <v>21730364.101252999</v>
      </c>
    </row>
    <row r="39" spans="1:16" x14ac:dyDescent="0.25">
      <c r="A39" t="s">
        <v>101</v>
      </c>
      <c r="B39">
        <v>2</v>
      </c>
      <c r="C39">
        <v>2</v>
      </c>
      <c r="D39" t="s">
        <v>102</v>
      </c>
      <c r="E39" s="8" t="s">
        <v>36</v>
      </c>
      <c r="F39">
        <v>37.829441666666703</v>
      </c>
      <c r="G39">
        <v>1420.64771242202</v>
      </c>
      <c r="H39">
        <v>73.260000000000005</v>
      </c>
      <c r="I39" t="s">
        <v>98</v>
      </c>
      <c r="K39" t="s">
        <v>100</v>
      </c>
      <c r="L39" t="s">
        <v>1</v>
      </c>
      <c r="M39">
        <v>7031430.1729827002</v>
      </c>
      <c r="N39">
        <f>M39*O10/M38</f>
        <v>389.71397782053191</v>
      </c>
      <c r="O39">
        <f>AVERAGE(N39,N37)</f>
        <v>427.86192329009498</v>
      </c>
      <c r="P39">
        <f>O22/O39</f>
        <v>39.125849025412194</v>
      </c>
    </row>
    <row r="40" spans="1:16" x14ac:dyDescent="0.25">
      <c r="A40" t="s">
        <v>108</v>
      </c>
      <c r="B40">
        <v>0</v>
      </c>
      <c r="C40">
        <v>1</v>
      </c>
      <c r="D40" t="s">
        <v>109</v>
      </c>
      <c r="E40" s="8">
        <v>3</v>
      </c>
      <c r="F40">
        <v>87.882766666666697</v>
      </c>
      <c r="G40">
        <v>2959.5090015168698</v>
      </c>
      <c r="H40">
        <v>28.69</v>
      </c>
      <c r="I40" s="2" t="s">
        <v>110</v>
      </c>
      <c r="J40" t="s">
        <v>111</v>
      </c>
      <c r="K40" t="s">
        <v>100</v>
      </c>
      <c r="L40" t="s">
        <v>1</v>
      </c>
      <c r="M40">
        <v>1016324.92016597</v>
      </c>
    </row>
    <row r="41" spans="1:16" x14ac:dyDescent="0.25">
      <c r="E41" s="8"/>
    </row>
    <row r="42" spans="1:16" x14ac:dyDescent="0.25">
      <c r="E42" s="8"/>
    </row>
    <row r="43" spans="1:16" x14ac:dyDescent="0.25">
      <c r="E43" s="8"/>
      <c r="I43" s="2"/>
      <c r="M43" s="2"/>
    </row>
    <row r="44" spans="1:16" x14ac:dyDescent="0.25">
      <c r="E44" s="8"/>
    </row>
    <row r="45" spans="1:16" x14ac:dyDescent="0.25">
      <c r="E45" s="8"/>
    </row>
    <row r="46" spans="1:16" x14ac:dyDescent="0.25">
      <c r="E46" s="8"/>
      <c r="I46" s="2"/>
      <c r="M46" s="2"/>
    </row>
    <row r="47" spans="1:16" x14ac:dyDescent="0.25">
      <c r="E47" s="8"/>
    </row>
    <row r="48" spans="1:16" x14ac:dyDescent="0.25">
      <c r="E48" s="8"/>
      <c r="I48" s="2"/>
      <c r="M48" s="2"/>
    </row>
    <row r="49" spans="5:13" x14ac:dyDescent="0.25">
      <c r="E49" s="8"/>
    </row>
    <row r="50" spans="5:13" x14ac:dyDescent="0.25">
      <c r="E50" s="8"/>
    </row>
    <row r="51" spans="5:13" x14ac:dyDescent="0.25">
      <c r="E51" s="8"/>
    </row>
    <row r="52" spans="5:13" x14ac:dyDescent="0.25">
      <c r="E52" s="8"/>
    </row>
    <row r="53" spans="5:13" x14ac:dyDescent="0.25">
      <c r="E53" s="8"/>
    </row>
    <row r="54" spans="5:13" x14ac:dyDescent="0.25">
      <c r="E54" s="8"/>
      <c r="I54" s="2"/>
      <c r="M54" s="2"/>
    </row>
    <row r="55" spans="5:13" x14ac:dyDescent="0.25">
      <c r="E55" s="8"/>
    </row>
    <row r="56" spans="5:13" x14ac:dyDescent="0.25">
      <c r="E56" s="8"/>
      <c r="I56" s="2"/>
      <c r="M56" s="2"/>
    </row>
    <row r="57" spans="5:13" x14ac:dyDescent="0.25">
      <c r="E57" s="8"/>
    </row>
    <row r="58" spans="5:13" x14ac:dyDescent="0.25">
      <c r="E58" s="8"/>
    </row>
    <row r="59" spans="5:13" x14ac:dyDescent="0.25">
      <c r="E59" s="8"/>
      <c r="I59" s="2"/>
      <c r="M59" s="2"/>
    </row>
    <row r="60" spans="5:13" x14ac:dyDescent="0.25">
      <c r="E60" s="8"/>
    </row>
    <row r="61" spans="5:13" x14ac:dyDescent="0.25">
      <c r="E61" s="8"/>
    </row>
    <row r="62" spans="5:13" x14ac:dyDescent="0.25">
      <c r="E62" s="8"/>
    </row>
    <row r="63" spans="5:13" x14ac:dyDescent="0.25">
      <c r="E63" s="8"/>
    </row>
    <row r="64" spans="5:13" x14ac:dyDescent="0.25">
      <c r="E64" s="8"/>
    </row>
    <row r="65" spans="5:13" x14ac:dyDescent="0.25">
      <c r="E65" s="8"/>
    </row>
    <row r="66" spans="5:13" x14ac:dyDescent="0.25">
      <c r="E66" s="8"/>
    </row>
    <row r="67" spans="5:13" x14ac:dyDescent="0.25">
      <c r="E67" s="8"/>
    </row>
    <row r="68" spans="5:13" x14ac:dyDescent="0.25">
      <c r="E68" s="8"/>
      <c r="I68" s="2"/>
      <c r="M68" s="2"/>
    </row>
    <row r="69" spans="5:13" x14ac:dyDescent="0.25">
      <c r="E69" s="8"/>
    </row>
    <row r="70" spans="5:13" x14ac:dyDescent="0.25">
      <c r="E70" s="8"/>
      <c r="I70" s="2"/>
      <c r="M70" s="2"/>
    </row>
    <row r="71" spans="5:13" x14ac:dyDescent="0.25">
      <c r="E71" s="8"/>
    </row>
    <row r="72" spans="5:13" x14ac:dyDescent="0.25">
      <c r="E72" s="8"/>
    </row>
    <row r="73" spans="5:13" x14ac:dyDescent="0.25">
      <c r="E73" s="8"/>
    </row>
    <row r="74" spans="5:13" x14ac:dyDescent="0.25">
      <c r="E74" s="8"/>
    </row>
    <row r="75" spans="5:13" x14ac:dyDescent="0.25">
      <c r="E75" s="8"/>
    </row>
    <row r="76" spans="5:13" x14ac:dyDescent="0.25">
      <c r="E76" s="8"/>
    </row>
    <row r="77" spans="5:13" x14ac:dyDescent="0.25">
      <c r="E77" s="8"/>
    </row>
    <row r="78" spans="5:13" x14ac:dyDescent="0.25">
      <c r="E78" s="8"/>
    </row>
    <row r="79" spans="5:13" x14ac:dyDescent="0.25">
      <c r="E79" s="8"/>
    </row>
    <row r="80" spans="5:13" x14ac:dyDescent="0.25">
      <c r="E80" s="8"/>
      <c r="I80" s="2"/>
      <c r="M80" s="2"/>
    </row>
    <row r="81" spans="5:13" x14ac:dyDescent="0.25">
      <c r="E81" s="8"/>
    </row>
    <row r="82" spans="5:13" x14ac:dyDescent="0.25">
      <c r="E82" s="8"/>
      <c r="I82" s="2"/>
      <c r="M82" s="2"/>
    </row>
    <row r="83" spans="5:13" x14ac:dyDescent="0.25">
      <c r="E83" s="8"/>
    </row>
    <row r="84" spans="5:13" x14ac:dyDescent="0.25">
      <c r="E84" s="8"/>
      <c r="I84" s="2"/>
      <c r="M84" s="2"/>
    </row>
    <row r="85" spans="5:13" x14ac:dyDescent="0.25">
      <c r="E85" s="8"/>
    </row>
    <row r="87" spans="5:13" x14ac:dyDescent="0.25">
      <c r="E87" s="8"/>
    </row>
    <row r="88" spans="5:13" x14ac:dyDescent="0.25">
      <c r="E88" s="8"/>
    </row>
    <row r="89" spans="5:13" x14ac:dyDescent="0.25">
      <c r="E89" s="8"/>
    </row>
    <row r="90" spans="5:13" x14ac:dyDescent="0.25">
      <c r="E90" s="8"/>
    </row>
    <row r="91" spans="5:13" x14ac:dyDescent="0.25">
      <c r="E91" s="8"/>
    </row>
    <row r="92" spans="5:13" x14ac:dyDescent="0.25">
      <c r="E92" s="8"/>
    </row>
    <row r="93" spans="5:13" x14ac:dyDescent="0.25">
      <c r="E93" s="8"/>
    </row>
    <row r="94" spans="5:13" x14ac:dyDescent="0.25">
      <c r="E94" s="8"/>
    </row>
    <row r="95" spans="5:13" x14ac:dyDescent="0.25">
      <c r="E95" s="8"/>
    </row>
    <row r="96" spans="5:13" x14ac:dyDescent="0.25">
      <c r="E96" s="8"/>
    </row>
    <row r="97" spans="5:5" x14ac:dyDescent="0.25">
      <c r="E97" s="8"/>
    </row>
    <row r="98" spans="5:5" x14ac:dyDescent="0.25">
      <c r="E98" s="8"/>
    </row>
    <row r="99" spans="5:5" x14ac:dyDescent="0.25">
      <c r="E99" s="8"/>
    </row>
    <row r="100" spans="5:5" x14ac:dyDescent="0.25">
      <c r="E100" s="8"/>
    </row>
    <row r="101" spans="5:5" x14ac:dyDescent="0.25">
      <c r="E101" s="8"/>
    </row>
    <row r="102" spans="5:5" x14ac:dyDescent="0.25">
      <c r="E102" s="8"/>
    </row>
    <row r="103" spans="5:5" x14ac:dyDescent="0.25">
      <c r="E103" s="8"/>
    </row>
    <row r="104" spans="5:5" x14ac:dyDescent="0.25">
      <c r="E104" s="8"/>
    </row>
    <row r="105" spans="5:5" x14ac:dyDescent="0.25">
      <c r="E105" s="8"/>
    </row>
    <row r="106" spans="5:5" x14ac:dyDescent="0.25">
      <c r="E106" s="8"/>
    </row>
    <row r="107" spans="5:5" x14ac:dyDescent="0.25">
      <c r="E107" s="8"/>
    </row>
    <row r="108" spans="5:5" x14ac:dyDescent="0.25">
      <c r="E108" s="8"/>
    </row>
    <row r="109" spans="5:5" x14ac:dyDescent="0.25">
      <c r="E109" s="8"/>
    </row>
    <row r="110" spans="5:5" x14ac:dyDescent="0.25">
      <c r="E110" s="8"/>
    </row>
    <row r="111" spans="5:5" x14ac:dyDescent="0.25">
      <c r="E111" s="8"/>
    </row>
    <row r="112" spans="5:5" x14ac:dyDescent="0.25">
      <c r="E112" s="8"/>
    </row>
    <row r="113" spans="5:5" x14ac:dyDescent="0.25">
      <c r="E113" s="8"/>
    </row>
    <row r="114" spans="5:5" x14ac:dyDescent="0.25">
      <c r="E114" s="8"/>
    </row>
    <row r="115" spans="5:5" x14ac:dyDescent="0.25">
      <c r="E115" s="8"/>
    </row>
    <row r="116" spans="5:5" x14ac:dyDescent="0.25">
      <c r="E116" s="8"/>
    </row>
    <row r="117" spans="5:5" x14ac:dyDescent="0.25">
      <c r="E117" s="8"/>
    </row>
    <row r="118" spans="5:5" x14ac:dyDescent="0.25">
      <c r="E118" s="8"/>
    </row>
    <row r="119" spans="5:5" x14ac:dyDescent="0.25">
      <c r="E119" s="8"/>
    </row>
    <row r="120" spans="5:5" x14ac:dyDescent="0.25">
      <c r="E120" s="8"/>
    </row>
    <row r="121" spans="5:5" x14ac:dyDescent="0.25">
      <c r="E121" s="8"/>
    </row>
    <row r="122" spans="5:5" x14ac:dyDescent="0.25">
      <c r="E122" s="8"/>
    </row>
    <row r="123" spans="5:5" x14ac:dyDescent="0.25">
      <c r="E123" s="8"/>
    </row>
    <row r="124" spans="5:5" x14ac:dyDescent="0.25">
      <c r="E124" s="8"/>
    </row>
    <row r="125" spans="5:5" x14ac:dyDescent="0.25">
      <c r="E125" s="8"/>
    </row>
    <row r="126" spans="5:5" x14ac:dyDescent="0.25">
      <c r="E126" s="8"/>
    </row>
    <row r="127" spans="5:5" x14ac:dyDescent="0.25">
      <c r="E127" s="8"/>
    </row>
    <row r="128" spans="5:5" x14ac:dyDescent="0.25">
      <c r="E128" s="8"/>
    </row>
    <row r="129" spans="5:5" x14ac:dyDescent="0.25">
      <c r="E129" s="8"/>
    </row>
    <row r="130" spans="5:5" x14ac:dyDescent="0.25">
      <c r="E130" s="8"/>
    </row>
    <row r="131" spans="5:5" x14ac:dyDescent="0.25">
      <c r="E131" s="8"/>
    </row>
    <row r="132" spans="5:5" x14ac:dyDescent="0.25">
      <c r="E132" s="8"/>
    </row>
    <row r="133" spans="5:5" x14ac:dyDescent="0.25">
      <c r="E133" s="8"/>
    </row>
    <row r="134" spans="5:5" x14ac:dyDescent="0.25">
      <c r="E134" s="8"/>
    </row>
    <row r="135" spans="5:5" x14ac:dyDescent="0.25">
      <c r="E135" s="8"/>
    </row>
    <row r="136" spans="5:5" x14ac:dyDescent="0.25">
      <c r="E136" s="8"/>
    </row>
    <row r="137" spans="5:5" x14ac:dyDescent="0.25">
      <c r="E137" s="8"/>
    </row>
    <row r="138" spans="5:5" x14ac:dyDescent="0.25">
      <c r="E138" s="8"/>
    </row>
    <row r="139" spans="5:5" x14ac:dyDescent="0.25">
      <c r="E139" s="8"/>
    </row>
    <row r="140" spans="5:5" x14ac:dyDescent="0.25">
      <c r="E140" s="8"/>
    </row>
    <row r="141" spans="5:5" x14ac:dyDescent="0.25">
      <c r="E141" s="8"/>
    </row>
    <row r="142" spans="5:5" x14ac:dyDescent="0.25">
      <c r="E142" s="8"/>
    </row>
    <row r="143" spans="5:5" x14ac:dyDescent="0.25">
      <c r="E143" s="8"/>
    </row>
    <row r="144" spans="5:5" x14ac:dyDescent="0.25">
      <c r="E144" s="8"/>
    </row>
    <row r="145" spans="5:5" x14ac:dyDescent="0.25">
      <c r="E145" s="8"/>
    </row>
    <row r="146" spans="5:5" x14ac:dyDescent="0.25">
      <c r="E146" s="8"/>
    </row>
    <row r="147" spans="5:5" x14ac:dyDescent="0.25">
      <c r="E147" s="8"/>
    </row>
    <row r="148" spans="5:5" x14ac:dyDescent="0.25">
      <c r="E148" s="8"/>
    </row>
    <row r="149" spans="5:5" x14ac:dyDescent="0.25">
      <c r="E149" s="8"/>
    </row>
    <row r="150" spans="5:5" x14ac:dyDescent="0.25">
      <c r="E150" s="8"/>
    </row>
    <row r="151" spans="5:5" x14ac:dyDescent="0.25">
      <c r="E151" s="8"/>
    </row>
    <row r="152" spans="5:5" x14ac:dyDescent="0.25">
      <c r="E152" s="8"/>
    </row>
    <row r="153" spans="5:5" x14ac:dyDescent="0.25">
      <c r="E153" s="8"/>
    </row>
    <row r="154" spans="5:5" x14ac:dyDescent="0.25">
      <c r="E154" s="8"/>
    </row>
    <row r="155" spans="5:5" x14ac:dyDescent="0.25">
      <c r="E155" s="8"/>
    </row>
    <row r="156" spans="5:5" x14ac:dyDescent="0.25">
      <c r="E156" s="8"/>
    </row>
    <row r="157" spans="5:5" x14ac:dyDescent="0.25">
      <c r="E157" s="8"/>
    </row>
    <row r="158" spans="5:5" x14ac:dyDescent="0.25">
      <c r="E158" s="8"/>
    </row>
    <row r="159" spans="5:5" x14ac:dyDescent="0.25">
      <c r="E159" s="8"/>
    </row>
    <row r="160" spans="5:5" x14ac:dyDescent="0.25">
      <c r="E160" s="8"/>
    </row>
    <row r="161" spans="5:5" x14ac:dyDescent="0.25">
      <c r="E161" s="8"/>
    </row>
    <row r="162" spans="5:5" x14ac:dyDescent="0.25">
      <c r="E162" s="8"/>
    </row>
    <row r="163" spans="5:5" x14ac:dyDescent="0.25">
      <c r="E163" s="8"/>
    </row>
    <row r="164" spans="5:5" x14ac:dyDescent="0.25">
      <c r="E164" s="8"/>
    </row>
    <row r="165" spans="5:5" x14ac:dyDescent="0.25">
      <c r="E165" s="8"/>
    </row>
    <row r="166" spans="5:5" x14ac:dyDescent="0.25">
      <c r="E166" s="8"/>
    </row>
    <row r="167" spans="5:5" x14ac:dyDescent="0.25">
      <c r="E167" s="8"/>
    </row>
    <row r="168" spans="5:5" x14ac:dyDescent="0.25">
      <c r="E168" s="8"/>
    </row>
    <row r="169" spans="5:5" x14ac:dyDescent="0.25">
      <c r="E169" s="8"/>
    </row>
    <row r="170" spans="5:5" x14ac:dyDescent="0.25">
      <c r="E170" s="8"/>
    </row>
    <row r="171" spans="5:5" x14ac:dyDescent="0.25">
      <c r="E171" s="8"/>
    </row>
    <row r="172" spans="5:5" x14ac:dyDescent="0.25">
      <c r="E172" s="8"/>
    </row>
    <row r="173" spans="5:5" x14ac:dyDescent="0.25">
      <c r="E173" s="8"/>
    </row>
    <row r="174" spans="5:5" x14ac:dyDescent="0.25">
      <c r="E174" s="8"/>
    </row>
    <row r="175" spans="5:5" x14ac:dyDescent="0.25">
      <c r="E175" s="8"/>
    </row>
    <row r="176" spans="5:5" x14ac:dyDescent="0.25">
      <c r="E176" s="8"/>
    </row>
    <row r="177" spans="5:5" x14ac:dyDescent="0.25">
      <c r="E177" s="8"/>
    </row>
    <row r="178" spans="5:5" x14ac:dyDescent="0.25">
      <c r="E178" s="8"/>
    </row>
    <row r="179" spans="5:5" x14ac:dyDescent="0.25">
      <c r="E179" s="8"/>
    </row>
    <row r="180" spans="5:5" x14ac:dyDescent="0.25">
      <c r="E180" s="8"/>
    </row>
    <row r="181" spans="5:5" x14ac:dyDescent="0.25">
      <c r="E181" s="8"/>
    </row>
    <row r="182" spans="5:5" x14ac:dyDescent="0.25">
      <c r="E182" s="8"/>
    </row>
    <row r="183" spans="5:5" x14ac:dyDescent="0.25">
      <c r="E183" s="8"/>
    </row>
    <row r="184" spans="5:5" x14ac:dyDescent="0.25">
      <c r="E184" s="8"/>
    </row>
    <row r="185" spans="5:5" x14ac:dyDescent="0.25">
      <c r="E185" s="8"/>
    </row>
    <row r="186" spans="5:5" x14ac:dyDescent="0.25">
      <c r="E186" s="8"/>
    </row>
    <row r="187" spans="5:5" x14ac:dyDescent="0.25">
      <c r="E187" s="8"/>
    </row>
    <row r="188" spans="5:5" x14ac:dyDescent="0.25">
      <c r="E188" s="8"/>
    </row>
    <row r="189" spans="5:5" x14ac:dyDescent="0.25">
      <c r="E189" s="8"/>
    </row>
    <row r="190" spans="5:5" x14ac:dyDescent="0.25">
      <c r="E190" s="8"/>
    </row>
    <row r="191" spans="5:5" x14ac:dyDescent="0.25">
      <c r="E191" s="8"/>
    </row>
    <row r="192" spans="5:5" x14ac:dyDescent="0.25">
      <c r="E192" s="8"/>
    </row>
    <row r="193" spans="5:5" x14ac:dyDescent="0.25">
      <c r="E193" s="8"/>
    </row>
    <row r="194" spans="5:5" x14ac:dyDescent="0.25">
      <c r="E194" s="8"/>
    </row>
    <row r="195" spans="5:5" x14ac:dyDescent="0.25">
      <c r="E195" s="8"/>
    </row>
    <row r="196" spans="5:5" x14ac:dyDescent="0.25">
      <c r="E196" s="8"/>
    </row>
    <row r="197" spans="5:5" x14ac:dyDescent="0.25">
      <c r="E197" s="8"/>
    </row>
    <row r="198" spans="5:5" x14ac:dyDescent="0.25">
      <c r="E198" s="8"/>
    </row>
    <row r="199" spans="5:5" x14ac:dyDescent="0.25">
      <c r="E199" s="8"/>
    </row>
    <row r="200" spans="5:5" x14ac:dyDescent="0.25">
      <c r="E200" s="8"/>
    </row>
    <row r="201" spans="5:5" x14ac:dyDescent="0.25">
      <c r="E201" s="8"/>
    </row>
    <row r="202" spans="5:5" x14ac:dyDescent="0.25">
      <c r="E202" s="8"/>
    </row>
    <row r="203" spans="5:5" x14ac:dyDescent="0.25">
      <c r="E203" s="8"/>
    </row>
    <row r="204" spans="5:5" x14ac:dyDescent="0.25">
      <c r="E204" s="8"/>
    </row>
    <row r="205" spans="5:5" x14ac:dyDescent="0.25">
      <c r="E205" s="8"/>
    </row>
    <row r="206" spans="5:5" x14ac:dyDescent="0.25">
      <c r="E206" s="8"/>
    </row>
    <row r="207" spans="5:5" x14ac:dyDescent="0.25">
      <c r="E207" s="8"/>
    </row>
    <row r="208" spans="5:5" x14ac:dyDescent="0.25">
      <c r="E208" s="8"/>
    </row>
    <row r="209" spans="5:5" x14ac:dyDescent="0.25">
      <c r="E209" s="8"/>
    </row>
    <row r="210" spans="5:5" x14ac:dyDescent="0.25">
      <c r="E210" s="8"/>
    </row>
    <row r="211" spans="5:5" x14ac:dyDescent="0.25">
      <c r="E211" s="8"/>
    </row>
    <row r="212" spans="5:5" x14ac:dyDescent="0.25">
      <c r="E212" s="8"/>
    </row>
    <row r="213" spans="5:5" x14ac:dyDescent="0.25">
      <c r="E213" s="8"/>
    </row>
    <row r="214" spans="5:5" x14ac:dyDescent="0.25">
      <c r="E214" s="8"/>
    </row>
    <row r="215" spans="5:5" x14ac:dyDescent="0.25">
      <c r="E215" s="8"/>
    </row>
    <row r="216" spans="5:5" x14ac:dyDescent="0.25">
      <c r="E216" s="8"/>
    </row>
    <row r="217" spans="5:5" x14ac:dyDescent="0.25">
      <c r="E217" s="8"/>
    </row>
    <row r="218" spans="5:5" x14ac:dyDescent="0.25">
      <c r="E218" s="8"/>
    </row>
    <row r="219" spans="5:5" x14ac:dyDescent="0.25">
      <c r="E219" s="8"/>
    </row>
    <row r="220" spans="5:5" x14ac:dyDescent="0.25">
      <c r="E220" s="8"/>
    </row>
    <row r="221" spans="5:5" x14ac:dyDescent="0.25">
      <c r="E221" s="8"/>
    </row>
    <row r="222" spans="5:5" x14ac:dyDescent="0.25">
      <c r="E222" s="8"/>
    </row>
    <row r="223" spans="5:5" x14ac:dyDescent="0.25">
      <c r="E223" s="8"/>
    </row>
    <row r="224" spans="5:5" x14ac:dyDescent="0.25">
      <c r="E224" s="8"/>
    </row>
    <row r="225" spans="5:5" x14ac:dyDescent="0.25">
      <c r="E225" s="8"/>
    </row>
    <row r="226" spans="5:5" x14ac:dyDescent="0.25">
      <c r="E226" s="8"/>
    </row>
    <row r="227" spans="5:5" x14ac:dyDescent="0.25">
      <c r="E227" s="8"/>
    </row>
    <row r="228" spans="5:5" x14ac:dyDescent="0.25">
      <c r="E228" s="8"/>
    </row>
    <row r="229" spans="5:5" x14ac:dyDescent="0.25">
      <c r="E229" s="8"/>
    </row>
    <row r="230" spans="5:5" x14ac:dyDescent="0.25">
      <c r="E230" s="8"/>
    </row>
    <row r="231" spans="5:5" x14ac:dyDescent="0.25">
      <c r="E231" s="8"/>
    </row>
    <row r="232" spans="5:5" x14ac:dyDescent="0.25">
      <c r="E232" s="8"/>
    </row>
    <row r="233" spans="5:5" x14ac:dyDescent="0.25">
      <c r="E233" s="8"/>
    </row>
    <row r="234" spans="5:5" x14ac:dyDescent="0.25">
      <c r="E234" s="8"/>
    </row>
    <row r="235" spans="5:5" x14ac:dyDescent="0.25">
      <c r="E235" s="8"/>
    </row>
    <row r="236" spans="5:5" x14ac:dyDescent="0.25">
      <c r="E236" s="8"/>
    </row>
    <row r="237" spans="5:5" x14ac:dyDescent="0.25">
      <c r="E237" s="8"/>
    </row>
    <row r="238" spans="5:5" x14ac:dyDescent="0.25">
      <c r="E238" s="8"/>
    </row>
    <row r="239" spans="5:5" x14ac:dyDescent="0.25">
      <c r="E239" s="8"/>
    </row>
    <row r="240" spans="5:5" x14ac:dyDescent="0.25">
      <c r="E240" s="8"/>
    </row>
    <row r="241" spans="5:5" x14ac:dyDescent="0.25">
      <c r="E241" s="8"/>
    </row>
    <row r="242" spans="5:5" x14ac:dyDescent="0.25">
      <c r="E242" s="8"/>
    </row>
    <row r="243" spans="5:5" x14ac:dyDescent="0.25">
      <c r="E243" s="8"/>
    </row>
    <row r="244" spans="5:5" x14ac:dyDescent="0.25">
      <c r="E244" s="8"/>
    </row>
    <row r="245" spans="5:5" x14ac:dyDescent="0.25">
      <c r="E245" s="8"/>
    </row>
    <row r="246" spans="5:5" x14ac:dyDescent="0.25">
      <c r="E246" s="8"/>
    </row>
    <row r="247" spans="5:5" x14ac:dyDescent="0.25">
      <c r="E247" s="8"/>
    </row>
    <row r="248" spans="5:5" x14ac:dyDescent="0.25">
      <c r="E248" s="8"/>
    </row>
    <row r="249" spans="5:5" x14ac:dyDescent="0.25">
      <c r="E249" s="8"/>
    </row>
    <row r="250" spans="5:5" x14ac:dyDescent="0.25">
      <c r="E250" s="8"/>
    </row>
    <row r="251" spans="5:5" x14ac:dyDescent="0.25">
      <c r="E251" s="8"/>
    </row>
    <row r="252" spans="5:5" x14ac:dyDescent="0.25">
      <c r="E252" s="8"/>
    </row>
    <row r="253" spans="5:5" x14ac:dyDescent="0.25">
      <c r="E253" s="8"/>
    </row>
    <row r="254" spans="5:5" x14ac:dyDescent="0.25">
      <c r="E254" s="8"/>
    </row>
    <row r="255" spans="5:5" x14ac:dyDescent="0.25">
      <c r="E255" s="8"/>
    </row>
    <row r="256" spans="5:5" x14ac:dyDescent="0.25">
      <c r="E256" s="8"/>
    </row>
    <row r="257" spans="5:5" x14ac:dyDescent="0.25">
      <c r="E257" s="8"/>
    </row>
    <row r="258" spans="5:5" x14ac:dyDescent="0.25">
      <c r="E258" s="8"/>
    </row>
    <row r="259" spans="5:5" x14ac:dyDescent="0.25">
      <c r="E259" s="8"/>
    </row>
    <row r="260" spans="5:5" x14ac:dyDescent="0.25">
      <c r="E260" s="8"/>
    </row>
    <row r="261" spans="5:5" x14ac:dyDescent="0.25">
      <c r="E261" s="8"/>
    </row>
    <row r="262" spans="5:5" x14ac:dyDescent="0.25">
      <c r="E262" s="8"/>
    </row>
    <row r="263" spans="5:5" x14ac:dyDescent="0.25">
      <c r="E263" s="8"/>
    </row>
    <row r="264" spans="5:5" x14ac:dyDescent="0.25">
      <c r="E264" s="8"/>
    </row>
    <row r="265" spans="5:5" x14ac:dyDescent="0.25">
      <c r="E265" s="8"/>
    </row>
    <row r="266" spans="5:5" x14ac:dyDescent="0.25">
      <c r="E266" s="8"/>
    </row>
    <row r="267" spans="5:5" x14ac:dyDescent="0.25">
      <c r="E267" s="8"/>
    </row>
    <row r="268" spans="5:5" x14ac:dyDescent="0.25">
      <c r="E268" s="8"/>
    </row>
    <row r="269" spans="5:5" x14ac:dyDescent="0.25">
      <c r="E269" s="8"/>
    </row>
    <row r="270" spans="5:5" x14ac:dyDescent="0.25">
      <c r="E270" s="8"/>
    </row>
    <row r="271" spans="5:5" x14ac:dyDescent="0.25">
      <c r="E271" s="8"/>
    </row>
    <row r="272" spans="5:5" x14ac:dyDescent="0.25">
      <c r="E272" s="8"/>
    </row>
    <row r="273" spans="5:5" x14ac:dyDescent="0.25">
      <c r="E273" s="8"/>
    </row>
    <row r="274" spans="5:5" x14ac:dyDescent="0.25">
      <c r="E274" s="8"/>
    </row>
    <row r="275" spans="5:5" x14ac:dyDescent="0.25">
      <c r="E275" s="8"/>
    </row>
    <row r="276" spans="5:5" x14ac:dyDescent="0.25">
      <c r="E276" s="8"/>
    </row>
    <row r="277" spans="5:5" x14ac:dyDescent="0.25">
      <c r="E277" s="8"/>
    </row>
    <row r="278" spans="5:5" x14ac:dyDescent="0.25">
      <c r="E278" s="8"/>
    </row>
    <row r="279" spans="5:5" x14ac:dyDescent="0.25">
      <c r="E279" s="8"/>
    </row>
    <row r="280" spans="5:5" x14ac:dyDescent="0.25">
      <c r="E280" s="8"/>
    </row>
    <row r="281" spans="5:5" x14ac:dyDescent="0.25">
      <c r="E281" s="8"/>
    </row>
    <row r="282" spans="5:5" x14ac:dyDescent="0.25">
      <c r="E282" s="8"/>
    </row>
    <row r="283" spans="5:5" x14ac:dyDescent="0.25">
      <c r="E283" s="8"/>
    </row>
    <row r="284" spans="5:5" x14ac:dyDescent="0.25">
      <c r="E284" s="8"/>
    </row>
    <row r="285" spans="5:5" x14ac:dyDescent="0.25">
      <c r="E285" s="8"/>
    </row>
    <row r="286" spans="5:5" x14ac:dyDescent="0.25">
      <c r="E286" s="8"/>
    </row>
    <row r="287" spans="5:5" x14ac:dyDescent="0.25">
      <c r="E287" s="8"/>
    </row>
    <row r="288" spans="5:5" x14ac:dyDescent="0.25">
      <c r="E288" s="8"/>
    </row>
    <row r="289" spans="5:5" x14ac:dyDescent="0.25">
      <c r="E289" s="8"/>
    </row>
    <row r="290" spans="5:5" x14ac:dyDescent="0.25">
      <c r="E290" s="8"/>
    </row>
    <row r="291" spans="5:5" x14ac:dyDescent="0.25">
      <c r="E291" s="8"/>
    </row>
    <row r="292" spans="5:5" x14ac:dyDescent="0.25">
      <c r="E292" s="8"/>
    </row>
    <row r="293" spans="5:5" x14ac:dyDescent="0.25">
      <c r="E293" s="8"/>
    </row>
    <row r="294" spans="5:5" x14ac:dyDescent="0.25">
      <c r="E294" s="8"/>
    </row>
    <row r="295" spans="5:5" x14ac:dyDescent="0.25">
      <c r="E295" s="8"/>
    </row>
    <row r="296" spans="5:5" x14ac:dyDescent="0.25">
      <c r="E296" s="8"/>
    </row>
    <row r="297" spans="5:5" x14ac:dyDescent="0.25">
      <c r="E297" s="8"/>
    </row>
    <row r="298" spans="5:5" x14ac:dyDescent="0.25">
      <c r="E298" s="8"/>
    </row>
    <row r="299" spans="5:5" x14ac:dyDescent="0.25">
      <c r="E299" s="8"/>
    </row>
    <row r="300" spans="5:5" x14ac:dyDescent="0.25">
      <c r="E300" s="8"/>
    </row>
    <row r="301" spans="5:5" x14ac:dyDescent="0.25">
      <c r="E301" s="8"/>
    </row>
    <row r="302" spans="5:5" x14ac:dyDescent="0.25">
      <c r="E302" s="8"/>
    </row>
    <row r="303" spans="5:5" x14ac:dyDescent="0.25">
      <c r="E303" s="8"/>
    </row>
    <row r="304" spans="5:5" x14ac:dyDescent="0.25">
      <c r="E304" s="8"/>
    </row>
    <row r="305" spans="5:5" x14ac:dyDescent="0.25">
      <c r="E305" s="8"/>
    </row>
    <row r="306" spans="5:5" x14ac:dyDescent="0.25">
      <c r="E306" s="8"/>
    </row>
    <row r="307" spans="5:5" x14ac:dyDescent="0.25">
      <c r="E307" s="8"/>
    </row>
    <row r="308" spans="5:5" x14ac:dyDescent="0.25">
      <c r="E308" s="8"/>
    </row>
    <row r="309" spans="5:5" x14ac:dyDescent="0.25">
      <c r="E309" s="8"/>
    </row>
    <row r="310" spans="5:5" x14ac:dyDescent="0.25">
      <c r="E310" s="8"/>
    </row>
    <row r="311" spans="5:5" x14ac:dyDescent="0.25">
      <c r="E311" s="8"/>
    </row>
    <row r="312" spans="5:5" x14ac:dyDescent="0.25">
      <c r="E312" s="8"/>
    </row>
    <row r="313" spans="5:5" x14ac:dyDescent="0.25">
      <c r="E313" s="8"/>
    </row>
    <row r="314" spans="5:5" x14ac:dyDescent="0.25">
      <c r="E314" s="8"/>
    </row>
    <row r="315" spans="5:5" x14ac:dyDescent="0.25">
      <c r="E315" s="8"/>
    </row>
    <row r="316" spans="5:5" x14ac:dyDescent="0.25">
      <c r="E316" s="8"/>
    </row>
    <row r="317" spans="5:5" x14ac:dyDescent="0.25">
      <c r="E317" s="8"/>
    </row>
    <row r="318" spans="5:5" x14ac:dyDescent="0.25">
      <c r="E318" s="8"/>
    </row>
    <row r="319" spans="5:5" x14ac:dyDescent="0.25">
      <c r="E319" s="8"/>
    </row>
    <row r="320" spans="5:5" x14ac:dyDescent="0.25">
      <c r="E320" s="8"/>
    </row>
    <row r="321" spans="5:5" x14ac:dyDescent="0.25">
      <c r="E321" s="8"/>
    </row>
    <row r="322" spans="5:5" x14ac:dyDescent="0.25">
      <c r="E322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0D643-2010-4F8E-BF80-2624C42ACC51}">
  <dimension ref="A1:P310"/>
  <sheetViews>
    <sheetView zoomScaleNormal="100" workbookViewId="0"/>
  </sheetViews>
  <sheetFormatPr defaultRowHeight="15" x14ac:dyDescent="0.25"/>
  <cols>
    <col min="1" max="1" width="19.5703125" customWidth="1"/>
    <col min="2" max="2" width="23.42578125" bestFit="1" customWidth="1"/>
    <col min="3" max="3" width="5.85546875" customWidth="1"/>
    <col min="4" max="4" width="25.5703125" bestFit="1" customWidth="1"/>
    <col min="5" max="5" width="20.85546875" bestFit="1" customWidth="1"/>
    <col min="6" max="6" width="20" bestFit="1" customWidth="1"/>
    <col min="7" max="7" width="12.5703125" bestFit="1" customWidth="1"/>
    <col min="8" max="8" width="22.85546875" bestFit="1" customWidth="1"/>
    <col min="9" max="9" width="35.7109375" bestFit="1" customWidth="1"/>
    <col min="10" max="10" width="48.42578125" bestFit="1" customWidth="1"/>
    <col min="11" max="11" width="14" bestFit="1" customWidth="1"/>
    <col min="12" max="12" width="17.5703125" bestFit="1" customWidth="1"/>
    <col min="13" max="13" width="22.42578125" bestFit="1" customWidth="1"/>
    <col min="14" max="14" width="14.28515625" bestFit="1" customWidth="1"/>
    <col min="15" max="15" width="22" bestFit="1" customWidth="1"/>
    <col min="16" max="16" width="20.85546875" bestFit="1" customWidth="1"/>
  </cols>
  <sheetData>
    <row r="1" spans="1:16" s="2" customFormat="1" x14ac:dyDescent="0.25">
      <c r="A1" s="2" t="s">
        <v>272</v>
      </c>
    </row>
    <row r="2" spans="1:16" x14ac:dyDescent="0.25">
      <c r="A2" t="s">
        <v>6</v>
      </c>
    </row>
    <row r="3" spans="1:16" x14ac:dyDescent="0.25">
      <c r="A3" t="s">
        <v>7</v>
      </c>
    </row>
    <row r="4" spans="1:16" x14ac:dyDescent="0.25">
      <c r="A4" t="s">
        <v>116</v>
      </c>
    </row>
    <row r="9" spans="1:16" x14ac:dyDescent="0.25">
      <c r="A9" t="s">
        <v>9</v>
      </c>
      <c r="B9" t="s">
        <v>10</v>
      </c>
      <c r="C9" t="s">
        <v>11</v>
      </c>
      <c r="D9" t="s">
        <v>12</v>
      </c>
      <c r="E9" t="s">
        <v>13</v>
      </c>
      <c r="F9" t="s">
        <v>14</v>
      </c>
      <c r="G9" t="s">
        <v>15</v>
      </c>
      <c r="H9" t="s">
        <v>266</v>
      </c>
      <c r="I9" t="s">
        <v>16</v>
      </c>
      <c r="J9" t="s">
        <v>17</v>
      </c>
      <c r="K9" t="s">
        <v>18</v>
      </c>
      <c r="L9" t="s">
        <v>19</v>
      </c>
      <c r="M9" t="s">
        <v>267</v>
      </c>
      <c r="N9" t="s">
        <v>268</v>
      </c>
      <c r="O9" t="s">
        <v>269</v>
      </c>
      <c r="P9" t="s">
        <v>270</v>
      </c>
    </row>
    <row r="10" spans="1:16" x14ac:dyDescent="0.25">
      <c r="A10" t="s">
        <v>121</v>
      </c>
      <c r="B10">
        <v>2</v>
      </c>
      <c r="C10">
        <v>2</v>
      </c>
      <c r="D10" t="s">
        <v>122</v>
      </c>
      <c r="E10" s="8" t="s">
        <v>36</v>
      </c>
      <c r="F10">
        <v>36.811133333333302</v>
      </c>
      <c r="G10">
        <v>1312.7227678751401</v>
      </c>
      <c r="H10">
        <v>75.540000000000006</v>
      </c>
      <c r="I10" s="2" t="s">
        <v>37</v>
      </c>
      <c r="J10" t="s">
        <v>38</v>
      </c>
      <c r="K10" t="s">
        <v>24</v>
      </c>
      <c r="L10" t="s">
        <v>25</v>
      </c>
      <c r="M10" s="2">
        <v>7867307.36212915</v>
      </c>
      <c r="N10">
        <f>M10*1000/M11</f>
        <v>1540.4896286054964</v>
      </c>
      <c r="O10">
        <f>AVERAGE(N14,N10,N16,N18)</f>
        <v>1285.2944008924671</v>
      </c>
    </row>
    <row r="11" spans="1:16" x14ac:dyDescent="0.25">
      <c r="A11" t="s">
        <v>123</v>
      </c>
      <c r="B11">
        <v>0</v>
      </c>
      <c r="C11">
        <v>2</v>
      </c>
      <c r="D11" t="s">
        <v>124</v>
      </c>
      <c r="E11" s="8" t="s">
        <v>36</v>
      </c>
      <c r="F11">
        <v>36.826700000000002</v>
      </c>
      <c r="G11">
        <v>1304.7092410091</v>
      </c>
      <c r="H11">
        <v>54.82</v>
      </c>
      <c r="I11" t="s">
        <v>37</v>
      </c>
      <c r="K11" t="s">
        <v>24</v>
      </c>
      <c r="L11" t="s">
        <v>25</v>
      </c>
      <c r="M11">
        <v>5107017.4157880601</v>
      </c>
    </row>
    <row r="12" spans="1:16" x14ac:dyDescent="0.25">
      <c r="A12" t="s">
        <v>133</v>
      </c>
      <c r="B12">
        <v>2</v>
      </c>
      <c r="C12">
        <v>2</v>
      </c>
      <c r="D12" t="s">
        <v>134</v>
      </c>
      <c r="E12" s="8" t="s">
        <v>36</v>
      </c>
      <c r="F12">
        <v>60.398141666666703</v>
      </c>
      <c r="G12">
        <v>1488.79791058773</v>
      </c>
      <c r="H12">
        <v>91.81</v>
      </c>
      <c r="I12" s="2" t="s">
        <v>49</v>
      </c>
      <c r="J12" t="s">
        <v>50</v>
      </c>
      <c r="K12" t="s">
        <v>24</v>
      </c>
      <c r="L12" t="s">
        <v>25</v>
      </c>
      <c r="M12" s="2">
        <v>6815847.6537883999</v>
      </c>
      <c r="N12" s="9">
        <f>M12*1000/M13</f>
        <v>11172.402202893412</v>
      </c>
    </row>
    <row r="13" spans="1:16" x14ac:dyDescent="0.25">
      <c r="A13" t="s">
        <v>135</v>
      </c>
      <c r="B13">
        <v>0</v>
      </c>
      <c r="C13">
        <v>1</v>
      </c>
      <c r="D13" t="s">
        <v>136</v>
      </c>
      <c r="E13" s="8">
        <v>2</v>
      </c>
      <c r="F13">
        <v>60.414783333333297</v>
      </c>
      <c r="G13">
        <v>1478.79140734317</v>
      </c>
      <c r="H13">
        <v>97.74</v>
      </c>
      <c r="I13" t="s">
        <v>49</v>
      </c>
      <c r="K13" t="s">
        <v>24</v>
      </c>
      <c r="L13" t="s">
        <v>25</v>
      </c>
      <c r="M13">
        <v>610061.07102224103</v>
      </c>
    </row>
    <row r="14" spans="1:16" x14ac:dyDescent="0.25">
      <c r="A14" t="s">
        <v>117</v>
      </c>
      <c r="B14">
        <v>1</v>
      </c>
      <c r="C14">
        <v>1</v>
      </c>
      <c r="D14" t="s">
        <v>118</v>
      </c>
      <c r="E14" s="8">
        <v>2</v>
      </c>
      <c r="F14">
        <v>49.183833333333297</v>
      </c>
      <c r="G14">
        <v>1170.63799253151</v>
      </c>
      <c r="H14">
        <v>70.14</v>
      </c>
      <c r="I14" s="2" t="s">
        <v>22</v>
      </c>
      <c r="J14" t="s">
        <v>23</v>
      </c>
      <c r="K14" t="s">
        <v>24</v>
      </c>
      <c r="L14" t="s">
        <v>25</v>
      </c>
      <c r="M14" s="2">
        <v>6122557.7638258403</v>
      </c>
      <c r="N14">
        <f>M14*1000/M15</f>
        <v>1078.1821641980766</v>
      </c>
    </row>
    <row r="15" spans="1:16" x14ac:dyDescent="0.25">
      <c r="A15" t="s">
        <v>119</v>
      </c>
      <c r="B15">
        <v>0</v>
      </c>
      <c r="C15">
        <v>1</v>
      </c>
      <c r="D15" t="s">
        <v>120</v>
      </c>
      <c r="E15" s="8">
        <v>2</v>
      </c>
      <c r="F15">
        <v>49.183833333333297</v>
      </c>
      <c r="G15">
        <v>1162.6253926341201</v>
      </c>
      <c r="H15">
        <v>69.87</v>
      </c>
      <c r="I15" t="s">
        <v>22</v>
      </c>
      <c r="K15" t="s">
        <v>24</v>
      </c>
      <c r="L15" t="s">
        <v>25</v>
      </c>
      <c r="M15">
        <v>5678593.0681571197</v>
      </c>
    </row>
    <row r="16" spans="1:16" x14ac:dyDescent="0.25">
      <c r="A16" t="s">
        <v>125</v>
      </c>
      <c r="B16">
        <v>0</v>
      </c>
      <c r="C16">
        <v>1</v>
      </c>
      <c r="D16" t="s">
        <v>126</v>
      </c>
      <c r="E16" s="8">
        <v>2</v>
      </c>
      <c r="F16">
        <v>52.846633333333301</v>
      </c>
      <c r="G16">
        <v>1021.62655278828</v>
      </c>
      <c r="H16">
        <v>53.82</v>
      </c>
      <c r="I16" s="2" t="s">
        <v>30</v>
      </c>
      <c r="J16" t="s">
        <v>31</v>
      </c>
      <c r="K16" t="s">
        <v>24</v>
      </c>
      <c r="L16" t="s">
        <v>25</v>
      </c>
      <c r="M16" s="2">
        <v>3770337.7770086699</v>
      </c>
      <c r="N16">
        <f>M16*1000/M17</f>
        <v>1374.090673918575</v>
      </c>
    </row>
    <row r="17" spans="1:16" x14ac:dyDescent="0.25">
      <c r="A17" t="s">
        <v>127</v>
      </c>
      <c r="B17">
        <v>0</v>
      </c>
      <c r="C17">
        <v>1</v>
      </c>
      <c r="D17" t="s">
        <v>128</v>
      </c>
      <c r="E17" s="8">
        <v>2</v>
      </c>
      <c r="F17">
        <v>52.846633333333301</v>
      </c>
      <c r="G17">
        <v>1013.61297171924</v>
      </c>
      <c r="H17">
        <v>55.64</v>
      </c>
      <c r="I17" t="s">
        <v>30</v>
      </c>
      <c r="K17" t="s">
        <v>24</v>
      </c>
      <c r="L17" t="s">
        <v>25</v>
      </c>
      <c r="M17">
        <v>2743878.44162902</v>
      </c>
    </row>
    <row r="18" spans="1:16" x14ac:dyDescent="0.25">
      <c r="A18" t="s">
        <v>129</v>
      </c>
      <c r="B18">
        <v>0</v>
      </c>
      <c r="C18">
        <v>1</v>
      </c>
      <c r="D18" t="s">
        <v>130</v>
      </c>
      <c r="E18" s="8">
        <v>2</v>
      </c>
      <c r="F18">
        <v>39.013083333333299</v>
      </c>
      <c r="G18">
        <v>936.49510460271802</v>
      </c>
      <c r="H18">
        <v>39.72</v>
      </c>
      <c r="I18" s="2" t="s">
        <v>43</v>
      </c>
      <c r="J18" t="s">
        <v>44</v>
      </c>
      <c r="K18" t="s">
        <v>24</v>
      </c>
      <c r="L18" t="s">
        <v>25</v>
      </c>
      <c r="M18" s="2">
        <v>1616100.03452859</v>
      </c>
      <c r="N18">
        <f>M18*1000/M19</f>
        <v>1148.4151368477203</v>
      </c>
    </row>
    <row r="19" spans="1:16" x14ac:dyDescent="0.25">
      <c r="A19" t="s">
        <v>131</v>
      </c>
      <c r="B19">
        <v>0</v>
      </c>
      <c r="C19">
        <v>1</v>
      </c>
      <c r="D19" t="s">
        <v>132</v>
      </c>
      <c r="E19" s="8">
        <v>2</v>
      </c>
      <c r="F19">
        <v>39.013083333333299</v>
      </c>
      <c r="G19">
        <v>926.48687813092999</v>
      </c>
      <c r="H19">
        <v>39.81</v>
      </c>
      <c r="I19" t="s">
        <v>43</v>
      </c>
      <c r="K19" t="s">
        <v>24</v>
      </c>
      <c r="L19" t="s">
        <v>25</v>
      </c>
      <c r="M19">
        <v>1407243.7593992499</v>
      </c>
    </row>
    <row r="20" spans="1:16" x14ac:dyDescent="0.25">
      <c r="E20" s="8"/>
    </row>
    <row r="21" spans="1:16" x14ac:dyDescent="0.25">
      <c r="A21" t="s">
        <v>137</v>
      </c>
      <c r="B21">
        <v>2</v>
      </c>
      <c r="C21">
        <v>2</v>
      </c>
      <c r="D21" t="s">
        <v>138</v>
      </c>
      <c r="E21" s="8" t="s">
        <v>36</v>
      </c>
      <c r="F21">
        <v>10.4008916666667</v>
      </c>
      <c r="G21">
        <v>1497.7132988564499</v>
      </c>
      <c r="H21">
        <v>84.16</v>
      </c>
      <c r="I21" s="2" t="s">
        <v>63</v>
      </c>
      <c r="J21" t="s">
        <v>56</v>
      </c>
      <c r="K21" t="s">
        <v>57</v>
      </c>
      <c r="L21" t="s">
        <v>139</v>
      </c>
      <c r="M21" s="2">
        <v>42005707.915905803</v>
      </c>
    </row>
    <row r="22" spans="1:16" x14ac:dyDescent="0.25">
      <c r="A22" t="s">
        <v>140</v>
      </c>
      <c r="B22">
        <v>2</v>
      </c>
      <c r="C22">
        <v>2</v>
      </c>
      <c r="D22" t="s">
        <v>141</v>
      </c>
      <c r="E22" s="8" t="s">
        <v>36</v>
      </c>
      <c r="F22">
        <v>10.390599999999999</v>
      </c>
      <c r="G22">
        <v>1489.7032670669</v>
      </c>
      <c r="H22">
        <v>82.68</v>
      </c>
      <c r="I22" t="s">
        <v>63</v>
      </c>
      <c r="K22" t="s">
        <v>57</v>
      </c>
      <c r="L22" t="s">
        <v>139</v>
      </c>
      <c r="M22">
        <v>80133591.201313406</v>
      </c>
      <c r="N22">
        <f>M22*4*O10/M21</f>
        <v>9807.7391101845005</v>
      </c>
      <c r="O22">
        <f>AVERAGE(N22,N24)</f>
        <v>12010.859508360616</v>
      </c>
      <c r="P22">
        <v>1</v>
      </c>
    </row>
    <row r="23" spans="1:16" x14ac:dyDescent="0.25">
      <c r="A23" t="s">
        <v>142</v>
      </c>
      <c r="B23">
        <v>1</v>
      </c>
      <c r="C23">
        <v>1</v>
      </c>
      <c r="D23" t="s">
        <v>143</v>
      </c>
      <c r="E23" s="8">
        <v>2</v>
      </c>
      <c r="F23">
        <v>22.327100000000002</v>
      </c>
      <c r="G23">
        <v>1368.6264973817199</v>
      </c>
      <c r="H23">
        <v>89.85</v>
      </c>
      <c r="I23" s="2" t="s">
        <v>55</v>
      </c>
      <c r="J23" t="s">
        <v>56</v>
      </c>
      <c r="K23" t="s">
        <v>57</v>
      </c>
      <c r="L23" t="s">
        <v>139</v>
      </c>
      <c r="M23" s="2">
        <v>39775344.869603097</v>
      </c>
    </row>
    <row r="24" spans="1:16" x14ac:dyDescent="0.25">
      <c r="A24" t="s">
        <v>59</v>
      </c>
      <c r="B24">
        <v>0</v>
      </c>
      <c r="C24">
        <v>1</v>
      </c>
      <c r="D24" t="s">
        <v>115</v>
      </c>
      <c r="E24" s="8">
        <v>2</v>
      </c>
      <c r="F24">
        <v>22.360150000000001</v>
      </c>
      <c r="G24">
        <v>1360.6140639197799</v>
      </c>
      <c r="H24">
        <v>82.32</v>
      </c>
      <c r="I24" t="s">
        <v>55</v>
      </c>
      <c r="K24" t="s">
        <v>57</v>
      </c>
      <c r="L24" t="s">
        <v>139</v>
      </c>
      <c r="M24">
        <v>109968181.678753</v>
      </c>
      <c r="N24">
        <f>M24*4*O10/M23</f>
        <v>14213.979906536732</v>
      </c>
    </row>
    <row r="25" spans="1:16" x14ac:dyDescent="0.25">
      <c r="E25" s="8"/>
    </row>
    <row r="26" spans="1:16" x14ac:dyDescent="0.25">
      <c r="A26" t="s">
        <v>148</v>
      </c>
      <c r="B26">
        <v>0</v>
      </c>
      <c r="C26">
        <v>1</v>
      </c>
      <c r="D26" t="s">
        <v>114</v>
      </c>
      <c r="E26" s="8">
        <v>2</v>
      </c>
      <c r="F26">
        <v>43.431916666666702</v>
      </c>
      <c r="G26">
        <v>848.45181284062699</v>
      </c>
      <c r="H26">
        <v>54.35</v>
      </c>
      <c r="I26" s="2" t="s">
        <v>68</v>
      </c>
      <c r="J26" t="s">
        <v>69</v>
      </c>
      <c r="K26" t="s">
        <v>70</v>
      </c>
      <c r="L26" t="s">
        <v>71</v>
      </c>
      <c r="M26" s="2">
        <v>1962029.1800613699</v>
      </c>
    </row>
    <row r="27" spans="1:16" x14ac:dyDescent="0.25">
      <c r="A27" t="s">
        <v>149</v>
      </c>
      <c r="B27">
        <v>0</v>
      </c>
      <c r="C27">
        <v>1</v>
      </c>
      <c r="D27" t="s">
        <v>150</v>
      </c>
      <c r="E27" s="8">
        <v>2</v>
      </c>
      <c r="F27">
        <v>43.431916666666702</v>
      </c>
      <c r="G27">
        <v>840.43788897140996</v>
      </c>
      <c r="H27">
        <v>56.71</v>
      </c>
      <c r="I27" t="s">
        <v>68</v>
      </c>
      <c r="K27" t="s">
        <v>70</v>
      </c>
      <c r="L27" t="s">
        <v>71</v>
      </c>
      <c r="M27">
        <v>1581915.92923625</v>
      </c>
      <c r="N27">
        <f>M27*O10/M26</f>
        <v>1036.288199580375</v>
      </c>
      <c r="O27">
        <f>AVERAGE(N29,N27,N32)</f>
        <v>652.12972734929576</v>
      </c>
      <c r="P27">
        <f>O22/O27</f>
        <v>18.417899084559476</v>
      </c>
    </row>
    <row r="28" spans="1:16" x14ac:dyDescent="0.25">
      <c r="A28" t="s">
        <v>144</v>
      </c>
      <c r="B28">
        <v>2</v>
      </c>
      <c r="C28">
        <v>2</v>
      </c>
      <c r="D28" t="s">
        <v>145</v>
      </c>
      <c r="E28" s="8" t="s">
        <v>36</v>
      </c>
      <c r="F28">
        <v>52.526899999999998</v>
      </c>
      <c r="G28">
        <v>1245.6702823861399</v>
      </c>
      <c r="H28">
        <v>68.040000000000006</v>
      </c>
      <c r="I28" s="2" t="s">
        <v>76</v>
      </c>
      <c r="J28" t="s">
        <v>77</v>
      </c>
      <c r="K28" t="s">
        <v>70</v>
      </c>
      <c r="L28" t="s">
        <v>71</v>
      </c>
      <c r="M28" s="2">
        <v>7063946.1805305704</v>
      </c>
    </row>
    <row r="29" spans="1:16" x14ac:dyDescent="0.25">
      <c r="A29" t="s">
        <v>146</v>
      </c>
      <c r="B29">
        <v>0</v>
      </c>
      <c r="C29">
        <v>1</v>
      </c>
      <c r="D29" t="s">
        <v>147</v>
      </c>
      <c r="E29" s="8">
        <v>2</v>
      </c>
      <c r="F29">
        <v>52.54345</v>
      </c>
      <c r="G29">
        <v>1237.6567888731399</v>
      </c>
      <c r="H29">
        <v>63.35</v>
      </c>
      <c r="I29" t="s">
        <v>76</v>
      </c>
      <c r="K29" t="s">
        <v>70</v>
      </c>
      <c r="L29" t="s">
        <v>71</v>
      </c>
      <c r="M29">
        <v>1784065.76731334</v>
      </c>
      <c r="N29">
        <f>M29*O10/M28</f>
        <v>324.61313873990031</v>
      </c>
    </row>
    <row r="30" spans="1:16" x14ac:dyDescent="0.25">
      <c r="A30" t="s">
        <v>155</v>
      </c>
      <c r="B30">
        <v>0</v>
      </c>
      <c r="C30">
        <v>1</v>
      </c>
      <c r="D30" t="s">
        <v>156</v>
      </c>
      <c r="E30" s="8">
        <v>2</v>
      </c>
      <c r="F30">
        <v>41.258566666666702</v>
      </c>
      <c r="G30">
        <v>1164.5488199697199</v>
      </c>
      <c r="H30">
        <v>58.09</v>
      </c>
      <c r="I30" t="s">
        <v>87</v>
      </c>
      <c r="J30" t="s">
        <v>88</v>
      </c>
      <c r="K30" t="s">
        <v>70</v>
      </c>
      <c r="L30" t="s">
        <v>71</v>
      </c>
      <c r="M30">
        <v>554335.42784029699</v>
      </c>
    </row>
    <row r="31" spans="1:16" x14ac:dyDescent="0.25">
      <c r="A31" t="s">
        <v>151</v>
      </c>
      <c r="B31">
        <v>0</v>
      </c>
      <c r="C31">
        <v>1</v>
      </c>
      <c r="D31" t="s">
        <v>152</v>
      </c>
      <c r="E31" s="8">
        <v>2</v>
      </c>
      <c r="F31">
        <v>33.901516666666701</v>
      </c>
      <c r="G31">
        <v>866.42793611459604</v>
      </c>
      <c r="H31">
        <v>29.63</v>
      </c>
      <c r="I31" s="2" t="s">
        <v>82</v>
      </c>
      <c r="J31" t="s">
        <v>69</v>
      </c>
      <c r="K31" t="s">
        <v>70</v>
      </c>
      <c r="L31" t="s">
        <v>71</v>
      </c>
      <c r="M31" s="2">
        <v>1958365.4793030201</v>
      </c>
    </row>
    <row r="32" spans="1:16" x14ac:dyDescent="0.25">
      <c r="A32" t="s">
        <v>153</v>
      </c>
      <c r="B32">
        <v>0</v>
      </c>
      <c r="C32">
        <v>1</v>
      </c>
      <c r="D32" t="s">
        <v>154</v>
      </c>
      <c r="E32" s="8">
        <v>2</v>
      </c>
      <c r="F32">
        <v>33.935466666666699</v>
      </c>
      <c r="G32">
        <v>858.41298473972199</v>
      </c>
      <c r="H32">
        <v>45.27</v>
      </c>
      <c r="I32" t="s">
        <v>82</v>
      </c>
      <c r="K32" t="s">
        <v>70</v>
      </c>
      <c r="L32" t="s">
        <v>71</v>
      </c>
      <c r="M32">
        <v>907327.40739474702</v>
      </c>
      <c r="N32">
        <f>M32*O10/M31</f>
        <v>595.48784372761202</v>
      </c>
    </row>
    <row r="33" spans="1:16" x14ac:dyDescent="0.25">
      <c r="E33" s="8"/>
    </row>
    <row r="34" spans="1:16" x14ac:dyDescent="0.25">
      <c r="A34" t="s">
        <v>161</v>
      </c>
      <c r="B34">
        <v>1</v>
      </c>
      <c r="C34">
        <v>1</v>
      </c>
      <c r="D34" t="s">
        <v>162</v>
      </c>
      <c r="E34" s="8">
        <v>2</v>
      </c>
      <c r="F34">
        <v>14.677899999999999</v>
      </c>
      <c r="G34">
        <v>782.37978498090695</v>
      </c>
      <c r="H34">
        <v>28.84</v>
      </c>
      <c r="I34" s="2" t="s">
        <v>105</v>
      </c>
      <c r="J34" t="s">
        <v>44</v>
      </c>
      <c r="K34" t="s">
        <v>100</v>
      </c>
      <c r="L34" t="s">
        <v>1</v>
      </c>
      <c r="M34" s="2">
        <v>4764148.4034300102</v>
      </c>
    </row>
    <row r="35" spans="1:16" x14ac:dyDescent="0.25">
      <c r="A35" t="s">
        <v>163</v>
      </c>
      <c r="B35">
        <v>0</v>
      </c>
      <c r="C35">
        <v>1</v>
      </c>
      <c r="D35" t="s">
        <v>164</v>
      </c>
      <c r="E35" s="8">
        <v>2</v>
      </c>
      <c r="F35">
        <v>14.703900000000001</v>
      </c>
      <c r="G35">
        <v>772.37200128972097</v>
      </c>
      <c r="H35">
        <v>41.15</v>
      </c>
      <c r="I35" t="s">
        <v>105</v>
      </c>
      <c r="K35" t="s">
        <v>100</v>
      </c>
      <c r="L35" t="s">
        <v>1</v>
      </c>
      <c r="M35">
        <v>1898004.2951433</v>
      </c>
      <c r="N35">
        <f>M35*O10/M34</f>
        <v>512.05254052564601</v>
      </c>
      <c r="O35">
        <f>AVERAGE(N37,N35,N39)</f>
        <v>357.81377330782749</v>
      </c>
      <c r="P35">
        <f>O22/O35</f>
        <v>33.567348169204386</v>
      </c>
    </row>
    <row r="36" spans="1:16" x14ac:dyDescent="0.25">
      <c r="A36" t="s">
        <v>157</v>
      </c>
      <c r="B36">
        <v>2</v>
      </c>
      <c r="C36">
        <v>2</v>
      </c>
      <c r="D36" t="s">
        <v>158</v>
      </c>
      <c r="E36" s="8" t="s">
        <v>36</v>
      </c>
      <c r="F36">
        <v>37.814599999999999</v>
      </c>
      <c r="G36">
        <v>1430.65570502573</v>
      </c>
      <c r="H36">
        <v>86.55</v>
      </c>
      <c r="I36" s="2" t="s">
        <v>98</v>
      </c>
      <c r="J36" t="s">
        <v>99</v>
      </c>
      <c r="K36" t="s">
        <v>100</v>
      </c>
      <c r="L36" t="s">
        <v>1</v>
      </c>
      <c r="M36" s="2">
        <v>14574039.502364401</v>
      </c>
    </row>
    <row r="37" spans="1:16" x14ac:dyDescent="0.25">
      <c r="A37" t="s">
        <v>159</v>
      </c>
      <c r="B37">
        <v>0</v>
      </c>
      <c r="C37">
        <v>2</v>
      </c>
      <c r="D37" t="s">
        <v>160</v>
      </c>
      <c r="E37" s="8" t="s">
        <v>36</v>
      </c>
      <c r="F37">
        <v>37.830166666666699</v>
      </c>
      <c r="G37">
        <v>1420.6474202141801</v>
      </c>
      <c r="H37">
        <v>86.38</v>
      </c>
      <c r="I37" t="s">
        <v>98</v>
      </c>
      <c r="K37" t="s">
        <v>100</v>
      </c>
      <c r="L37" t="s">
        <v>1</v>
      </c>
      <c r="M37">
        <v>4007586.93082524</v>
      </c>
      <c r="N37">
        <f>M37*O10/M36</f>
        <v>353.43180196841467</v>
      </c>
    </row>
    <row r="38" spans="1:16" x14ac:dyDescent="0.25">
      <c r="A38" t="s">
        <v>165</v>
      </c>
      <c r="B38">
        <v>0</v>
      </c>
      <c r="C38">
        <v>1</v>
      </c>
      <c r="D38" t="s">
        <v>166</v>
      </c>
      <c r="E38" s="8">
        <v>3</v>
      </c>
      <c r="F38">
        <v>87.810649999999995</v>
      </c>
      <c r="G38">
        <v>2959.5093461492902</v>
      </c>
      <c r="H38">
        <v>51.37</v>
      </c>
      <c r="I38" s="2" t="s">
        <v>110</v>
      </c>
      <c r="J38" t="s">
        <v>111</v>
      </c>
      <c r="K38" t="s">
        <v>100</v>
      </c>
      <c r="L38" t="s">
        <v>1</v>
      </c>
      <c r="M38" s="2">
        <v>3459783.05534655</v>
      </c>
    </row>
    <row r="39" spans="1:16" x14ac:dyDescent="0.25">
      <c r="A39" t="s">
        <v>167</v>
      </c>
      <c r="B39">
        <v>0</v>
      </c>
      <c r="C39">
        <v>1</v>
      </c>
      <c r="D39" t="s">
        <v>168</v>
      </c>
      <c r="E39" s="8">
        <v>3</v>
      </c>
      <c r="F39">
        <v>87.832610000000003</v>
      </c>
      <c r="G39">
        <v>2951.5033439692902</v>
      </c>
      <c r="H39">
        <v>34.15</v>
      </c>
      <c r="I39" t="s">
        <v>110</v>
      </c>
      <c r="K39" t="s">
        <v>100</v>
      </c>
      <c r="L39" t="s">
        <v>1</v>
      </c>
      <c r="M39">
        <v>559783.05534654995</v>
      </c>
      <c r="N39">
        <f>M39*O10/M38</f>
        <v>207.95697742942187</v>
      </c>
    </row>
    <row r="41" spans="1:16" x14ac:dyDescent="0.25">
      <c r="E41" s="8"/>
    </row>
    <row r="42" spans="1:16" x14ac:dyDescent="0.25">
      <c r="E42" s="8"/>
      <c r="I42" s="2"/>
      <c r="M42" s="2"/>
    </row>
    <row r="43" spans="1:16" x14ac:dyDescent="0.25">
      <c r="E43" s="8"/>
    </row>
    <row r="44" spans="1:16" x14ac:dyDescent="0.25">
      <c r="E44" s="8"/>
    </row>
    <row r="45" spans="1:16" x14ac:dyDescent="0.25">
      <c r="E45" s="8"/>
      <c r="I45" s="2"/>
      <c r="M45" s="2"/>
    </row>
    <row r="46" spans="1:16" x14ac:dyDescent="0.25">
      <c r="E46" s="8"/>
    </row>
    <row r="47" spans="1:16" x14ac:dyDescent="0.25">
      <c r="E47" s="8"/>
      <c r="I47" s="2"/>
      <c r="M47" s="2"/>
    </row>
    <row r="48" spans="1:16" x14ac:dyDescent="0.25">
      <c r="E48" s="8"/>
    </row>
    <row r="50" spans="5:13" x14ac:dyDescent="0.25">
      <c r="E50" s="8"/>
    </row>
    <row r="51" spans="5:13" x14ac:dyDescent="0.25">
      <c r="E51" s="8"/>
    </row>
    <row r="52" spans="5:13" x14ac:dyDescent="0.25">
      <c r="E52" s="8"/>
      <c r="I52" s="2"/>
      <c r="M52" s="2"/>
    </row>
    <row r="53" spans="5:13" x14ac:dyDescent="0.25">
      <c r="E53" s="8"/>
    </row>
    <row r="54" spans="5:13" x14ac:dyDescent="0.25">
      <c r="E54" s="8"/>
      <c r="I54" s="2"/>
      <c r="M54" s="2"/>
    </row>
    <row r="55" spans="5:13" x14ac:dyDescent="0.25">
      <c r="E55" s="8"/>
    </row>
    <row r="56" spans="5:13" x14ac:dyDescent="0.25">
      <c r="E56" s="8"/>
      <c r="I56" s="2"/>
      <c r="M56" s="2"/>
    </row>
    <row r="57" spans="5:13" x14ac:dyDescent="0.25">
      <c r="E57" s="8"/>
    </row>
    <row r="58" spans="5:13" x14ac:dyDescent="0.25">
      <c r="E58" s="8"/>
    </row>
    <row r="59" spans="5:13" x14ac:dyDescent="0.25">
      <c r="E59" s="8"/>
    </row>
    <row r="60" spans="5:13" x14ac:dyDescent="0.25">
      <c r="E60" s="8"/>
    </row>
    <row r="61" spans="5:13" x14ac:dyDescent="0.25">
      <c r="E61" s="8"/>
      <c r="I61" s="2"/>
      <c r="M61" s="2"/>
    </row>
    <row r="62" spans="5:13" x14ac:dyDescent="0.25">
      <c r="E62" s="8"/>
    </row>
    <row r="63" spans="5:13" x14ac:dyDescent="0.25">
      <c r="E63" s="8"/>
    </row>
    <row r="64" spans="5:13" x14ac:dyDescent="0.25">
      <c r="E64" s="8"/>
    </row>
    <row r="65" spans="5:13" x14ac:dyDescent="0.25">
      <c r="E65" s="8"/>
    </row>
    <row r="66" spans="5:13" x14ac:dyDescent="0.25">
      <c r="E66" s="8"/>
    </row>
    <row r="67" spans="5:13" x14ac:dyDescent="0.25">
      <c r="E67" s="8"/>
    </row>
    <row r="68" spans="5:13" x14ac:dyDescent="0.25">
      <c r="E68" s="8"/>
      <c r="I68" s="2"/>
      <c r="M68" s="2"/>
    </row>
    <row r="69" spans="5:13" x14ac:dyDescent="0.25">
      <c r="E69" s="8"/>
    </row>
    <row r="70" spans="5:13" x14ac:dyDescent="0.25">
      <c r="E70" s="8"/>
      <c r="I70" s="2"/>
      <c r="M70" s="2"/>
    </row>
    <row r="71" spans="5:13" x14ac:dyDescent="0.25">
      <c r="E71" s="8"/>
    </row>
    <row r="72" spans="5:13" x14ac:dyDescent="0.25">
      <c r="E72" s="8"/>
    </row>
    <row r="73" spans="5:13" x14ac:dyDescent="0.25">
      <c r="E73" s="8"/>
    </row>
    <row r="74" spans="5:13" x14ac:dyDescent="0.25">
      <c r="E74" s="8"/>
    </row>
    <row r="75" spans="5:13" x14ac:dyDescent="0.25">
      <c r="E75" s="8"/>
    </row>
    <row r="76" spans="5:13" x14ac:dyDescent="0.25">
      <c r="E76" s="8"/>
    </row>
    <row r="77" spans="5:13" x14ac:dyDescent="0.25">
      <c r="E77" s="8"/>
    </row>
    <row r="78" spans="5:13" x14ac:dyDescent="0.25">
      <c r="E78" s="8"/>
    </row>
    <row r="79" spans="5:13" x14ac:dyDescent="0.25">
      <c r="E79" s="8"/>
    </row>
    <row r="80" spans="5:13" x14ac:dyDescent="0.25">
      <c r="E80" s="8"/>
    </row>
    <row r="81" spans="5:13" x14ac:dyDescent="0.25">
      <c r="E81" s="8"/>
    </row>
    <row r="82" spans="5:13" x14ac:dyDescent="0.25">
      <c r="E82" s="8"/>
      <c r="I82" s="2"/>
      <c r="M82" s="2"/>
    </row>
    <row r="83" spans="5:13" x14ac:dyDescent="0.25">
      <c r="E83" s="8"/>
    </row>
    <row r="84" spans="5:13" x14ac:dyDescent="0.25">
      <c r="E84" s="8"/>
      <c r="I84" s="2"/>
      <c r="M84" s="2"/>
    </row>
    <row r="85" spans="5:13" x14ac:dyDescent="0.25">
      <c r="E85" s="8"/>
      <c r="I85" s="2"/>
      <c r="M85" s="2"/>
    </row>
    <row r="86" spans="5:13" x14ac:dyDescent="0.25">
      <c r="E86" s="8"/>
    </row>
    <row r="87" spans="5:13" x14ac:dyDescent="0.25">
      <c r="E87" s="8"/>
      <c r="I87" s="2"/>
      <c r="M87" s="2"/>
    </row>
    <row r="88" spans="5:13" x14ac:dyDescent="0.25">
      <c r="E88" s="8"/>
    </row>
    <row r="89" spans="5:13" x14ac:dyDescent="0.25">
      <c r="E89" s="8"/>
    </row>
    <row r="90" spans="5:13" x14ac:dyDescent="0.25">
      <c r="E90" s="8"/>
    </row>
    <row r="91" spans="5:13" x14ac:dyDescent="0.25">
      <c r="E91" s="8"/>
    </row>
    <row r="92" spans="5:13" x14ac:dyDescent="0.25">
      <c r="E92" s="8"/>
    </row>
    <row r="93" spans="5:13" x14ac:dyDescent="0.25">
      <c r="E93" s="8"/>
    </row>
    <row r="94" spans="5:13" x14ac:dyDescent="0.25">
      <c r="E94" s="8"/>
    </row>
    <row r="95" spans="5:13" x14ac:dyDescent="0.25">
      <c r="E95" s="8"/>
    </row>
    <row r="96" spans="5:13" x14ac:dyDescent="0.25">
      <c r="E96" s="8"/>
    </row>
    <row r="97" spans="5:5" x14ac:dyDescent="0.25">
      <c r="E97" s="8"/>
    </row>
    <row r="98" spans="5:5" x14ac:dyDescent="0.25">
      <c r="E98" s="8"/>
    </row>
    <row r="99" spans="5:5" x14ac:dyDescent="0.25">
      <c r="E99" s="8"/>
    </row>
    <row r="100" spans="5:5" x14ac:dyDescent="0.25">
      <c r="E100" s="8"/>
    </row>
    <row r="101" spans="5:5" x14ac:dyDescent="0.25">
      <c r="E101" s="8"/>
    </row>
    <row r="102" spans="5:5" x14ac:dyDescent="0.25">
      <c r="E102" s="8"/>
    </row>
    <row r="103" spans="5:5" x14ac:dyDescent="0.25">
      <c r="E103" s="8"/>
    </row>
    <row r="104" spans="5:5" x14ac:dyDescent="0.25">
      <c r="E104" s="8"/>
    </row>
    <row r="105" spans="5:5" x14ac:dyDescent="0.25">
      <c r="E105" s="8"/>
    </row>
    <row r="106" spans="5:5" x14ac:dyDescent="0.25">
      <c r="E106" s="8"/>
    </row>
    <row r="107" spans="5:5" x14ac:dyDescent="0.25">
      <c r="E107" s="8"/>
    </row>
    <row r="108" spans="5:5" x14ac:dyDescent="0.25">
      <c r="E108" s="8"/>
    </row>
    <row r="109" spans="5:5" x14ac:dyDescent="0.25">
      <c r="E109" s="8"/>
    </row>
    <row r="110" spans="5:5" x14ac:dyDescent="0.25">
      <c r="E110" s="8"/>
    </row>
    <row r="111" spans="5:5" x14ac:dyDescent="0.25">
      <c r="E111" s="8"/>
    </row>
    <row r="112" spans="5:5" x14ac:dyDescent="0.25">
      <c r="E112" s="8"/>
    </row>
    <row r="113" spans="5:5" x14ac:dyDescent="0.25">
      <c r="E113" s="8"/>
    </row>
    <row r="114" spans="5:5" x14ac:dyDescent="0.25">
      <c r="E114" s="8"/>
    </row>
    <row r="115" spans="5:5" x14ac:dyDescent="0.25">
      <c r="E115" s="8"/>
    </row>
    <row r="116" spans="5:5" x14ac:dyDescent="0.25">
      <c r="E116" s="8"/>
    </row>
    <row r="117" spans="5:5" x14ac:dyDescent="0.25">
      <c r="E117" s="8"/>
    </row>
    <row r="118" spans="5:5" x14ac:dyDescent="0.25">
      <c r="E118" s="8"/>
    </row>
    <row r="119" spans="5:5" x14ac:dyDescent="0.25">
      <c r="E119" s="8"/>
    </row>
    <row r="120" spans="5:5" x14ac:dyDescent="0.25">
      <c r="E120" s="8"/>
    </row>
    <row r="121" spans="5:5" x14ac:dyDescent="0.25">
      <c r="E121" s="8"/>
    </row>
    <row r="122" spans="5:5" x14ac:dyDescent="0.25">
      <c r="E122" s="8"/>
    </row>
    <row r="123" spans="5:5" x14ac:dyDescent="0.25">
      <c r="E123" s="8"/>
    </row>
    <row r="124" spans="5:5" x14ac:dyDescent="0.25">
      <c r="E124" s="8"/>
    </row>
    <row r="125" spans="5:5" x14ac:dyDescent="0.25">
      <c r="E125" s="8"/>
    </row>
    <row r="126" spans="5:5" x14ac:dyDescent="0.25">
      <c r="E126" s="8"/>
    </row>
    <row r="127" spans="5:5" x14ac:dyDescent="0.25">
      <c r="E127" s="8"/>
    </row>
    <row r="128" spans="5:5" x14ac:dyDescent="0.25">
      <c r="E128" s="8"/>
    </row>
    <row r="129" spans="5:5" x14ac:dyDescent="0.25">
      <c r="E129" s="8"/>
    </row>
    <row r="130" spans="5:5" x14ac:dyDescent="0.25">
      <c r="E130" s="8"/>
    </row>
    <row r="131" spans="5:5" x14ac:dyDescent="0.25">
      <c r="E131" s="8"/>
    </row>
    <row r="132" spans="5:5" x14ac:dyDescent="0.25">
      <c r="E132" s="8"/>
    </row>
    <row r="133" spans="5:5" x14ac:dyDescent="0.25">
      <c r="E133" s="8"/>
    </row>
    <row r="134" spans="5:5" x14ac:dyDescent="0.25">
      <c r="E134" s="8"/>
    </row>
    <row r="135" spans="5:5" x14ac:dyDescent="0.25">
      <c r="E135" s="8"/>
    </row>
    <row r="136" spans="5:5" x14ac:dyDescent="0.25">
      <c r="E136" s="8"/>
    </row>
    <row r="137" spans="5:5" x14ac:dyDescent="0.25">
      <c r="E137" s="8"/>
    </row>
    <row r="138" spans="5:5" x14ac:dyDescent="0.25">
      <c r="E138" s="8"/>
    </row>
    <row r="139" spans="5:5" x14ac:dyDescent="0.25">
      <c r="E139" s="8"/>
    </row>
    <row r="140" spans="5:5" x14ac:dyDescent="0.25">
      <c r="E140" s="8"/>
    </row>
    <row r="141" spans="5:5" x14ac:dyDescent="0.25">
      <c r="E141" s="8"/>
    </row>
    <row r="142" spans="5:5" x14ac:dyDescent="0.25">
      <c r="E142" s="8"/>
    </row>
    <row r="143" spans="5:5" x14ac:dyDescent="0.25">
      <c r="E143" s="8"/>
    </row>
    <row r="144" spans="5:5" x14ac:dyDescent="0.25">
      <c r="E144" s="8"/>
    </row>
    <row r="145" spans="5:5" x14ac:dyDescent="0.25">
      <c r="E145" s="8"/>
    </row>
    <row r="146" spans="5:5" x14ac:dyDescent="0.25">
      <c r="E146" s="8"/>
    </row>
    <row r="147" spans="5:5" x14ac:dyDescent="0.25">
      <c r="E147" s="8"/>
    </row>
    <row r="148" spans="5:5" x14ac:dyDescent="0.25">
      <c r="E148" s="8"/>
    </row>
    <row r="149" spans="5:5" x14ac:dyDescent="0.25">
      <c r="E149" s="8"/>
    </row>
    <row r="150" spans="5:5" x14ac:dyDescent="0.25">
      <c r="E150" s="8"/>
    </row>
    <row r="151" spans="5:5" x14ac:dyDescent="0.25">
      <c r="E151" s="8"/>
    </row>
    <row r="152" spans="5:5" x14ac:dyDescent="0.25">
      <c r="E152" s="8"/>
    </row>
    <row r="153" spans="5:5" x14ac:dyDescent="0.25">
      <c r="E153" s="8"/>
    </row>
    <row r="154" spans="5:5" x14ac:dyDescent="0.25">
      <c r="E154" s="8"/>
    </row>
    <row r="155" spans="5:5" x14ac:dyDescent="0.25">
      <c r="E155" s="8"/>
    </row>
    <row r="156" spans="5:5" x14ac:dyDescent="0.25">
      <c r="E156" s="8"/>
    </row>
    <row r="157" spans="5:5" x14ac:dyDescent="0.25">
      <c r="E157" s="8"/>
    </row>
    <row r="158" spans="5:5" x14ac:dyDescent="0.25">
      <c r="E158" s="8"/>
    </row>
    <row r="159" spans="5:5" x14ac:dyDescent="0.25">
      <c r="E159" s="8"/>
    </row>
    <row r="160" spans="5:5" x14ac:dyDescent="0.25">
      <c r="E160" s="8"/>
    </row>
    <row r="161" spans="5:5" x14ac:dyDescent="0.25">
      <c r="E161" s="8"/>
    </row>
    <row r="162" spans="5:5" x14ac:dyDescent="0.25">
      <c r="E162" s="8"/>
    </row>
    <row r="163" spans="5:5" x14ac:dyDescent="0.25">
      <c r="E163" s="8"/>
    </row>
    <row r="164" spans="5:5" x14ac:dyDescent="0.25">
      <c r="E164" s="8"/>
    </row>
    <row r="165" spans="5:5" x14ac:dyDescent="0.25">
      <c r="E165" s="8"/>
    </row>
    <row r="166" spans="5:5" x14ac:dyDescent="0.25">
      <c r="E166" s="8"/>
    </row>
    <row r="167" spans="5:5" x14ac:dyDescent="0.25">
      <c r="E167" s="8"/>
    </row>
    <row r="168" spans="5:5" x14ac:dyDescent="0.25">
      <c r="E168" s="8"/>
    </row>
    <row r="169" spans="5:5" x14ac:dyDescent="0.25">
      <c r="E169" s="8"/>
    </row>
    <row r="170" spans="5:5" x14ac:dyDescent="0.25">
      <c r="E170" s="8"/>
    </row>
    <row r="171" spans="5:5" x14ac:dyDescent="0.25">
      <c r="E171" s="8"/>
    </row>
    <row r="172" spans="5:5" x14ac:dyDescent="0.25">
      <c r="E172" s="8"/>
    </row>
    <row r="173" spans="5:5" x14ac:dyDescent="0.25">
      <c r="E173" s="8"/>
    </row>
    <row r="174" spans="5:5" x14ac:dyDescent="0.25">
      <c r="E174" s="8"/>
    </row>
    <row r="175" spans="5:5" x14ac:dyDescent="0.25">
      <c r="E175" s="8"/>
    </row>
    <row r="176" spans="5:5" x14ac:dyDescent="0.25">
      <c r="E176" s="8"/>
    </row>
    <row r="177" spans="5:5" x14ac:dyDescent="0.25">
      <c r="E177" s="8"/>
    </row>
    <row r="178" spans="5:5" x14ac:dyDescent="0.25">
      <c r="E178" s="8"/>
    </row>
    <row r="179" spans="5:5" x14ac:dyDescent="0.25">
      <c r="E179" s="8"/>
    </row>
    <row r="180" spans="5:5" x14ac:dyDescent="0.25">
      <c r="E180" s="8"/>
    </row>
    <row r="181" spans="5:5" x14ac:dyDescent="0.25">
      <c r="E181" s="8"/>
    </row>
    <row r="182" spans="5:5" x14ac:dyDescent="0.25">
      <c r="E182" s="8"/>
    </row>
    <row r="183" spans="5:5" x14ac:dyDescent="0.25">
      <c r="E183" s="8"/>
    </row>
    <row r="184" spans="5:5" x14ac:dyDescent="0.25">
      <c r="E184" s="8"/>
    </row>
    <row r="185" spans="5:5" x14ac:dyDescent="0.25">
      <c r="E185" s="8"/>
    </row>
    <row r="186" spans="5:5" x14ac:dyDescent="0.25">
      <c r="E186" s="8"/>
    </row>
    <row r="187" spans="5:5" x14ac:dyDescent="0.25">
      <c r="E187" s="8"/>
    </row>
    <row r="188" spans="5:5" x14ac:dyDescent="0.25">
      <c r="E188" s="8"/>
    </row>
    <row r="189" spans="5:5" x14ac:dyDescent="0.25">
      <c r="E189" s="8"/>
    </row>
    <row r="190" spans="5:5" x14ac:dyDescent="0.25">
      <c r="E190" s="8"/>
    </row>
    <row r="191" spans="5:5" x14ac:dyDescent="0.25">
      <c r="E191" s="8"/>
    </row>
    <row r="192" spans="5:5" x14ac:dyDescent="0.25">
      <c r="E192" s="8"/>
    </row>
    <row r="193" spans="5:5" x14ac:dyDescent="0.25">
      <c r="E193" s="8"/>
    </row>
    <row r="194" spans="5:5" x14ac:dyDescent="0.25">
      <c r="E194" s="8"/>
    </row>
    <row r="195" spans="5:5" x14ac:dyDescent="0.25">
      <c r="E195" s="8"/>
    </row>
    <row r="196" spans="5:5" x14ac:dyDescent="0.25">
      <c r="E196" s="8"/>
    </row>
    <row r="197" spans="5:5" x14ac:dyDescent="0.25">
      <c r="E197" s="8"/>
    </row>
    <row r="198" spans="5:5" x14ac:dyDescent="0.25">
      <c r="E198" s="8"/>
    </row>
    <row r="199" spans="5:5" x14ac:dyDescent="0.25">
      <c r="E199" s="8"/>
    </row>
    <row r="200" spans="5:5" x14ac:dyDescent="0.25">
      <c r="E200" s="8"/>
    </row>
    <row r="201" spans="5:5" x14ac:dyDescent="0.25">
      <c r="E201" s="8"/>
    </row>
    <row r="202" spans="5:5" x14ac:dyDescent="0.25">
      <c r="E202" s="8"/>
    </row>
    <row r="203" spans="5:5" x14ac:dyDescent="0.25">
      <c r="E203" s="8"/>
    </row>
    <row r="204" spans="5:5" x14ac:dyDescent="0.25">
      <c r="E204" s="8"/>
    </row>
    <row r="205" spans="5:5" x14ac:dyDescent="0.25">
      <c r="E205" s="8"/>
    </row>
    <row r="206" spans="5:5" x14ac:dyDescent="0.25">
      <c r="E206" s="8"/>
    </row>
    <row r="207" spans="5:5" x14ac:dyDescent="0.25">
      <c r="E207" s="8"/>
    </row>
    <row r="208" spans="5:5" x14ac:dyDescent="0.25">
      <c r="E208" s="8"/>
    </row>
    <row r="209" spans="5:5" x14ac:dyDescent="0.25">
      <c r="E209" s="8"/>
    </row>
    <row r="210" spans="5:5" x14ac:dyDescent="0.25">
      <c r="E210" s="8"/>
    </row>
    <row r="211" spans="5:5" x14ac:dyDescent="0.25">
      <c r="E211" s="8"/>
    </row>
    <row r="212" spans="5:5" x14ac:dyDescent="0.25">
      <c r="E212" s="8"/>
    </row>
    <row r="213" spans="5:5" x14ac:dyDescent="0.25">
      <c r="E213" s="8"/>
    </row>
    <row r="214" spans="5:5" x14ac:dyDescent="0.25">
      <c r="E214" s="8"/>
    </row>
    <row r="215" spans="5:5" x14ac:dyDescent="0.25">
      <c r="E215" s="8"/>
    </row>
    <row r="216" spans="5:5" x14ac:dyDescent="0.25">
      <c r="E216" s="8"/>
    </row>
    <row r="217" spans="5:5" x14ac:dyDescent="0.25">
      <c r="E217" s="8"/>
    </row>
    <row r="218" spans="5:5" x14ac:dyDescent="0.25">
      <c r="E218" s="8"/>
    </row>
    <row r="219" spans="5:5" x14ac:dyDescent="0.25">
      <c r="E219" s="8"/>
    </row>
    <row r="220" spans="5:5" x14ac:dyDescent="0.25">
      <c r="E220" s="8"/>
    </row>
    <row r="221" spans="5:5" x14ac:dyDescent="0.25">
      <c r="E221" s="8"/>
    </row>
    <row r="222" spans="5:5" x14ac:dyDescent="0.25">
      <c r="E222" s="8"/>
    </row>
    <row r="223" spans="5:5" x14ac:dyDescent="0.25">
      <c r="E223" s="8"/>
    </row>
    <row r="224" spans="5:5" x14ac:dyDescent="0.25">
      <c r="E224" s="8"/>
    </row>
    <row r="225" spans="5:5" x14ac:dyDescent="0.25">
      <c r="E225" s="8"/>
    </row>
    <row r="226" spans="5:5" x14ac:dyDescent="0.25">
      <c r="E226" s="8"/>
    </row>
    <row r="227" spans="5:5" x14ac:dyDescent="0.25">
      <c r="E227" s="8"/>
    </row>
    <row r="228" spans="5:5" x14ac:dyDescent="0.25">
      <c r="E228" s="8"/>
    </row>
    <row r="229" spans="5:5" x14ac:dyDescent="0.25">
      <c r="E229" s="8"/>
    </row>
    <row r="230" spans="5:5" x14ac:dyDescent="0.25">
      <c r="E230" s="8"/>
    </row>
    <row r="231" spans="5:5" x14ac:dyDescent="0.25">
      <c r="E231" s="8"/>
    </row>
    <row r="232" spans="5:5" x14ac:dyDescent="0.25">
      <c r="E232" s="8"/>
    </row>
    <row r="233" spans="5:5" x14ac:dyDescent="0.25">
      <c r="E233" s="8"/>
    </row>
    <row r="234" spans="5:5" x14ac:dyDescent="0.25">
      <c r="E234" s="8"/>
    </row>
    <row r="235" spans="5:5" x14ac:dyDescent="0.25">
      <c r="E235" s="8"/>
    </row>
    <row r="236" spans="5:5" x14ac:dyDescent="0.25">
      <c r="E236" s="8"/>
    </row>
    <row r="237" spans="5:5" x14ac:dyDescent="0.25">
      <c r="E237" s="8"/>
    </row>
    <row r="238" spans="5:5" x14ac:dyDescent="0.25">
      <c r="E238" s="8"/>
    </row>
    <row r="239" spans="5:5" x14ac:dyDescent="0.25">
      <c r="E239" s="8"/>
    </row>
    <row r="240" spans="5:5" x14ac:dyDescent="0.25">
      <c r="E240" s="8"/>
    </row>
    <row r="241" spans="5:5" x14ac:dyDescent="0.25">
      <c r="E241" s="8"/>
    </row>
    <row r="242" spans="5:5" x14ac:dyDescent="0.25">
      <c r="E242" s="8"/>
    </row>
    <row r="243" spans="5:5" x14ac:dyDescent="0.25">
      <c r="E243" s="8"/>
    </row>
    <row r="244" spans="5:5" x14ac:dyDescent="0.25">
      <c r="E244" s="8"/>
    </row>
    <row r="245" spans="5:5" x14ac:dyDescent="0.25">
      <c r="E245" s="8"/>
    </row>
    <row r="246" spans="5:5" x14ac:dyDescent="0.25">
      <c r="E246" s="8"/>
    </row>
    <row r="247" spans="5:5" x14ac:dyDescent="0.25">
      <c r="E247" s="8"/>
    </row>
    <row r="248" spans="5:5" x14ac:dyDescent="0.25">
      <c r="E248" s="8"/>
    </row>
    <row r="249" spans="5:5" x14ac:dyDescent="0.25">
      <c r="E249" s="8"/>
    </row>
    <row r="250" spans="5:5" x14ac:dyDescent="0.25">
      <c r="E250" s="8"/>
    </row>
    <row r="251" spans="5:5" x14ac:dyDescent="0.25">
      <c r="E251" s="8"/>
    </row>
    <row r="252" spans="5:5" x14ac:dyDescent="0.25">
      <c r="E252" s="8"/>
    </row>
    <row r="253" spans="5:5" x14ac:dyDescent="0.25">
      <c r="E253" s="8"/>
    </row>
    <row r="254" spans="5:5" x14ac:dyDescent="0.25">
      <c r="E254" s="8"/>
    </row>
    <row r="255" spans="5:5" x14ac:dyDescent="0.25">
      <c r="E255" s="8"/>
    </row>
    <row r="256" spans="5:5" x14ac:dyDescent="0.25">
      <c r="E256" s="8"/>
    </row>
    <row r="257" spans="5:5" x14ac:dyDescent="0.25">
      <c r="E257" s="8"/>
    </row>
    <row r="258" spans="5:5" x14ac:dyDescent="0.25">
      <c r="E258" s="8"/>
    </row>
    <row r="259" spans="5:5" x14ac:dyDescent="0.25">
      <c r="E259" s="8"/>
    </row>
    <row r="260" spans="5:5" x14ac:dyDescent="0.25">
      <c r="E260" s="8"/>
    </row>
    <row r="261" spans="5:5" x14ac:dyDescent="0.25">
      <c r="E261" s="8"/>
    </row>
    <row r="262" spans="5:5" x14ac:dyDescent="0.25">
      <c r="E262" s="8"/>
    </row>
    <row r="263" spans="5:5" x14ac:dyDescent="0.25">
      <c r="E263" s="8"/>
    </row>
    <row r="264" spans="5:5" x14ac:dyDescent="0.25">
      <c r="E264" s="8"/>
    </row>
    <row r="265" spans="5:5" x14ac:dyDescent="0.25">
      <c r="E265" s="8"/>
    </row>
    <row r="266" spans="5:5" x14ac:dyDescent="0.25">
      <c r="E266" s="8"/>
    </row>
    <row r="267" spans="5:5" x14ac:dyDescent="0.25">
      <c r="E267" s="8"/>
    </row>
    <row r="268" spans="5:5" x14ac:dyDescent="0.25">
      <c r="E268" s="8"/>
    </row>
    <row r="269" spans="5:5" x14ac:dyDescent="0.25">
      <c r="E269" s="8"/>
    </row>
    <row r="270" spans="5:5" x14ac:dyDescent="0.25">
      <c r="E270" s="8"/>
    </row>
    <row r="271" spans="5:5" x14ac:dyDescent="0.25">
      <c r="E271" s="8"/>
    </row>
    <row r="272" spans="5:5" x14ac:dyDescent="0.25">
      <c r="E272" s="8"/>
    </row>
    <row r="273" spans="5:5" x14ac:dyDescent="0.25">
      <c r="E273" s="8"/>
    </row>
    <row r="274" spans="5:5" x14ac:dyDescent="0.25">
      <c r="E274" s="8"/>
    </row>
    <row r="275" spans="5:5" x14ac:dyDescent="0.25">
      <c r="E275" s="8"/>
    </row>
    <row r="276" spans="5:5" x14ac:dyDescent="0.25">
      <c r="E276" s="8"/>
    </row>
    <row r="277" spans="5:5" x14ac:dyDescent="0.25">
      <c r="E277" s="8"/>
    </row>
    <row r="278" spans="5:5" x14ac:dyDescent="0.25">
      <c r="E278" s="8"/>
    </row>
    <row r="279" spans="5:5" x14ac:dyDescent="0.25">
      <c r="E279" s="8"/>
    </row>
    <row r="280" spans="5:5" x14ac:dyDescent="0.25">
      <c r="E280" s="8"/>
    </row>
    <row r="281" spans="5:5" x14ac:dyDescent="0.25">
      <c r="E281" s="8"/>
    </row>
    <row r="282" spans="5:5" x14ac:dyDescent="0.25">
      <c r="E282" s="8"/>
    </row>
    <row r="283" spans="5:5" x14ac:dyDescent="0.25">
      <c r="E283" s="8"/>
    </row>
    <row r="284" spans="5:5" x14ac:dyDescent="0.25">
      <c r="E284" s="8"/>
    </row>
    <row r="285" spans="5:5" x14ac:dyDescent="0.25">
      <c r="E285" s="8"/>
    </row>
    <row r="286" spans="5:5" x14ac:dyDescent="0.25">
      <c r="E286" s="8"/>
    </row>
    <row r="287" spans="5:5" x14ac:dyDescent="0.25">
      <c r="E287" s="8"/>
    </row>
    <row r="288" spans="5:5" x14ac:dyDescent="0.25">
      <c r="E288" s="8"/>
    </row>
    <row r="289" spans="5:5" x14ac:dyDescent="0.25">
      <c r="E289" s="8"/>
    </row>
    <row r="290" spans="5:5" x14ac:dyDescent="0.25">
      <c r="E290" s="8"/>
    </row>
    <row r="291" spans="5:5" x14ac:dyDescent="0.25">
      <c r="E291" s="8"/>
    </row>
    <row r="292" spans="5:5" x14ac:dyDescent="0.25">
      <c r="E292" s="8"/>
    </row>
    <row r="293" spans="5:5" x14ac:dyDescent="0.25">
      <c r="E293" s="8"/>
    </row>
    <row r="294" spans="5:5" x14ac:dyDescent="0.25">
      <c r="E294" s="8"/>
    </row>
    <row r="295" spans="5:5" x14ac:dyDescent="0.25">
      <c r="E295" s="8"/>
    </row>
    <row r="296" spans="5:5" x14ac:dyDescent="0.25">
      <c r="E296" s="8"/>
    </row>
    <row r="297" spans="5:5" x14ac:dyDescent="0.25">
      <c r="E297" s="8"/>
    </row>
    <row r="298" spans="5:5" x14ac:dyDescent="0.25">
      <c r="E298" s="8"/>
    </row>
    <row r="299" spans="5:5" x14ac:dyDescent="0.25">
      <c r="E299" s="8"/>
    </row>
    <row r="300" spans="5:5" x14ac:dyDescent="0.25">
      <c r="E300" s="8"/>
    </row>
    <row r="301" spans="5:5" x14ac:dyDescent="0.25">
      <c r="E301" s="8"/>
    </row>
    <row r="302" spans="5:5" x14ac:dyDescent="0.25">
      <c r="E302" s="8"/>
    </row>
    <row r="303" spans="5:5" x14ac:dyDescent="0.25">
      <c r="E303" s="8"/>
    </row>
    <row r="304" spans="5:5" x14ac:dyDescent="0.25">
      <c r="E304" s="8"/>
    </row>
    <row r="305" spans="5:5" x14ac:dyDescent="0.25">
      <c r="E305" s="8"/>
    </row>
    <row r="306" spans="5:5" x14ac:dyDescent="0.25">
      <c r="E306" s="8"/>
    </row>
    <row r="307" spans="5:5" x14ac:dyDescent="0.25">
      <c r="E307" s="8"/>
    </row>
    <row r="308" spans="5:5" x14ac:dyDescent="0.25">
      <c r="E308" s="8"/>
    </row>
    <row r="309" spans="5:5" x14ac:dyDescent="0.25">
      <c r="E309" s="8"/>
    </row>
    <row r="310" spans="5:5" x14ac:dyDescent="0.25">
      <c r="E310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D24-C2D7-4170-91F6-489E4ED6532F}">
  <dimension ref="A1:P287"/>
  <sheetViews>
    <sheetView workbookViewId="0"/>
  </sheetViews>
  <sheetFormatPr defaultRowHeight="15" x14ac:dyDescent="0.25"/>
  <cols>
    <col min="1" max="1" width="19.5703125" customWidth="1"/>
    <col min="2" max="2" width="23.42578125" bestFit="1" customWidth="1"/>
    <col min="3" max="3" width="5.85546875" customWidth="1"/>
    <col min="4" max="4" width="25.5703125" bestFit="1" customWidth="1"/>
    <col min="5" max="5" width="20.85546875" bestFit="1" customWidth="1"/>
    <col min="6" max="6" width="20" bestFit="1" customWidth="1"/>
    <col min="7" max="7" width="12.5703125" bestFit="1" customWidth="1"/>
    <col min="8" max="8" width="22.85546875" bestFit="1" customWidth="1"/>
    <col min="9" max="9" width="35.7109375" bestFit="1" customWidth="1"/>
    <col min="10" max="10" width="48.42578125" bestFit="1" customWidth="1"/>
    <col min="11" max="11" width="14" bestFit="1" customWidth="1"/>
    <col min="12" max="12" width="17.5703125" bestFit="1" customWidth="1"/>
    <col min="13" max="13" width="22.42578125" bestFit="1" customWidth="1"/>
    <col min="14" max="14" width="14.28515625" bestFit="1" customWidth="1"/>
    <col min="15" max="15" width="22" bestFit="1" customWidth="1"/>
    <col min="16" max="16" width="20.85546875" bestFit="1" customWidth="1"/>
  </cols>
  <sheetData>
    <row r="1" spans="1:16" s="2" customFormat="1" x14ac:dyDescent="0.25">
      <c r="A1" s="2" t="s">
        <v>273</v>
      </c>
    </row>
    <row r="2" spans="1:16" x14ac:dyDescent="0.25">
      <c r="A2" t="s">
        <v>6</v>
      </c>
    </row>
    <row r="3" spans="1:16" x14ac:dyDescent="0.25">
      <c r="A3" t="s">
        <v>7</v>
      </c>
    </row>
    <row r="4" spans="1:16" x14ac:dyDescent="0.25">
      <c r="A4" t="s">
        <v>8</v>
      </c>
    </row>
    <row r="9" spans="1:16" x14ac:dyDescent="0.25">
      <c r="A9" t="s">
        <v>9</v>
      </c>
      <c r="B9" t="s">
        <v>10</v>
      </c>
      <c r="C9" t="s">
        <v>11</v>
      </c>
      <c r="D9" t="s">
        <v>12</v>
      </c>
      <c r="E9" t="s">
        <v>13</v>
      </c>
      <c r="F9" t="s">
        <v>14</v>
      </c>
      <c r="G9" t="s">
        <v>15</v>
      </c>
      <c r="H9" t="s">
        <v>266</v>
      </c>
      <c r="I9" t="s">
        <v>16</v>
      </c>
      <c r="J9" t="s">
        <v>17</v>
      </c>
      <c r="K9" t="s">
        <v>18</v>
      </c>
      <c r="L9" t="s">
        <v>19</v>
      </c>
      <c r="M9" t="s">
        <v>267</v>
      </c>
      <c r="N9" t="s">
        <v>268</v>
      </c>
      <c r="O9" t="s">
        <v>269</v>
      </c>
      <c r="P9" t="s">
        <v>270</v>
      </c>
    </row>
    <row r="10" spans="1:16" x14ac:dyDescent="0.25">
      <c r="A10" t="s">
        <v>178</v>
      </c>
      <c r="B10">
        <v>0</v>
      </c>
      <c r="C10">
        <v>2</v>
      </c>
      <c r="D10" t="s">
        <v>179</v>
      </c>
      <c r="E10" s="8" t="s">
        <v>36</v>
      </c>
      <c r="F10">
        <v>36.862466666666698</v>
      </c>
      <c r="G10">
        <v>1312.72288507035</v>
      </c>
      <c r="H10">
        <v>64.87</v>
      </c>
      <c r="I10" s="2" t="s">
        <v>37</v>
      </c>
      <c r="J10" t="s">
        <v>38</v>
      </c>
      <c r="K10" t="s">
        <v>24</v>
      </c>
      <c r="L10" t="s">
        <v>25</v>
      </c>
      <c r="M10" s="2">
        <v>11047412.1134675</v>
      </c>
      <c r="N10">
        <f>M10*2000/M11</f>
        <v>1871.972700525823</v>
      </c>
      <c r="O10">
        <f>AVERAGE(N14,N16,N10,N18)</f>
        <v>1535.4494796564036</v>
      </c>
    </row>
    <row r="11" spans="1:16" x14ac:dyDescent="0.25">
      <c r="A11" t="s">
        <v>180</v>
      </c>
      <c r="B11">
        <v>2</v>
      </c>
      <c r="C11">
        <v>2</v>
      </c>
      <c r="D11" t="s">
        <v>181</v>
      </c>
      <c r="E11" s="8" t="s">
        <v>36</v>
      </c>
      <c r="F11">
        <v>36.862466666666698</v>
      </c>
      <c r="G11">
        <v>1304.7101008902901</v>
      </c>
      <c r="H11">
        <v>63.01</v>
      </c>
      <c r="I11" t="s">
        <v>37</v>
      </c>
      <c r="K11" t="s">
        <v>24</v>
      </c>
      <c r="L11" t="s">
        <v>25</v>
      </c>
      <c r="M11">
        <v>11802962.8427427</v>
      </c>
    </row>
    <row r="12" spans="1:16" x14ac:dyDescent="0.25">
      <c r="A12" t="s">
        <v>185</v>
      </c>
      <c r="B12">
        <v>0</v>
      </c>
      <c r="C12">
        <v>2</v>
      </c>
      <c r="D12" t="s">
        <v>186</v>
      </c>
      <c r="E12" s="8">
        <v>2</v>
      </c>
      <c r="F12">
        <v>60.539216666666697</v>
      </c>
      <c r="G12">
        <v>1488.79848248644</v>
      </c>
      <c r="H12">
        <v>92.93</v>
      </c>
      <c r="I12" s="2" t="s">
        <v>49</v>
      </c>
      <c r="J12" t="s">
        <v>50</v>
      </c>
      <c r="K12" t="s">
        <v>24</v>
      </c>
      <c r="L12" t="s">
        <v>25</v>
      </c>
      <c r="M12" s="2">
        <v>9126510.5309847407</v>
      </c>
      <c r="N12" s="3">
        <f>M12*2000/M13</f>
        <v>23449.217184896814</v>
      </c>
    </row>
    <row r="13" spans="1:16" x14ac:dyDescent="0.25">
      <c r="A13" t="s">
        <v>187</v>
      </c>
      <c r="B13">
        <v>0</v>
      </c>
      <c r="C13">
        <v>1</v>
      </c>
      <c r="D13" t="s">
        <v>188</v>
      </c>
      <c r="E13" s="8">
        <v>2</v>
      </c>
      <c r="F13">
        <v>60.539216666666697</v>
      </c>
      <c r="G13">
        <v>1478.7910508092</v>
      </c>
      <c r="H13">
        <v>97.75</v>
      </c>
      <c r="I13" t="s">
        <v>49</v>
      </c>
      <c r="K13" t="s">
        <v>24</v>
      </c>
      <c r="L13" t="s">
        <v>25</v>
      </c>
      <c r="M13">
        <v>778406.41408387397</v>
      </c>
    </row>
    <row r="14" spans="1:16" x14ac:dyDescent="0.25">
      <c r="A14" t="s">
        <v>172</v>
      </c>
      <c r="B14">
        <v>0</v>
      </c>
      <c r="C14">
        <v>1</v>
      </c>
      <c r="D14" t="s">
        <v>173</v>
      </c>
      <c r="E14" s="8">
        <v>2</v>
      </c>
      <c r="F14">
        <v>49.259583333333303</v>
      </c>
      <c r="G14">
        <v>1170.63765534608</v>
      </c>
      <c r="H14">
        <v>65.260000000000005</v>
      </c>
      <c r="I14" s="2" t="s">
        <v>22</v>
      </c>
      <c r="J14" t="s">
        <v>23</v>
      </c>
      <c r="K14" t="s">
        <v>24</v>
      </c>
      <c r="L14" t="s">
        <v>25</v>
      </c>
      <c r="M14" s="2">
        <v>10030658.510747001</v>
      </c>
      <c r="N14">
        <f>M14*2000/M15</f>
        <v>1250.8192536897543</v>
      </c>
    </row>
    <row r="15" spans="1:16" x14ac:dyDescent="0.25">
      <c r="A15" t="s">
        <v>174</v>
      </c>
      <c r="B15">
        <v>1</v>
      </c>
      <c r="C15">
        <v>1</v>
      </c>
      <c r="D15" t="s">
        <v>175</v>
      </c>
      <c r="E15" s="8">
        <v>2</v>
      </c>
      <c r="F15">
        <v>49.259583333333303</v>
      </c>
      <c r="G15">
        <v>1162.6262882840999</v>
      </c>
      <c r="H15">
        <v>70.16</v>
      </c>
      <c r="I15" t="s">
        <v>22</v>
      </c>
      <c r="K15" t="s">
        <v>24</v>
      </c>
      <c r="L15" t="s">
        <v>25</v>
      </c>
      <c r="M15">
        <v>16038541.9094851</v>
      </c>
    </row>
    <row r="16" spans="1:16" x14ac:dyDescent="0.25">
      <c r="A16" t="s">
        <v>176</v>
      </c>
      <c r="B16">
        <v>0</v>
      </c>
      <c r="C16">
        <v>1</v>
      </c>
      <c r="D16" t="s">
        <v>170</v>
      </c>
      <c r="E16" s="8">
        <v>2</v>
      </c>
      <c r="F16">
        <v>52.947499999999998</v>
      </c>
      <c r="G16">
        <v>1021.62560582668</v>
      </c>
      <c r="H16">
        <v>52.4</v>
      </c>
      <c r="I16" s="2" t="s">
        <v>30</v>
      </c>
      <c r="J16" t="s">
        <v>31</v>
      </c>
      <c r="K16" t="s">
        <v>24</v>
      </c>
      <c r="L16" t="s">
        <v>25</v>
      </c>
      <c r="M16" s="2">
        <v>6653113.6626295904</v>
      </c>
      <c r="N16">
        <f>M16*2000/M17</f>
        <v>1382.4181984446097</v>
      </c>
    </row>
    <row r="17" spans="1:16" x14ac:dyDescent="0.25">
      <c r="A17" t="s">
        <v>177</v>
      </c>
      <c r="B17">
        <v>0</v>
      </c>
      <c r="C17">
        <v>1</v>
      </c>
      <c r="D17" t="s">
        <v>113</v>
      </c>
      <c r="E17" s="8">
        <v>2</v>
      </c>
      <c r="F17">
        <v>52.9812333333333</v>
      </c>
      <c r="G17">
        <v>1013.61302545303</v>
      </c>
      <c r="H17">
        <v>56.09</v>
      </c>
      <c r="I17" t="s">
        <v>30</v>
      </c>
      <c r="K17" t="s">
        <v>24</v>
      </c>
      <c r="L17" t="s">
        <v>25</v>
      </c>
      <c r="M17">
        <v>9625327.0828106292</v>
      </c>
    </row>
    <row r="18" spans="1:16" x14ac:dyDescent="0.25">
      <c r="A18" t="s">
        <v>182</v>
      </c>
      <c r="B18">
        <v>0</v>
      </c>
      <c r="C18">
        <v>1</v>
      </c>
      <c r="D18" t="s">
        <v>183</v>
      </c>
      <c r="E18" s="8">
        <v>2</v>
      </c>
      <c r="F18">
        <v>39.079700000000003</v>
      </c>
      <c r="G18">
        <v>936.49509393365997</v>
      </c>
      <c r="H18">
        <v>37.700000000000003</v>
      </c>
      <c r="I18" s="2" t="s">
        <v>43</v>
      </c>
      <c r="J18" t="s">
        <v>44</v>
      </c>
      <c r="K18" t="s">
        <v>24</v>
      </c>
      <c r="L18" t="s">
        <v>25</v>
      </c>
      <c r="M18" s="2">
        <v>2307958.12055504</v>
      </c>
      <c r="N18">
        <f>M18*2000/M19</f>
        <v>1636.587765965427</v>
      </c>
    </row>
    <row r="19" spans="1:16" x14ac:dyDescent="0.25">
      <c r="A19" t="s">
        <v>184</v>
      </c>
      <c r="B19">
        <v>0</v>
      </c>
      <c r="C19">
        <v>1</v>
      </c>
      <c r="D19" t="s">
        <v>114</v>
      </c>
      <c r="E19" s="8">
        <v>2</v>
      </c>
      <c r="F19">
        <v>39.079700000000003</v>
      </c>
      <c r="G19">
        <v>926.48719206967598</v>
      </c>
      <c r="H19">
        <v>37.76</v>
      </c>
      <c r="I19" t="s">
        <v>43</v>
      </c>
      <c r="K19" t="s">
        <v>24</v>
      </c>
      <c r="L19" t="s">
        <v>25</v>
      </c>
      <c r="M19">
        <v>2820451.3910606802</v>
      </c>
    </row>
    <row r="20" spans="1:16" x14ac:dyDescent="0.25">
      <c r="E20" s="8"/>
    </row>
    <row r="21" spans="1:16" x14ac:dyDescent="0.25">
      <c r="A21" t="s">
        <v>193</v>
      </c>
      <c r="B21">
        <v>0</v>
      </c>
      <c r="C21">
        <v>2</v>
      </c>
      <c r="D21" t="s">
        <v>194</v>
      </c>
      <c r="E21" s="8" t="s">
        <v>36</v>
      </c>
      <c r="F21">
        <v>10.4046</v>
      </c>
      <c r="G21">
        <v>1497.7140748955101</v>
      </c>
      <c r="H21">
        <v>88.63</v>
      </c>
      <c r="I21" s="2" t="s">
        <v>63</v>
      </c>
      <c r="J21" t="s">
        <v>56</v>
      </c>
      <c r="K21" t="s">
        <v>57</v>
      </c>
      <c r="L21" t="s">
        <v>139</v>
      </c>
      <c r="M21" s="2">
        <v>62698429.730701901</v>
      </c>
    </row>
    <row r="22" spans="1:16" x14ac:dyDescent="0.25">
      <c r="A22" t="s">
        <v>195</v>
      </c>
      <c r="B22">
        <v>2</v>
      </c>
      <c r="C22">
        <v>2</v>
      </c>
      <c r="D22" t="s">
        <v>196</v>
      </c>
      <c r="E22" s="8" t="s">
        <v>36</v>
      </c>
      <c r="F22">
        <v>10.417308333333301</v>
      </c>
      <c r="G22">
        <v>1489.7030891294201</v>
      </c>
      <c r="H22">
        <v>97.77</v>
      </c>
      <c r="I22" t="s">
        <v>63</v>
      </c>
      <c r="K22" t="s">
        <v>57</v>
      </c>
      <c r="L22" t="s">
        <v>139</v>
      </c>
      <c r="M22">
        <v>103131947.885994</v>
      </c>
      <c r="N22">
        <f>M22*4*O10/M21</f>
        <v>10102.574906430791</v>
      </c>
      <c r="O22">
        <f>AVERAGE(N24,N22)</f>
        <v>12850.838419217987</v>
      </c>
      <c r="P22">
        <v>1</v>
      </c>
    </row>
    <row r="23" spans="1:16" x14ac:dyDescent="0.25">
      <c r="A23" t="s">
        <v>189</v>
      </c>
      <c r="B23">
        <v>1</v>
      </c>
      <c r="C23">
        <v>1</v>
      </c>
      <c r="D23" t="s">
        <v>190</v>
      </c>
      <c r="E23" s="8">
        <v>2</v>
      </c>
      <c r="F23">
        <v>22.375900000000001</v>
      </c>
      <c r="G23">
        <v>1368.62650209869</v>
      </c>
      <c r="H23">
        <v>87.68</v>
      </c>
      <c r="I23" s="2" t="s">
        <v>55</v>
      </c>
      <c r="J23" t="s">
        <v>56</v>
      </c>
      <c r="K23" t="s">
        <v>57</v>
      </c>
      <c r="L23" t="s">
        <v>139</v>
      </c>
      <c r="M23" s="2">
        <v>66744306.392707497</v>
      </c>
    </row>
    <row r="24" spans="1:16" x14ac:dyDescent="0.25">
      <c r="A24" t="s">
        <v>191</v>
      </c>
      <c r="B24">
        <v>0</v>
      </c>
      <c r="C24">
        <v>1</v>
      </c>
      <c r="D24" t="s">
        <v>192</v>
      </c>
      <c r="E24" s="8">
        <v>2</v>
      </c>
      <c r="F24">
        <v>22.375900000000001</v>
      </c>
      <c r="G24">
        <v>1360.61371117678</v>
      </c>
      <c r="H24">
        <v>90.02</v>
      </c>
      <c r="I24" t="s">
        <v>55</v>
      </c>
      <c r="K24" t="s">
        <v>57</v>
      </c>
      <c r="L24" t="s">
        <v>139</v>
      </c>
      <c r="M24">
        <v>169518967.01834401</v>
      </c>
      <c r="N24">
        <f>M24*4*O10/M23</f>
        <v>15599.101932005184</v>
      </c>
    </row>
    <row r="25" spans="1:16" x14ac:dyDescent="0.25">
      <c r="E25" s="8"/>
    </row>
    <row r="26" spans="1:16" x14ac:dyDescent="0.25">
      <c r="A26" t="s">
        <v>197</v>
      </c>
      <c r="B26">
        <v>0</v>
      </c>
      <c r="C26">
        <v>1</v>
      </c>
      <c r="D26" t="s">
        <v>198</v>
      </c>
      <c r="E26" s="8">
        <v>2</v>
      </c>
      <c r="F26">
        <v>43.530133333333303</v>
      </c>
      <c r="G26">
        <v>848.45218887834403</v>
      </c>
      <c r="H26">
        <v>56.78</v>
      </c>
      <c r="I26" s="2" t="s">
        <v>68</v>
      </c>
      <c r="J26" t="s">
        <v>69</v>
      </c>
      <c r="K26" t="s">
        <v>70</v>
      </c>
      <c r="L26" t="s">
        <v>71</v>
      </c>
      <c r="M26" s="2">
        <v>3180003.4787155301</v>
      </c>
    </row>
    <row r="27" spans="1:16" x14ac:dyDescent="0.25">
      <c r="A27" t="s">
        <v>199</v>
      </c>
      <c r="B27">
        <v>0</v>
      </c>
      <c r="C27">
        <v>1</v>
      </c>
      <c r="D27" t="s">
        <v>104</v>
      </c>
      <c r="E27" s="8">
        <v>2</v>
      </c>
      <c r="F27">
        <v>43.530133333333303</v>
      </c>
      <c r="G27">
        <v>840.43868481668403</v>
      </c>
      <c r="H27">
        <v>43.57</v>
      </c>
      <c r="I27" t="s">
        <v>68</v>
      </c>
      <c r="K27" t="s">
        <v>70</v>
      </c>
      <c r="L27" t="s">
        <v>71</v>
      </c>
      <c r="M27">
        <v>2575900.1154481298</v>
      </c>
      <c r="N27">
        <f>M27*O10/M26</f>
        <v>1243.761058245532</v>
      </c>
      <c r="O27">
        <f>AVERAGE(N27,N29,N31)</f>
        <v>974.38902826448702</v>
      </c>
      <c r="P27">
        <f>O22/O27</f>
        <v>13.188611577561575</v>
      </c>
    </row>
    <row r="28" spans="1:16" x14ac:dyDescent="0.25">
      <c r="A28" t="s">
        <v>200</v>
      </c>
      <c r="B28">
        <v>2</v>
      </c>
      <c r="C28">
        <v>2</v>
      </c>
      <c r="D28" t="s">
        <v>201</v>
      </c>
      <c r="E28" s="8" t="s">
        <v>36</v>
      </c>
      <c r="F28">
        <v>52.644716666666703</v>
      </c>
      <c r="G28">
        <v>1245.66996766957</v>
      </c>
      <c r="H28">
        <v>50.84</v>
      </c>
      <c r="I28" s="2" t="s">
        <v>76</v>
      </c>
      <c r="J28" t="s">
        <v>77</v>
      </c>
      <c r="K28" t="s">
        <v>70</v>
      </c>
      <c r="L28" t="s">
        <v>71</v>
      </c>
      <c r="M28" s="2">
        <v>8940787.7558167204</v>
      </c>
    </row>
    <row r="29" spans="1:16" x14ac:dyDescent="0.25">
      <c r="A29" t="s">
        <v>202</v>
      </c>
      <c r="B29">
        <v>0</v>
      </c>
      <c r="C29">
        <v>1</v>
      </c>
      <c r="D29" t="s">
        <v>203</v>
      </c>
      <c r="E29" s="8">
        <v>2</v>
      </c>
      <c r="F29">
        <v>52.644716666666703</v>
      </c>
      <c r="G29">
        <v>1237.6569203373199</v>
      </c>
      <c r="H29">
        <v>49.83</v>
      </c>
      <c r="I29" t="s">
        <v>76</v>
      </c>
      <c r="K29" t="s">
        <v>70</v>
      </c>
      <c r="L29" t="s">
        <v>71</v>
      </c>
      <c r="M29">
        <v>3601682.0411809799</v>
      </c>
      <c r="N29">
        <f>M29*O10/M28</f>
        <v>618.53619245365678</v>
      </c>
    </row>
    <row r="30" spans="1:16" x14ac:dyDescent="0.25">
      <c r="A30" t="s">
        <v>204</v>
      </c>
      <c r="B30">
        <v>0</v>
      </c>
      <c r="C30">
        <v>1</v>
      </c>
      <c r="D30" t="s">
        <v>84</v>
      </c>
      <c r="E30" s="8">
        <v>2</v>
      </c>
      <c r="F30">
        <v>33.977266666666701</v>
      </c>
      <c r="G30">
        <v>866.42793498558797</v>
      </c>
      <c r="H30">
        <v>46.86</v>
      </c>
      <c r="I30" s="2" t="s">
        <v>82</v>
      </c>
      <c r="J30" t="s">
        <v>69</v>
      </c>
      <c r="K30" t="s">
        <v>70</v>
      </c>
      <c r="L30" t="s">
        <v>71</v>
      </c>
      <c r="M30" s="2">
        <v>3012113.1193362498</v>
      </c>
    </row>
    <row r="31" spans="1:16" x14ac:dyDescent="0.25">
      <c r="A31" t="s">
        <v>205</v>
      </c>
      <c r="B31">
        <v>0</v>
      </c>
      <c r="C31">
        <v>1</v>
      </c>
      <c r="D31" t="s">
        <v>206</v>
      </c>
      <c r="E31" s="8">
        <v>2</v>
      </c>
      <c r="F31">
        <v>33.977266666666701</v>
      </c>
      <c r="G31">
        <v>858.413535129563</v>
      </c>
      <c r="H31">
        <v>44.36</v>
      </c>
      <c r="I31" t="s">
        <v>82</v>
      </c>
      <c r="K31" t="s">
        <v>70</v>
      </c>
      <c r="L31" t="s">
        <v>71</v>
      </c>
      <c r="M31">
        <v>2081123.4674412699</v>
      </c>
      <c r="N31">
        <f>M31*O10/M30</f>
        <v>1060.8698340942724</v>
      </c>
    </row>
    <row r="32" spans="1:16" x14ac:dyDescent="0.25">
      <c r="E32" s="8"/>
    </row>
    <row r="33" spans="1:16" x14ac:dyDescent="0.25">
      <c r="A33" t="s">
        <v>210</v>
      </c>
      <c r="B33">
        <v>1</v>
      </c>
      <c r="C33">
        <v>1</v>
      </c>
      <c r="D33" t="s">
        <v>211</v>
      </c>
      <c r="E33" s="8">
        <v>2</v>
      </c>
      <c r="F33">
        <v>14.713383333333301</v>
      </c>
      <c r="G33">
        <v>782.38004800742601</v>
      </c>
      <c r="H33">
        <v>30.73</v>
      </c>
      <c r="I33" s="2" t="s">
        <v>105</v>
      </c>
      <c r="J33" t="s">
        <v>44</v>
      </c>
      <c r="K33" t="s">
        <v>100</v>
      </c>
      <c r="L33" t="s">
        <v>1</v>
      </c>
      <c r="M33" s="2">
        <v>7303772.5776425302</v>
      </c>
    </row>
    <row r="34" spans="1:16" x14ac:dyDescent="0.25">
      <c r="A34" t="s">
        <v>212</v>
      </c>
      <c r="B34">
        <v>1</v>
      </c>
      <c r="C34">
        <v>1</v>
      </c>
      <c r="D34" t="s">
        <v>213</v>
      </c>
      <c r="E34" s="8">
        <v>2</v>
      </c>
      <c r="F34">
        <v>14.7023833333333</v>
      </c>
      <c r="G34">
        <v>772.37405970718601</v>
      </c>
      <c r="H34">
        <v>15.13</v>
      </c>
      <c r="I34" t="s">
        <v>105</v>
      </c>
      <c r="K34" t="s">
        <v>100</v>
      </c>
      <c r="L34" t="s">
        <v>1</v>
      </c>
      <c r="M34">
        <v>29780</v>
      </c>
      <c r="N34">
        <f>M34*O10/M33</f>
        <v>6.2605571323699092</v>
      </c>
      <c r="O34">
        <f>AVERAGE(N36,N34)</f>
        <v>4.0859000050228609</v>
      </c>
      <c r="P34">
        <f>O22/O34</f>
        <v>3145.1671365966495</v>
      </c>
    </row>
    <row r="35" spans="1:16" x14ac:dyDescent="0.25">
      <c r="A35" t="s">
        <v>207</v>
      </c>
      <c r="B35">
        <v>2</v>
      </c>
      <c r="C35">
        <v>2</v>
      </c>
      <c r="D35" t="s">
        <v>171</v>
      </c>
      <c r="E35" s="8">
        <v>2</v>
      </c>
      <c r="F35">
        <v>37.891458333333297</v>
      </c>
      <c r="G35">
        <v>1430.6561648890199</v>
      </c>
      <c r="H35">
        <v>88.28</v>
      </c>
      <c r="I35" s="2" t="s">
        <v>98</v>
      </c>
      <c r="J35" t="s">
        <v>99</v>
      </c>
      <c r="K35" t="s">
        <v>100</v>
      </c>
      <c r="L35" t="s">
        <v>1</v>
      </c>
      <c r="M35" s="2">
        <v>19931795.186910301</v>
      </c>
    </row>
    <row r="36" spans="1:16" x14ac:dyDescent="0.25">
      <c r="A36" t="s">
        <v>208</v>
      </c>
      <c r="B36">
        <v>2</v>
      </c>
      <c r="C36">
        <v>2</v>
      </c>
      <c r="D36" t="s">
        <v>209</v>
      </c>
      <c r="E36" s="8">
        <v>2</v>
      </c>
      <c r="F36">
        <v>37.835418333333003</v>
      </c>
      <c r="G36">
        <v>1420.5041248836201</v>
      </c>
      <c r="H36">
        <v>18.21</v>
      </c>
      <c r="I36" t="s">
        <v>98</v>
      </c>
      <c r="K36" t="s">
        <v>100</v>
      </c>
      <c r="L36" t="s">
        <v>1</v>
      </c>
      <c r="M36">
        <v>24810</v>
      </c>
      <c r="N36">
        <f>M36*O10/M35</f>
        <v>1.9112428776758132</v>
      </c>
    </row>
    <row r="37" spans="1:16" x14ac:dyDescent="0.25">
      <c r="E37" s="8"/>
    </row>
    <row r="38" spans="1:16" x14ac:dyDescent="0.25">
      <c r="E38" s="8"/>
      <c r="I38" s="2"/>
      <c r="M38" s="2"/>
    </row>
    <row r="39" spans="1:16" x14ac:dyDescent="0.25">
      <c r="E39" s="8"/>
    </row>
    <row r="40" spans="1:16" x14ac:dyDescent="0.25">
      <c r="E40" s="8"/>
      <c r="I40" s="2"/>
      <c r="M40" s="2"/>
    </row>
    <row r="41" spans="1:16" x14ac:dyDescent="0.25">
      <c r="E41" s="8"/>
    </row>
    <row r="42" spans="1:16" x14ac:dyDescent="0.25">
      <c r="E42" s="8"/>
      <c r="I42" s="2"/>
      <c r="M42" s="2"/>
    </row>
    <row r="43" spans="1:16" x14ac:dyDescent="0.25">
      <c r="E43" s="8"/>
    </row>
    <row r="44" spans="1:16" x14ac:dyDescent="0.25">
      <c r="E44" s="8"/>
    </row>
    <row r="45" spans="1:16" x14ac:dyDescent="0.25">
      <c r="E45" s="8"/>
      <c r="I45" s="2"/>
      <c r="M45" s="2"/>
    </row>
    <row r="46" spans="1:16" x14ac:dyDescent="0.25">
      <c r="E46" s="8"/>
    </row>
    <row r="47" spans="1:16" x14ac:dyDescent="0.25">
      <c r="E47" s="8"/>
      <c r="I47" s="2"/>
      <c r="M47" s="2"/>
    </row>
    <row r="48" spans="1:16" x14ac:dyDescent="0.25">
      <c r="E48" s="8"/>
    </row>
    <row r="49" spans="5:13" x14ac:dyDescent="0.25">
      <c r="E49" s="8"/>
      <c r="I49" s="2"/>
      <c r="M49" s="2"/>
    </row>
    <row r="50" spans="5:13" x14ac:dyDescent="0.25">
      <c r="E50" s="8"/>
    </row>
    <row r="51" spans="5:13" x14ac:dyDescent="0.25">
      <c r="E51" s="8"/>
    </row>
    <row r="52" spans="5:13" x14ac:dyDescent="0.25">
      <c r="E52" s="8"/>
      <c r="I52" s="10"/>
      <c r="M52" s="10"/>
    </row>
    <row r="53" spans="5:13" x14ac:dyDescent="0.25">
      <c r="E53" s="8"/>
      <c r="I53" s="2"/>
      <c r="M53" s="2"/>
    </row>
    <row r="54" spans="5:13" x14ac:dyDescent="0.25">
      <c r="E54" s="8"/>
      <c r="I54" s="10"/>
      <c r="M54" s="10"/>
    </row>
    <row r="55" spans="5:13" x14ac:dyDescent="0.25">
      <c r="E55" s="8"/>
      <c r="I55" s="10"/>
      <c r="M55" s="10"/>
    </row>
    <row r="56" spans="5:13" x14ac:dyDescent="0.25">
      <c r="E56" s="8"/>
      <c r="I56" s="10"/>
      <c r="M56" s="10"/>
    </row>
    <row r="57" spans="5:13" x14ac:dyDescent="0.25">
      <c r="E57" s="8"/>
      <c r="I57" s="10"/>
      <c r="M57" s="10"/>
    </row>
    <row r="58" spans="5:13" x14ac:dyDescent="0.25">
      <c r="E58" s="8"/>
      <c r="I58" s="10"/>
      <c r="M58" s="10"/>
    </row>
    <row r="59" spans="5:13" x14ac:dyDescent="0.25">
      <c r="E59" s="8"/>
      <c r="I59" s="10"/>
      <c r="M59" s="10"/>
    </row>
    <row r="60" spans="5:13" x14ac:dyDescent="0.25">
      <c r="E60" s="8"/>
    </row>
    <row r="61" spans="5:13" x14ac:dyDescent="0.25">
      <c r="E61" s="8"/>
      <c r="I61" s="2"/>
      <c r="M61" s="2"/>
    </row>
    <row r="62" spans="5:13" x14ac:dyDescent="0.25">
      <c r="E62" s="8"/>
      <c r="I62" s="2"/>
      <c r="M62" s="2"/>
    </row>
    <row r="63" spans="5:13" x14ac:dyDescent="0.25">
      <c r="E63" s="8"/>
    </row>
    <row r="64" spans="5:13" x14ac:dyDescent="0.25">
      <c r="E64" s="8"/>
      <c r="I64" s="2"/>
      <c r="M64" s="2"/>
    </row>
    <row r="65" spans="5:13" x14ac:dyDescent="0.25">
      <c r="E65" s="8"/>
    </row>
    <row r="66" spans="5:13" x14ac:dyDescent="0.25">
      <c r="E66" s="8"/>
    </row>
    <row r="67" spans="5:13" x14ac:dyDescent="0.25">
      <c r="E67" s="8"/>
    </row>
    <row r="68" spans="5:13" x14ac:dyDescent="0.25">
      <c r="E68" s="8"/>
    </row>
    <row r="69" spans="5:13" x14ac:dyDescent="0.25">
      <c r="E69" s="8"/>
    </row>
    <row r="70" spans="5:13" x14ac:dyDescent="0.25">
      <c r="E70" s="8"/>
      <c r="I70" s="2"/>
      <c r="M70" s="2"/>
    </row>
    <row r="71" spans="5:13" x14ac:dyDescent="0.25">
      <c r="E71" s="8"/>
    </row>
    <row r="72" spans="5:13" x14ac:dyDescent="0.25">
      <c r="E72" s="8"/>
      <c r="I72" s="2"/>
      <c r="M72" s="2"/>
    </row>
    <row r="73" spans="5:13" x14ac:dyDescent="0.25">
      <c r="E73" s="8"/>
      <c r="I73" s="2"/>
      <c r="M73" s="2"/>
    </row>
    <row r="74" spans="5:13" x14ac:dyDescent="0.25">
      <c r="E74" s="8"/>
    </row>
    <row r="75" spans="5:13" x14ac:dyDescent="0.25">
      <c r="E75" s="8"/>
      <c r="I75" s="2"/>
      <c r="M75" s="2"/>
    </row>
    <row r="76" spans="5:13" x14ac:dyDescent="0.25">
      <c r="E76" s="8"/>
    </row>
    <row r="77" spans="5:13" x14ac:dyDescent="0.25">
      <c r="E77" s="8"/>
    </row>
    <row r="78" spans="5:13" x14ac:dyDescent="0.25">
      <c r="E78" s="8"/>
    </row>
    <row r="79" spans="5:13" x14ac:dyDescent="0.25">
      <c r="E79" s="8"/>
    </row>
    <row r="80" spans="5:13" x14ac:dyDescent="0.25">
      <c r="E80" s="8"/>
    </row>
    <row r="81" spans="5:5" x14ac:dyDescent="0.25">
      <c r="E81" s="8"/>
    </row>
    <row r="82" spans="5:5" x14ac:dyDescent="0.25">
      <c r="E82" s="8"/>
    </row>
    <row r="83" spans="5:5" x14ac:dyDescent="0.25">
      <c r="E83" s="8"/>
    </row>
    <row r="84" spans="5:5" x14ac:dyDescent="0.25">
      <c r="E84" s="8"/>
    </row>
    <row r="85" spans="5:5" x14ac:dyDescent="0.25">
      <c r="E85" s="8"/>
    </row>
    <row r="86" spans="5:5" x14ac:dyDescent="0.25">
      <c r="E86" s="8"/>
    </row>
    <row r="87" spans="5:5" x14ac:dyDescent="0.25">
      <c r="E87" s="8"/>
    </row>
    <row r="88" spans="5:5" x14ac:dyDescent="0.25">
      <c r="E88" s="8"/>
    </row>
    <row r="89" spans="5:5" x14ac:dyDescent="0.25">
      <c r="E89" s="8"/>
    </row>
    <row r="90" spans="5:5" x14ac:dyDescent="0.25">
      <c r="E90" s="8"/>
    </row>
    <row r="91" spans="5:5" x14ac:dyDescent="0.25">
      <c r="E91" s="8"/>
    </row>
    <row r="92" spans="5:5" x14ac:dyDescent="0.25">
      <c r="E92" s="8"/>
    </row>
    <row r="93" spans="5:5" x14ac:dyDescent="0.25">
      <c r="E93" s="8"/>
    </row>
    <row r="94" spans="5:5" x14ac:dyDescent="0.25">
      <c r="E94" s="8"/>
    </row>
    <row r="95" spans="5:5" x14ac:dyDescent="0.25">
      <c r="E95" s="8"/>
    </row>
    <row r="96" spans="5:5" x14ac:dyDescent="0.25">
      <c r="E96" s="8"/>
    </row>
    <row r="97" spans="5:5" x14ac:dyDescent="0.25">
      <c r="E97" s="8"/>
    </row>
    <row r="98" spans="5:5" x14ac:dyDescent="0.25">
      <c r="E98" s="8"/>
    </row>
    <row r="99" spans="5:5" x14ac:dyDescent="0.25">
      <c r="E99" s="8"/>
    </row>
    <row r="100" spans="5:5" x14ac:dyDescent="0.25">
      <c r="E100" s="8"/>
    </row>
    <row r="101" spans="5:5" x14ac:dyDescent="0.25">
      <c r="E101" s="8"/>
    </row>
    <row r="102" spans="5:5" x14ac:dyDescent="0.25">
      <c r="E102" s="8"/>
    </row>
    <row r="103" spans="5:5" x14ac:dyDescent="0.25">
      <c r="E103" s="8"/>
    </row>
    <row r="104" spans="5:5" x14ac:dyDescent="0.25">
      <c r="E104" s="8"/>
    </row>
    <row r="105" spans="5:5" x14ac:dyDescent="0.25">
      <c r="E105" s="8"/>
    </row>
    <row r="106" spans="5:5" x14ac:dyDescent="0.25">
      <c r="E106" s="8"/>
    </row>
    <row r="107" spans="5:5" x14ac:dyDescent="0.25">
      <c r="E107" s="8"/>
    </row>
    <row r="108" spans="5:5" x14ac:dyDescent="0.25">
      <c r="E108" s="8"/>
    </row>
    <row r="109" spans="5:5" x14ac:dyDescent="0.25">
      <c r="E109" s="8"/>
    </row>
    <row r="110" spans="5:5" x14ac:dyDescent="0.25">
      <c r="E110" s="8"/>
    </row>
    <row r="111" spans="5:5" x14ac:dyDescent="0.25">
      <c r="E111" s="8"/>
    </row>
    <row r="112" spans="5:5" x14ac:dyDescent="0.25">
      <c r="E112" s="8"/>
    </row>
    <row r="113" spans="5:5" x14ac:dyDescent="0.25">
      <c r="E113" s="8"/>
    </row>
    <row r="114" spans="5:5" x14ac:dyDescent="0.25">
      <c r="E114" s="8"/>
    </row>
    <row r="115" spans="5:5" x14ac:dyDescent="0.25">
      <c r="E115" s="8"/>
    </row>
    <row r="116" spans="5:5" x14ac:dyDescent="0.25">
      <c r="E116" s="8"/>
    </row>
    <row r="117" spans="5:5" x14ac:dyDescent="0.25">
      <c r="E117" s="8"/>
    </row>
    <row r="118" spans="5:5" x14ac:dyDescent="0.25">
      <c r="E118" s="8"/>
    </row>
    <row r="119" spans="5:5" x14ac:dyDescent="0.25">
      <c r="E119" s="8"/>
    </row>
    <row r="120" spans="5:5" x14ac:dyDescent="0.25">
      <c r="E120" s="8"/>
    </row>
    <row r="121" spans="5:5" x14ac:dyDescent="0.25">
      <c r="E121" s="8"/>
    </row>
    <row r="122" spans="5:5" x14ac:dyDescent="0.25">
      <c r="E122" s="8"/>
    </row>
    <row r="123" spans="5:5" x14ac:dyDescent="0.25">
      <c r="E123" s="8"/>
    </row>
    <row r="124" spans="5:5" x14ac:dyDescent="0.25">
      <c r="E124" s="8"/>
    </row>
    <row r="125" spans="5:5" x14ac:dyDescent="0.25">
      <c r="E125" s="8"/>
    </row>
    <row r="126" spans="5:5" x14ac:dyDescent="0.25">
      <c r="E126" s="8"/>
    </row>
    <row r="127" spans="5:5" x14ac:dyDescent="0.25">
      <c r="E127" s="8"/>
    </row>
    <row r="128" spans="5:5" x14ac:dyDescent="0.25">
      <c r="E128" s="8"/>
    </row>
    <row r="129" spans="5:5" x14ac:dyDescent="0.25">
      <c r="E129" s="8"/>
    </row>
    <row r="130" spans="5:5" x14ac:dyDescent="0.25">
      <c r="E130" s="8"/>
    </row>
    <row r="131" spans="5:5" x14ac:dyDescent="0.25">
      <c r="E131" s="8"/>
    </row>
    <row r="132" spans="5:5" x14ac:dyDescent="0.25">
      <c r="E132" s="8"/>
    </row>
    <row r="133" spans="5:5" x14ac:dyDescent="0.25">
      <c r="E133" s="8"/>
    </row>
    <row r="134" spans="5:5" x14ac:dyDescent="0.25">
      <c r="E134" s="8"/>
    </row>
    <row r="135" spans="5:5" x14ac:dyDescent="0.25">
      <c r="E135" s="8"/>
    </row>
    <row r="136" spans="5:5" x14ac:dyDescent="0.25">
      <c r="E136" s="8"/>
    </row>
    <row r="137" spans="5:5" x14ac:dyDescent="0.25">
      <c r="E137" s="8"/>
    </row>
    <row r="138" spans="5:5" x14ac:dyDescent="0.25">
      <c r="E138" s="8"/>
    </row>
    <row r="139" spans="5:5" x14ac:dyDescent="0.25">
      <c r="E139" s="8"/>
    </row>
    <row r="140" spans="5:5" x14ac:dyDescent="0.25">
      <c r="E140" s="8"/>
    </row>
    <row r="141" spans="5:5" x14ac:dyDescent="0.25">
      <c r="E141" s="8"/>
    </row>
    <row r="142" spans="5:5" x14ac:dyDescent="0.25">
      <c r="E142" s="8"/>
    </row>
    <row r="143" spans="5:5" x14ac:dyDescent="0.25">
      <c r="E143" s="8"/>
    </row>
    <row r="144" spans="5:5" x14ac:dyDescent="0.25">
      <c r="E144" s="8"/>
    </row>
    <row r="145" spans="5:5" x14ac:dyDescent="0.25">
      <c r="E145" s="8"/>
    </row>
    <row r="146" spans="5:5" x14ac:dyDescent="0.25">
      <c r="E146" s="8"/>
    </row>
    <row r="147" spans="5:5" x14ac:dyDescent="0.25">
      <c r="E147" s="8"/>
    </row>
    <row r="148" spans="5:5" x14ac:dyDescent="0.25">
      <c r="E148" s="8"/>
    </row>
    <row r="149" spans="5:5" x14ac:dyDescent="0.25">
      <c r="E149" s="8"/>
    </row>
    <row r="150" spans="5:5" x14ac:dyDescent="0.25">
      <c r="E150" s="8"/>
    </row>
    <row r="151" spans="5:5" x14ac:dyDescent="0.25">
      <c r="E151" s="8"/>
    </row>
    <row r="152" spans="5:5" x14ac:dyDescent="0.25">
      <c r="E152" s="8"/>
    </row>
    <row r="153" spans="5:5" x14ac:dyDescent="0.25">
      <c r="E153" s="8"/>
    </row>
    <row r="154" spans="5:5" x14ac:dyDescent="0.25">
      <c r="E154" s="8"/>
    </row>
    <row r="155" spans="5:5" x14ac:dyDescent="0.25">
      <c r="E155" s="8"/>
    </row>
    <row r="156" spans="5:5" x14ac:dyDescent="0.25">
      <c r="E156" s="8"/>
    </row>
    <row r="157" spans="5:5" x14ac:dyDescent="0.25">
      <c r="E157" s="8"/>
    </row>
    <row r="158" spans="5:5" x14ac:dyDescent="0.25">
      <c r="E158" s="8"/>
    </row>
    <row r="159" spans="5:5" x14ac:dyDescent="0.25">
      <c r="E159" s="8"/>
    </row>
    <row r="160" spans="5:5" x14ac:dyDescent="0.25">
      <c r="E160" s="8"/>
    </row>
    <row r="161" spans="5:5" x14ac:dyDescent="0.25">
      <c r="E161" s="8"/>
    </row>
    <row r="162" spans="5:5" x14ac:dyDescent="0.25">
      <c r="E162" s="8"/>
    </row>
    <row r="163" spans="5:5" x14ac:dyDescent="0.25">
      <c r="E163" s="8"/>
    </row>
    <row r="164" spans="5:5" x14ac:dyDescent="0.25">
      <c r="E164" s="8"/>
    </row>
    <row r="165" spans="5:5" x14ac:dyDescent="0.25">
      <c r="E165" s="8"/>
    </row>
    <row r="166" spans="5:5" x14ac:dyDescent="0.25">
      <c r="E166" s="8"/>
    </row>
    <row r="167" spans="5:5" x14ac:dyDescent="0.25">
      <c r="E167" s="8"/>
    </row>
    <row r="168" spans="5:5" x14ac:dyDescent="0.25">
      <c r="E168" s="8"/>
    </row>
    <row r="169" spans="5:5" x14ac:dyDescent="0.25">
      <c r="E169" s="8"/>
    </row>
    <row r="170" spans="5:5" x14ac:dyDescent="0.25">
      <c r="E170" s="8"/>
    </row>
    <row r="171" spans="5:5" x14ac:dyDescent="0.25">
      <c r="E171" s="8"/>
    </row>
    <row r="172" spans="5:5" x14ac:dyDescent="0.25">
      <c r="E172" s="8"/>
    </row>
    <row r="173" spans="5:5" x14ac:dyDescent="0.25">
      <c r="E173" s="8"/>
    </row>
    <row r="174" spans="5:5" x14ac:dyDescent="0.25">
      <c r="E174" s="8"/>
    </row>
    <row r="175" spans="5:5" x14ac:dyDescent="0.25">
      <c r="E175" s="8"/>
    </row>
    <row r="176" spans="5:5" x14ac:dyDescent="0.25">
      <c r="E176" s="8"/>
    </row>
    <row r="177" spans="5:5" x14ac:dyDescent="0.25">
      <c r="E177" s="8"/>
    </row>
    <row r="178" spans="5:5" x14ac:dyDescent="0.25">
      <c r="E178" s="8"/>
    </row>
    <row r="179" spans="5:5" x14ac:dyDescent="0.25">
      <c r="E179" s="8"/>
    </row>
    <row r="180" spans="5:5" x14ac:dyDescent="0.25">
      <c r="E180" s="8"/>
    </row>
    <row r="181" spans="5:5" x14ac:dyDescent="0.25">
      <c r="E181" s="8"/>
    </row>
    <row r="182" spans="5:5" x14ac:dyDescent="0.25">
      <c r="E182" s="8"/>
    </row>
    <row r="183" spans="5:5" x14ac:dyDescent="0.25">
      <c r="E183" s="8"/>
    </row>
    <row r="184" spans="5:5" x14ac:dyDescent="0.25">
      <c r="E184" s="8"/>
    </row>
    <row r="185" spans="5:5" x14ac:dyDescent="0.25">
      <c r="E185" s="8"/>
    </row>
    <row r="186" spans="5:5" x14ac:dyDescent="0.25">
      <c r="E186" s="8"/>
    </row>
    <row r="187" spans="5:5" x14ac:dyDescent="0.25">
      <c r="E187" s="8"/>
    </row>
    <row r="188" spans="5:5" x14ac:dyDescent="0.25">
      <c r="E188" s="8"/>
    </row>
    <row r="189" spans="5:5" x14ac:dyDescent="0.25">
      <c r="E189" s="8"/>
    </row>
    <row r="190" spans="5:5" x14ac:dyDescent="0.25">
      <c r="E190" s="8"/>
    </row>
    <row r="191" spans="5:5" x14ac:dyDescent="0.25">
      <c r="E191" s="8"/>
    </row>
    <row r="192" spans="5:5" x14ac:dyDescent="0.25">
      <c r="E192" s="8"/>
    </row>
    <row r="193" spans="5:5" x14ac:dyDescent="0.25">
      <c r="E193" s="8"/>
    </row>
    <row r="194" spans="5:5" x14ac:dyDescent="0.25">
      <c r="E194" s="8"/>
    </row>
    <row r="195" spans="5:5" x14ac:dyDescent="0.25">
      <c r="E195" s="8"/>
    </row>
    <row r="196" spans="5:5" x14ac:dyDescent="0.25">
      <c r="E196" s="8"/>
    </row>
    <row r="197" spans="5:5" x14ac:dyDescent="0.25">
      <c r="E197" s="8"/>
    </row>
    <row r="198" spans="5:5" x14ac:dyDescent="0.25">
      <c r="E198" s="8"/>
    </row>
    <row r="199" spans="5:5" x14ac:dyDescent="0.25">
      <c r="E199" s="8"/>
    </row>
    <row r="200" spans="5:5" x14ac:dyDescent="0.25">
      <c r="E200" s="8"/>
    </row>
    <row r="201" spans="5:5" x14ac:dyDescent="0.25">
      <c r="E201" s="8"/>
    </row>
    <row r="202" spans="5:5" x14ac:dyDescent="0.25">
      <c r="E202" s="8"/>
    </row>
    <row r="203" spans="5:5" x14ac:dyDescent="0.25">
      <c r="E203" s="8"/>
    </row>
    <row r="204" spans="5:5" x14ac:dyDescent="0.25">
      <c r="E204" s="8"/>
    </row>
    <row r="205" spans="5:5" x14ac:dyDescent="0.25">
      <c r="E205" s="8"/>
    </row>
    <row r="206" spans="5:5" x14ac:dyDescent="0.25">
      <c r="E206" s="8"/>
    </row>
    <row r="207" spans="5:5" x14ac:dyDescent="0.25">
      <c r="E207" s="8"/>
    </row>
    <row r="208" spans="5:5" x14ac:dyDescent="0.25">
      <c r="E208" s="8"/>
    </row>
    <row r="209" spans="5:5" x14ac:dyDescent="0.25">
      <c r="E209" s="8"/>
    </row>
    <row r="210" spans="5:5" x14ac:dyDescent="0.25">
      <c r="E210" s="8"/>
    </row>
    <row r="211" spans="5:5" x14ac:dyDescent="0.25">
      <c r="E211" s="8"/>
    </row>
    <row r="212" spans="5:5" x14ac:dyDescent="0.25">
      <c r="E212" s="8"/>
    </row>
    <row r="213" spans="5:5" x14ac:dyDescent="0.25">
      <c r="E213" s="8"/>
    </row>
    <row r="214" spans="5:5" x14ac:dyDescent="0.25">
      <c r="E214" s="8"/>
    </row>
    <row r="215" spans="5:5" x14ac:dyDescent="0.25">
      <c r="E215" s="8"/>
    </row>
    <row r="216" spans="5:5" x14ac:dyDescent="0.25">
      <c r="E216" s="8"/>
    </row>
    <row r="217" spans="5:5" x14ac:dyDescent="0.25">
      <c r="E217" s="8"/>
    </row>
    <row r="218" spans="5:5" x14ac:dyDescent="0.25">
      <c r="E218" s="8"/>
    </row>
    <row r="219" spans="5:5" x14ac:dyDescent="0.25">
      <c r="E219" s="8"/>
    </row>
    <row r="220" spans="5:5" x14ac:dyDescent="0.25">
      <c r="E220" s="8"/>
    </row>
    <row r="221" spans="5:5" x14ac:dyDescent="0.25">
      <c r="E221" s="8"/>
    </row>
    <row r="222" spans="5:5" x14ac:dyDescent="0.25">
      <c r="E222" s="8"/>
    </row>
    <row r="223" spans="5:5" x14ac:dyDescent="0.25">
      <c r="E223" s="8"/>
    </row>
    <row r="224" spans="5:5" x14ac:dyDescent="0.25">
      <c r="E224" s="8"/>
    </row>
    <row r="225" spans="5:5" x14ac:dyDescent="0.25">
      <c r="E225" s="8"/>
    </row>
    <row r="226" spans="5:5" x14ac:dyDescent="0.25">
      <c r="E226" s="8"/>
    </row>
    <row r="227" spans="5:5" x14ac:dyDescent="0.25">
      <c r="E227" s="8"/>
    </row>
    <row r="228" spans="5:5" x14ac:dyDescent="0.25">
      <c r="E228" s="8"/>
    </row>
    <row r="229" spans="5:5" x14ac:dyDescent="0.25">
      <c r="E229" s="8"/>
    </row>
    <row r="230" spans="5:5" x14ac:dyDescent="0.25">
      <c r="E230" s="8"/>
    </row>
    <row r="231" spans="5:5" x14ac:dyDescent="0.25">
      <c r="E231" s="8"/>
    </row>
    <row r="232" spans="5:5" x14ac:dyDescent="0.25">
      <c r="E232" s="8"/>
    </row>
    <row r="233" spans="5:5" x14ac:dyDescent="0.25">
      <c r="E233" s="8"/>
    </row>
    <row r="234" spans="5:5" x14ac:dyDescent="0.25">
      <c r="E234" s="8"/>
    </row>
    <row r="235" spans="5:5" x14ac:dyDescent="0.25">
      <c r="E235" s="8"/>
    </row>
    <row r="236" spans="5:5" x14ac:dyDescent="0.25">
      <c r="E236" s="8"/>
    </row>
    <row r="237" spans="5:5" x14ac:dyDescent="0.25">
      <c r="E237" s="8"/>
    </row>
    <row r="238" spans="5:5" x14ac:dyDescent="0.25">
      <c r="E238" s="8"/>
    </row>
    <row r="239" spans="5:5" x14ac:dyDescent="0.25">
      <c r="E239" s="8"/>
    </row>
    <row r="240" spans="5:5" x14ac:dyDescent="0.25">
      <c r="E240" s="8"/>
    </row>
    <row r="241" spans="5:5" x14ac:dyDescent="0.25">
      <c r="E241" s="8"/>
    </row>
    <row r="242" spans="5:5" x14ac:dyDescent="0.25">
      <c r="E242" s="8"/>
    </row>
    <row r="243" spans="5:5" x14ac:dyDescent="0.25">
      <c r="E243" s="8"/>
    </row>
    <row r="244" spans="5:5" x14ac:dyDescent="0.25">
      <c r="E244" s="8"/>
    </row>
    <row r="245" spans="5:5" x14ac:dyDescent="0.25">
      <c r="E245" s="8"/>
    </row>
    <row r="246" spans="5:5" x14ac:dyDescent="0.25">
      <c r="E246" s="8"/>
    </row>
    <row r="247" spans="5:5" x14ac:dyDescent="0.25">
      <c r="E247" s="8"/>
    </row>
    <row r="248" spans="5:5" x14ac:dyDescent="0.25">
      <c r="E248" s="8"/>
    </row>
    <row r="249" spans="5:5" x14ac:dyDescent="0.25">
      <c r="E249" s="8"/>
    </row>
    <row r="250" spans="5:5" x14ac:dyDescent="0.25">
      <c r="E250" s="8"/>
    </row>
    <row r="251" spans="5:5" x14ac:dyDescent="0.25">
      <c r="E251" s="8"/>
    </row>
    <row r="252" spans="5:5" x14ac:dyDescent="0.25">
      <c r="E252" s="8"/>
    </row>
    <row r="253" spans="5:5" x14ac:dyDescent="0.25">
      <c r="E253" s="8"/>
    </row>
    <row r="254" spans="5:5" x14ac:dyDescent="0.25">
      <c r="E254" s="8"/>
    </row>
    <row r="255" spans="5:5" x14ac:dyDescent="0.25">
      <c r="E255" s="8"/>
    </row>
    <row r="256" spans="5:5" x14ac:dyDescent="0.25">
      <c r="E256" s="8"/>
    </row>
    <row r="257" spans="5:5" x14ac:dyDescent="0.25">
      <c r="E257" s="8"/>
    </row>
    <row r="258" spans="5:5" x14ac:dyDescent="0.25">
      <c r="E258" s="8"/>
    </row>
    <row r="259" spans="5:5" x14ac:dyDescent="0.25">
      <c r="E259" s="8"/>
    </row>
    <row r="260" spans="5:5" x14ac:dyDescent="0.25">
      <c r="E260" s="8"/>
    </row>
    <row r="261" spans="5:5" x14ac:dyDescent="0.25">
      <c r="E261" s="8"/>
    </row>
    <row r="262" spans="5:5" x14ac:dyDescent="0.25">
      <c r="E262" s="8"/>
    </row>
    <row r="263" spans="5:5" x14ac:dyDescent="0.25">
      <c r="E263" s="8"/>
    </row>
    <row r="264" spans="5:5" x14ac:dyDescent="0.25">
      <c r="E264" s="8"/>
    </row>
    <row r="265" spans="5:5" x14ac:dyDescent="0.25">
      <c r="E265" s="8"/>
    </row>
    <row r="266" spans="5:5" x14ac:dyDescent="0.25">
      <c r="E266" s="8"/>
    </row>
    <row r="267" spans="5:5" x14ac:dyDescent="0.25">
      <c r="E267" s="8"/>
    </row>
    <row r="268" spans="5:5" x14ac:dyDescent="0.25">
      <c r="E268" s="8"/>
    </row>
    <row r="269" spans="5:5" x14ac:dyDescent="0.25">
      <c r="E269" s="8"/>
    </row>
    <row r="270" spans="5:5" x14ac:dyDescent="0.25">
      <c r="E270" s="8"/>
    </row>
    <row r="271" spans="5:5" x14ac:dyDescent="0.25">
      <c r="E271" s="8"/>
    </row>
    <row r="272" spans="5:5" x14ac:dyDescent="0.25">
      <c r="E272" s="8"/>
    </row>
    <row r="273" spans="5:5" x14ac:dyDescent="0.25">
      <c r="E273" s="8"/>
    </row>
    <row r="274" spans="5:5" x14ac:dyDescent="0.25">
      <c r="E274" s="8"/>
    </row>
    <row r="275" spans="5:5" x14ac:dyDescent="0.25">
      <c r="E275" s="8"/>
    </row>
    <row r="276" spans="5:5" x14ac:dyDescent="0.25">
      <c r="E276" s="8"/>
    </row>
    <row r="277" spans="5:5" x14ac:dyDescent="0.25">
      <c r="E277" s="8"/>
    </row>
    <row r="278" spans="5:5" x14ac:dyDescent="0.25">
      <c r="E278" s="8"/>
    </row>
    <row r="279" spans="5:5" x14ac:dyDescent="0.25">
      <c r="E279" s="8"/>
    </row>
    <row r="280" spans="5:5" x14ac:dyDescent="0.25">
      <c r="E280" s="8"/>
    </row>
    <row r="281" spans="5:5" x14ac:dyDescent="0.25">
      <c r="E281" s="8"/>
    </row>
    <row r="282" spans="5:5" x14ac:dyDescent="0.25">
      <c r="E282" s="8"/>
    </row>
    <row r="283" spans="5:5" x14ac:dyDescent="0.25">
      <c r="E283" s="8"/>
    </row>
    <row r="284" spans="5:5" x14ac:dyDescent="0.25">
      <c r="E284" s="8"/>
    </row>
    <row r="285" spans="5:5" x14ac:dyDescent="0.25">
      <c r="E285" s="8"/>
    </row>
    <row r="286" spans="5:5" x14ac:dyDescent="0.25">
      <c r="E286" s="8"/>
    </row>
    <row r="287" spans="5:5" x14ac:dyDescent="0.25">
      <c r="E287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4ED4-9BC5-4779-9332-60116297322D}">
  <dimension ref="A1:P309"/>
  <sheetViews>
    <sheetView workbookViewId="0">
      <selection activeCell="D7" sqref="D7"/>
    </sheetView>
  </sheetViews>
  <sheetFormatPr defaultRowHeight="15" x14ac:dyDescent="0.25"/>
  <cols>
    <col min="1" max="1" width="19.5703125" customWidth="1"/>
    <col min="2" max="2" width="23.42578125" bestFit="1" customWidth="1"/>
    <col min="3" max="3" width="5.85546875" customWidth="1"/>
    <col min="4" max="4" width="25.5703125" bestFit="1" customWidth="1"/>
    <col min="5" max="5" width="20.85546875" bestFit="1" customWidth="1"/>
    <col min="6" max="6" width="20" bestFit="1" customWidth="1"/>
    <col min="7" max="7" width="12.5703125" bestFit="1" customWidth="1"/>
    <col min="8" max="8" width="22.85546875" bestFit="1" customWidth="1"/>
    <col min="9" max="9" width="35.7109375" bestFit="1" customWidth="1"/>
    <col min="10" max="10" width="48.42578125" bestFit="1" customWidth="1"/>
    <col min="11" max="11" width="14" bestFit="1" customWidth="1"/>
    <col min="12" max="12" width="17.5703125" bestFit="1" customWidth="1"/>
    <col min="13" max="13" width="22.42578125" bestFit="1" customWidth="1"/>
    <col min="14" max="14" width="14.28515625" bestFit="1" customWidth="1"/>
    <col min="15" max="15" width="22" bestFit="1" customWidth="1"/>
    <col min="16" max="16" width="20.85546875" bestFit="1" customWidth="1"/>
  </cols>
  <sheetData>
    <row r="1" spans="1:16" s="2" customFormat="1" x14ac:dyDescent="0.25">
      <c r="A1" s="2" t="s">
        <v>277</v>
      </c>
    </row>
    <row r="2" spans="1:16" x14ac:dyDescent="0.25">
      <c r="A2" t="s">
        <v>6</v>
      </c>
    </row>
    <row r="3" spans="1:16" x14ac:dyDescent="0.25">
      <c r="A3" t="s">
        <v>7</v>
      </c>
    </row>
    <row r="4" spans="1:16" x14ac:dyDescent="0.25">
      <c r="A4" t="s">
        <v>8</v>
      </c>
    </row>
    <row r="5" spans="1:16" x14ac:dyDescent="0.25">
      <c r="G5" t="s">
        <v>216</v>
      </c>
    </row>
    <row r="9" spans="1:16" x14ac:dyDescent="0.25">
      <c r="A9" t="s">
        <v>9</v>
      </c>
      <c r="B9" t="s">
        <v>10</v>
      </c>
      <c r="C9" t="s">
        <v>11</v>
      </c>
      <c r="D9" t="s">
        <v>12</v>
      </c>
      <c r="E9" t="s">
        <v>13</v>
      </c>
      <c r="F9" t="s">
        <v>14</v>
      </c>
      <c r="G9" t="s">
        <v>15</v>
      </c>
      <c r="H9" t="s">
        <v>266</v>
      </c>
      <c r="I9" t="s">
        <v>16</v>
      </c>
      <c r="J9" t="s">
        <v>17</v>
      </c>
      <c r="K9" t="s">
        <v>18</v>
      </c>
      <c r="L9" t="s">
        <v>19</v>
      </c>
      <c r="M9" t="s">
        <v>267</v>
      </c>
      <c r="N9" t="s">
        <v>268</v>
      </c>
      <c r="O9" t="s">
        <v>269</v>
      </c>
      <c r="P9" t="s">
        <v>270</v>
      </c>
    </row>
    <row r="10" spans="1:16" x14ac:dyDescent="0.25">
      <c r="A10" t="s">
        <v>224</v>
      </c>
      <c r="B10">
        <v>0</v>
      </c>
      <c r="C10">
        <v>2</v>
      </c>
      <c r="D10" t="s">
        <v>225</v>
      </c>
      <c r="E10" s="8" t="s">
        <v>36</v>
      </c>
      <c r="F10">
        <v>36.755650000000003</v>
      </c>
      <c r="G10">
        <v>1312.72181196461</v>
      </c>
      <c r="H10">
        <v>59.15</v>
      </c>
      <c r="I10" s="2" t="s">
        <v>37</v>
      </c>
      <c r="J10" t="s">
        <v>38</v>
      </c>
      <c r="K10" t="s">
        <v>24</v>
      </c>
      <c r="L10" t="s">
        <v>25</v>
      </c>
      <c r="M10" s="2">
        <v>11254472.1095479</v>
      </c>
      <c r="N10">
        <f>M10*2000/M11</f>
        <v>1415.6251509425163</v>
      </c>
      <c r="O10">
        <f>AVERAGE(N14,N16,N10,N18)</f>
        <v>1273.1034639199029</v>
      </c>
    </row>
    <row r="11" spans="1:16" x14ac:dyDescent="0.25">
      <c r="A11" t="s">
        <v>226</v>
      </c>
      <c r="B11">
        <v>2</v>
      </c>
      <c r="C11">
        <v>2</v>
      </c>
      <c r="D11" t="s">
        <v>227</v>
      </c>
      <c r="E11" s="8" t="s">
        <v>36</v>
      </c>
      <c r="F11">
        <v>36.755650000000003</v>
      </c>
      <c r="G11">
        <v>1304.7091385818301</v>
      </c>
      <c r="H11">
        <v>66.489999999999995</v>
      </c>
      <c r="I11" t="s">
        <v>37</v>
      </c>
      <c r="K11" t="s">
        <v>24</v>
      </c>
      <c r="L11" t="s">
        <v>25</v>
      </c>
      <c r="M11">
        <v>15900356.2518718</v>
      </c>
    </row>
    <row r="12" spans="1:16" x14ac:dyDescent="0.25">
      <c r="A12" t="s">
        <v>231</v>
      </c>
      <c r="B12">
        <v>0</v>
      </c>
      <c r="C12">
        <v>2</v>
      </c>
      <c r="D12" t="s">
        <v>214</v>
      </c>
      <c r="E12" s="8">
        <v>2</v>
      </c>
      <c r="F12">
        <v>60.417949999999998</v>
      </c>
      <c r="G12">
        <v>1488.79903767053</v>
      </c>
      <c r="H12">
        <v>100.72</v>
      </c>
      <c r="I12" s="2" t="s">
        <v>49</v>
      </c>
      <c r="J12" t="s">
        <v>50</v>
      </c>
      <c r="K12" t="s">
        <v>24</v>
      </c>
      <c r="L12" t="s">
        <v>25</v>
      </c>
      <c r="M12" s="2">
        <v>8354605.0660033803</v>
      </c>
      <c r="N12" s="3">
        <f>M12*2000/M13</f>
        <v>38085.086181176572</v>
      </c>
    </row>
    <row r="13" spans="1:16" x14ac:dyDescent="0.25">
      <c r="A13" t="s">
        <v>232</v>
      </c>
      <c r="B13">
        <v>0</v>
      </c>
      <c r="C13">
        <v>1</v>
      </c>
      <c r="D13" t="s">
        <v>233</v>
      </c>
      <c r="E13" s="8">
        <v>2</v>
      </c>
      <c r="F13">
        <v>60.435016666666698</v>
      </c>
      <c r="G13">
        <v>1478.79236998038</v>
      </c>
      <c r="H13">
        <v>97.28</v>
      </c>
      <c r="I13" t="s">
        <v>49</v>
      </c>
      <c r="K13" t="s">
        <v>24</v>
      </c>
      <c r="L13" t="s">
        <v>25</v>
      </c>
      <c r="M13">
        <v>438733.68311465799</v>
      </c>
    </row>
    <row r="14" spans="1:16" x14ac:dyDescent="0.25">
      <c r="A14" t="s">
        <v>217</v>
      </c>
      <c r="B14">
        <v>0</v>
      </c>
      <c r="C14">
        <v>1</v>
      </c>
      <c r="D14" t="s">
        <v>218</v>
      </c>
      <c r="E14" s="8">
        <v>2</v>
      </c>
      <c r="F14">
        <v>49.131783333333303</v>
      </c>
      <c r="G14">
        <v>1170.63732902676</v>
      </c>
      <c r="H14">
        <v>70.11</v>
      </c>
      <c r="I14" s="2" t="s">
        <v>22</v>
      </c>
      <c r="J14" t="s">
        <v>23</v>
      </c>
      <c r="K14" t="s">
        <v>24</v>
      </c>
      <c r="L14" t="s">
        <v>25</v>
      </c>
      <c r="M14" s="2">
        <v>8559316.4487192295</v>
      </c>
      <c r="N14">
        <f>M14*2000/M15</f>
        <v>964.51366173119561</v>
      </c>
    </row>
    <row r="15" spans="1:16" x14ac:dyDescent="0.25">
      <c r="A15" t="s">
        <v>219</v>
      </c>
      <c r="B15">
        <v>1</v>
      </c>
      <c r="C15">
        <v>1</v>
      </c>
      <c r="D15" t="s">
        <v>220</v>
      </c>
      <c r="E15" s="8">
        <v>2</v>
      </c>
      <c r="F15">
        <v>49.131783333333303</v>
      </c>
      <c r="G15">
        <v>1162.62593277376</v>
      </c>
      <c r="H15">
        <v>65.05</v>
      </c>
      <c r="I15" t="s">
        <v>22</v>
      </c>
      <c r="K15" t="s">
        <v>24</v>
      </c>
      <c r="L15" t="s">
        <v>25</v>
      </c>
      <c r="M15">
        <v>17748460.780443899</v>
      </c>
    </row>
    <row r="16" spans="1:16" x14ac:dyDescent="0.25">
      <c r="A16" t="s">
        <v>221</v>
      </c>
      <c r="B16">
        <v>0</v>
      </c>
      <c r="C16">
        <v>1</v>
      </c>
      <c r="D16" t="s">
        <v>222</v>
      </c>
      <c r="E16" s="8">
        <v>2</v>
      </c>
      <c r="F16">
        <v>52.801583333333298</v>
      </c>
      <c r="G16">
        <v>1021.62612103328</v>
      </c>
      <c r="H16">
        <v>62.92</v>
      </c>
      <c r="I16" s="2" t="s">
        <v>30</v>
      </c>
      <c r="J16" t="s">
        <v>31</v>
      </c>
      <c r="K16" t="s">
        <v>24</v>
      </c>
      <c r="L16" t="s">
        <v>25</v>
      </c>
      <c r="M16" s="2">
        <v>5410762.2723070299</v>
      </c>
      <c r="N16">
        <f>M16*2000/M17</f>
        <v>1343.3860655443775</v>
      </c>
    </row>
    <row r="17" spans="1:16" x14ac:dyDescent="0.25">
      <c r="A17" t="s">
        <v>223</v>
      </c>
      <c r="B17">
        <v>0</v>
      </c>
      <c r="C17">
        <v>1</v>
      </c>
      <c r="D17" t="s">
        <v>169</v>
      </c>
      <c r="E17" s="8">
        <v>2</v>
      </c>
      <c r="F17">
        <v>52.832583333333297</v>
      </c>
      <c r="G17">
        <v>1013.61337005299</v>
      </c>
      <c r="H17">
        <v>54.67</v>
      </c>
      <c r="I17" t="s">
        <v>30</v>
      </c>
      <c r="K17" t="s">
        <v>24</v>
      </c>
      <c r="L17" t="s">
        <v>25</v>
      </c>
      <c r="M17">
        <v>8055409.2543969303</v>
      </c>
    </row>
    <row r="18" spans="1:16" x14ac:dyDescent="0.25">
      <c r="A18" t="s">
        <v>228</v>
      </c>
      <c r="B18">
        <v>0</v>
      </c>
      <c r="C18">
        <v>1</v>
      </c>
      <c r="D18" t="s">
        <v>229</v>
      </c>
      <c r="E18" s="8">
        <v>2</v>
      </c>
      <c r="F18">
        <v>38.957916666666698</v>
      </c>
      <c r="G18">
        <v>936.49511219965598</v>
      </c>
      <c r="H18">
        <v>42.67</v>
      </c>
      <c r="I18" s="2" t="s">
        <v>43</v>
      </c>
      <c r="J18" t="s">
        <v>44</v>
      </c>
      <c r="K18" t="s">
        <v>24</v>
      </c>
      <c r="L18" t="s">
        <v>25</v>
      </c>
      <c r="M18" s="2">
        <v>2342999.66765087</v>
      </c>
      <c r="N18">
        <f>M18*2000/M19</f>
        <v>1368.888977461522</v>
      </c>
    </row>
    <row r="19" spans="1:16" x14ac:dyDescent="0.25">
      <c r="A19" t="s">
        <v>230</v>
      </c>
      <c r="B19">
        <v>0</v>
      </c>
      <c r="C19">
        <v>1</v>
      </c>
      <c r="D19" t="s">
        <v>215</v>
      </c>
      <c r="E19" s="8">
        <v>2</v>
      </c>
      <c r="F19">
        <v>38.957916666666698</v>
      </c>
      <c r="G19">
        <v>926.48751245408005</v>
      </c>
      <c r="H19">
        <v>43.3</v>
      </c>
      <c r="I19" t="s">
        <v>43</v>
      </c>
      <c r="K19" t="s">
        <v>24</v>
      </c>
      <c r="L19" t="s">
        <v>25</v>
      </c>
      <c r="M19">
        <v>3423213.5786435301</v>
      </c>
    </row>
    <row r="20" spans="1:16" x14ac:dyDescent="0.25">
      <c r="E20" s="8"/>
    </row>
    <row r="21" spans="1:16" x14ac:dyDescent="0.25">
      <c r="A21" t="s">
        <v>236</v>
      </c>
      <c r="B21">
        <v>2</v>
      </c>
      <c r="C21">
        <v>2</v>
      </c>
      <c r="D21" t="s">
        <v>237</v>
      </c>
      <c r="E21" s="8" t="s">
        <v>36</v>
      </c>
      <c r="F21">
        <v>10.432</v>
      </c>
      <c r="G21">
        <v>1497.7154571146</v>
      </c>
      <c r="H21">
        <v>84.41</v>
      </c>
      <c r="I21" s="2" t="s">
        <v>63</v>
      </c>
      <c r="J21" t="s">
        <v>56</v>
      </c>
      <c r="K21" t="s">
        <v>57</v>
      </c>
      <c r="L21" t="s">
        <v>139</v>
      </c>
      <c r="M21" s="2">
        <v>43293127.674439102</v>
      </c>
    </row>
    <row r="22" spans="1:16" x14ac:dyDescent="0.25">
      <c r="A22" t="s">
        <v>238</v>
      </c>
      <c r="B22">
        <v>2</v>
      </c>
      <c r="C22">
        <v>2</v>
      </c>
      <c r="D22" t="s">
        <v>239</v>
      </c>
      <c r="E22" s="8" t="s">
        <v>36</v>
      </c>
      <c r="F22">
        <v>10.432</v>
      </c>
      <c r="G22">
        <v>1489.7030901176099</v>
      </c>
      <c r="H22">
        <v>82.42</v>
      </c>
      <c r="I22" t="s">
        <v>63</v>
      </c>
      <c r="K22" t="s">
        <v>57</v>
      </c>
      <c r="L22" t="s">
        <v>139</v>
      </c>
      <c r="M22">
        <v>114290531.901747</v>
      </c>
      <c r="N22">
        <f>M22*4*O10/M21</f>
        <v>13443.581452607295</v>
      </c>
    </row>
    <row r="23" spans="1:16" x14ac:dyDescent="0.25">
      <c r="A23" t="s">
        <v>234</v>
      </c>
      <c r="B23">
        <v>1</v>
      </c>
      <c r="C23">
        <v>1</v>
      </c>
      <c r="D23" t="s">
        <v>54</v>
      </c>
      <c r="E23" s="8">
        <v>2</v>
      </c>
      <c r="F23">
        <v>22.3196166666667</v>
      </c>
      <c r="G23">
        <v>1368.6263694434001</v>
      </c>
      <c r="H23">
        <v>90.38</v>
      </c>
      <c r="I23" s="2" t="s">
        <v>55</v>
      </c>
      <c r="J23" t="s">
        <v>56</v>
      </c>
      <c r="K23" t="s">
        <v>57</v>
      </c>
      <c r="L23" t="s">
        <v>139</v>
      </c>
      <c r="M23" s="2">
        <v>50064236.7732087</v>
      </c>
    </row>
    <row r="24" spans="1:16" x14ac:dyDescent="0.25">
      <c r="A24" t="s">
        <v>235</v>
      </c>
      <c r="B24">
        <v>0</v>
      </c>
      <c r="C24">
        <v>1</v>
      </c>
      <c r="D24" t="s">
        <v>112</v>
      </c>
      <c r="E24" s="8">
        <v>2</v>
      </c>
      <c r="F24">
        <v>22.351983333333301</v>
      </c>
      <c r="G24">
        <v>1360.61364226053</v>
      </c>
      <c r="H24">
        <v>83.79</v>
      </c>
      <c r="I24" t="s">
        <v>55</v>
      </c>
      <c r="K24" t="s">
        <v>57</v>
      </c>
      <c r="L24" t="s">
        <v>139</v>
      </c>
      <c r="M24">
        <v>101738005.95401201</v>
      </c>
      <c r="N24">
        <f>M24*4*O10/M23</f>
        <v>10348.545480007728</v>
      </c>
      <c r="O24">
        <f>AVERAGE(N24,N22)</f>
        <v>11896.063466307511</v>
      </c>
      <c r="P24">
        <v>1</v>
      </c>
    </row>
    <row r="25" spans="1:16" x14ac:dyDescent="0.25">
      <c r="E25" s="8"/>
    </row>
    <row r="26" spans="1:16" x14ac:dyDescent="0.25">
      <c r="A26" t="s">
        <v>244</v>
      </c>
      <c r="B26">
        <v>0</v>
      </c>
      <c r="C26">
        <v>1</v>
      </c>
      <c r="D26" t="s">
        <v>245</v>
      </c>
      <c r="E26" s="8">
        <v>2</v>
      </c>
      <c r="F26">
        <v>43.383400000000002</v>
      </c>
      <c r="G26">
        <v>848.45196303697799</v>
      </c>
      <c r="H26">
        <v>56.71</v>
      </c>
      <c r="I26" s="2" t="s">
        <v>68</v>
      </c>
      <c r="J26" t="s">
        <v>69</v>
      </c>
      <c r="K26" t="s">
        <v>70</v>
      </c>
      <c r="L26" t="s">
        <v>71</v>
      </c>
      <c r="M26" s="2">
        <v>2954430.2224091901</v>
      </c>
    </row>
    <row r="27" spans="1:16" x14ac:dyDescent="0.25">
      <c r="A27" t="s">
        <v>246</v>
      </c>
      <c r="B27">
        <v>0</v>
      </c>
      <c r="C27">
        <v>1</v>
      </c>
      <c r="D27" t="s">
        <v>247</v>
      </c>
      <c r="E27" s="8">
        <v>2</v>
      </c>
      <c r="F27">
        <v>43.410516666666702</v>
      </c>
      <c r="G27">
        <v>840.43841707634601</v>
      </c>
      <c r="H27">
        <v>53.9</v>
      </c>
      <c r="I27" t="s">
        <v>68</v>
      </c>
      <c r="K27" t="s">
        <v>70</v>
      </c>
      <c r="L27" t="s">
        <v>71</v>
      </c>
      <c r="M27">
        <v>3204132.3822505502</v>
      </c>
      <c r="N27">
        <f>M27*O10/M26</f>
        <v>1380.7034614527902</v>
      </c>
      <c r="O27">
        <f>AVERAGE(N29,N27,N32)</f>
        <v>1053.449079498173</v>
      </c>
      <c r="P27">
        <f>O24/O27</f>
        <v>11.292490256837461</v>
      </c>
    </row>
    <row r="28" spans="1:16" x14ac:dyDescent="0.25">
      <c r="A28" t="s">
        <v>240</v>
      </c>
      <c r="B28">
        <v>2</v>
      </c>
      <c r="C28">
        <v>2</v>
      </c>
      <c r="D28" t="s">
        <v>241</v>
      </c>
      <c r="E28" s="8" t="s">
        <v>36</v>
      </c>
      <c r="F28">
        <v>52.517766666666702</v>
      </c>
      <c r="G28">
        <v>1245.66947187766</v>
      </c>
      <c r="H28">
        <v>51.03</v>
      </c>
      <c r="I28" s="2" t="s">
        <v>76</v>
      </c>
      <c r="J28" t="s">
        <v>77</v>
      </c>
      <c r="K28" t="s">
        <v>70</v>
      </c>
      <c r="L28" t="s">
        <v>71</v>
      </c>
      <c r="M28" s="2">
        <v>7684822.7063647201</v>
      </c>
    </row>
    <row r="29" spans="1:16" x14ac:dyDescent="0.25">
      <c r="A29" t="s">
        <v>242</v>
      </c>
      <c r="B29">
        <v>0</v>
      </c>
      <c r="C29">
        <v>2</v>
      </c>
      <c r="D29" t="s">
        <v>243</v>
      </c>
      <c r="E29" s="8" t="s">
        <v>36</v>
      </c>
      <c r="F29">
        <v>52.550649999999997</v>
      </c>
      <c r="G29">
        <v>1237.65545786603</v>
      </c>
      <c r="H29">
        <v>62.8</v>
      </c>
      <c r="I29" t="s">
        <v>76</v>
      </c>
      <c r="K29" t="s">
        <v>70</v>
      </c>
      <c r="L29" t="s">
        <v>71</v>
      </c>
      <c r="M29">
        <v>4047702.0085263099</v>
      </c>
      <c r="N29">
        <f>M29*O10/M28</f>
        <v>670.56113652465388</v>
      </c>
    </row>
    <row r="30" spans="1:16" x14ac:dyDescent="0.25">
      <c r="A30" t="s">
        <v>252</v>
      </c>
      <c r="B30">
        <v>0</v>
      </c>
      <c r="C30">
        <v>1</v>
      </c>
      <c r="D30" t="s">
        <v>253</v>
      </c>
      <c r="E30" s="8">
        <v>2</v>
      </c>
      <c r="F30">
        <v>41.249116666666701</v>
      </c>
      <c r="G30">
        <v>1164.5488084732799</v>
      </c>
      <c r="H30">
        <v>64.73</v>
      </c>
      <c r="I30" t="s">
        <v>87</v>
      </c>
      <c r="J30" t="s">
        <v>88</v>
      </c>
      <c r="K30" t="s">
        <v>70</v>
      </c>
      <c r="L30" t="s">
        <v>71</v>
      </c>
      <c r="M30">
        <v>1916671.861369</v>
      </c>
    </row>
    <row r="31" spans="1:16" x14ac:dyDescent="0.25">
      <c r="A31" t="s">
        <v>248</v>
      </c>
      <c r="B31">
        <v>0</v>
      </c>
      <c r="C31">
        <v>1</v>
      </c>
      <c r="D31" t="s">
        <v>249</v>
      </c>
      <c r="E31" s="8">
        <v>2</v>
      </c>
      <c r="F31">
        <v>33.874566666666702</v>
      </c>
      <c r="G31">
        <v>866.42786422129097</v>
      </c>
      <c r="H31">
        <v>40.200000000000003</v>
      </c>
      <c r="I31" s="2" t="s">
        <v>82</v>
      </c>
      <c r="J31" t="s">
        <v>69</v>
      </c>
      <c r="K31" t="s">
        <v>70</v>
      </c>
      <c r="L31" t="s">
        <v>71</v>
      </c>
      <c r="M31" s="2">
        <v>2877516.0784242898</v>
      </c>
    </row>
    <row r="32" spans="1:16" x14ac:dyDescent="0.25">
      <c r="A32" t="s">
        <v>250</v>
      </c>
      <c r="B32">
        <v>0</v>
      </c>
      <c r="C32">
        <v>1</v>
      </c>
      <c r="D32" t="s">
        <v>251</v>
      </c>
      <c r="E32" s="8">
        <v>2</v>
      </c>
      <c r="F32">
        <v>33.874566666666702</v>
      </c>
      <c r="G32">
        <v>858.41338242181098</v>
      </c>
      <c r="H32">
        <v>43.85</v>
      </c>
      <c r="I32" t="s">
        <v>82</v>
      </c>
      <c r="K32" t="s">
        <v>70</v>
      </c>
      <c r="L32" t="s">
        <v>71</v>
      </c>
      <c r="M32">
        <v>2506790.07703174</v>
      </c>
      <c r="N32">
        <f>M32*O10/M31</f>
        <v>1109.0826405170744</v>
      </c>
    </row>
    <row r="34" spans="1:16" x14ac:dyDescent="0.25">
      <c r="A34" t="s">
        <v>257</v>
      </c>
      <c r="B34">
        <v>1</v>
      </c>
      <c r="C34">
        <v>1</v>
      </c>
      <c r="D34" t="s">
        <v>258</v>
      </c>
      <c r="E34" s="8">
        <v>2</v>
      </c>
      <c r="F34">
        <v>14.703950000000001</v>
      </c>
      <c r="G34">
        <v>782.38005117797002</v>
      </c>
      <c r="H34">
        <v>22.53</v>
      </c>
      <c r="I34" s="2" t="s">
        <v>105</v>
      </c>
      <c r="J34" t="s">
        <v>44</v>
      </c>
      <c r="K34" t="s">
        <v>100</v>
      </c>
      <c r="L34" t="s">
        <v>1</v>
      </c>
      <c r="M34" s="2">
        <v>8609116.6163261496</v>
      </c>
    </row>
    <row r="35" spans="1:16" x14ac:dyDescent="0.25">
      <c r="A35" t="s">
        <v>254</v>
      </c>
      <c r="B35">
        <v>1</v>
      </c>
      <c r="C35">
        <v>1</v>
      </c>
      <c r="D35" t="s">
        <v>175</v>
      </c>
      <c r="E35" s="8">
        <v>2</v>
      </c>
      <c r="F35">
        <v>37.835949999999997</v>
      </c>
      <c r="G35">
        <v>1430.65617215052</v>
      </c>
      <c r="H35">
        <v>100.56</v>
      </c>
      <c r="I35" s="2" t="s">
        <v>98</v>
      </c>
      <c r="J35" t="s">
        <v>99</v>
      </c>
      <c r="K35" t="s">
        <v>100</v>
      </c>
      <c r="L35" t="s">
        <v>1</v>
      </c>
      <c r="M35" s="2">
        <v>21607267.691761099</v>
      </c>
    </row>
    <row r="36" spans="1:16" x14ac:dyDescent="0.25">
      <c r="A36" t="s">
        <v>255</v>
      </c>
      <c r="B36">
        <v>1</v>
      </c>
      <c r="C36">
        <v>1</v>
      </c>
      <c r="D36" t="s">
        <v>256</v>
      </c>
      <c r="E36" s="8">
        <v>2</v>
      </c>
      <c r="F36">
        <v>37.885950000000001</v>
      </c>
      <c r="G36">
        <v>1420.65017285052</v>
      </c>
      <c r="H36">
        <v>20.36</v>
      </c>
      <c r="I36" t="s">
        <v>98</v>
      </c>
      <c r="K36" t="s">
        <v>100</v>
      </c>
      <c r="L36" t="s">
        <v>1</v>
      </c>
      <c r="M36">
        <v>38610</v>
      </c>
      <c r="N36">
        <f>M36*O10/M35</f>
        <v>2.2749070101394717</v>
      </c>
      <c r="O36">
        <f>AVERAGE(N36)</f>
        <v>2.2749070101394717</v>
      </c>
      <c r="P36">
        <f>O24/O36</f>
        <v>5229.2526302330825</v>
      </c>
    </row>
    <row r="37" spans="1:16" x14ac:dyDescent="0.25">
      <c r="A37" t="s">
        <v>259</v>
      </c>
      <c r="B37">
        <v>1</v>
      </c>
      <c r="C37">
        <v>1</v>
      </c>
      <c r="D37" t="s">
        <v>260</v>
      </c>
      <c r="E37" s="8">
        <v>3</v>
      </c>
      <c r="F37">
        <v>87.894000000000005</v>
      </c>
      <c r="G37">
        <v>2959.5082500280901</v>
      </c>
      <c r="H37">
        <v>27.59</v>
      </c>
      <c r="I37" s="2" t="s">
        <v>110</v>
      </c>
      <c r="J37" t="s">
        <v>111</v>
      </c>
      <c r="K37" t="s">
        <v>100</v>
      </c>
      <c r="L37" t="s">
        <v>1</v>
      </c>
      <c r="M37" s="2">
        <v>3005737.2226710999</v>
      </c>
    </row>
    <row r="39" spans="1:16" x14ac:dyDescent="0.25">
      <c r="E39" s="8"/>
    </row>
    <row r="40" spans="1:16" x14ac:dyDescent="0.25">
      <c r="E40" s="8"/>
      <c r="I40" s="2"/>
      <c r="M40" s="2"/>
    </row>
    <row r="41" spans="1:16" x14ac:dyDescent="0.25">
      <c r="E41" s="8"/>
    </row>
    <row r="42" spans="1:16" x14ac:dyDescent="0.25">
      <c r="E42" s="8"/>
    </row>
    <row r="43" spans="1:16" x14ac:dyDescent="0.25">
      <c r="E43" s="8"/>
      <c r="I43" s="2"/>
      <c r="M43" s="2"/>
    </row>
    <row r="44" spans="1:16" x14ac:dyDescent="0.25">
      <c r="E44" s="8"/>
    </row>
    <row r="45" spans="1:16" x14ac:dyDescent="0.25">
      <c r="E45" s="8"/>
      <c r="I45" s="2"/>
      <c r="M45" s="2"/>
    </row>
    <row r="46" spans="1:16" x14ac:dyDescent="0.25">
      <c r="E46" s="8"/>
    </row>
    <row r="47" spans="1:16" x14ac:dyDescent="0.25">
      <c r="E47" s="8"/>
    </row>
    <row r="49" spans="5:13" x14ac:dyDescent="0.25">
      <c r="E49" s="8"/>
    </row>
    <row r="50" spans="5:13" x14ac:dyDescent="0.25">
      <c r="E50" s="8"/>
      <c r="I50" s="2"/>
      <c r="M50" s="2"/>
    </row>
    <row r="51" spans="5:13" x14ac:dyDescent="0.25">
      <c r="E51" s="8"/>
    </row>
    <row r="52" spans="5:13" x14ac:dyDescent="0.25">
      <c r="E52" s="8"/>
      <c r="I52" s="2"/>
      <c r="M52" s="2"/>
    </row>
    <row r="53" spans="5:13" x14ac:dyDescent="0.25">
      <c r="E53" s="8"/>
    </row>
    <row r="54" spans="5:13" x14ac:dyDescent="0.25">
      <c r="E54" s="8"/>
      <c r="I54" s="2"/>
      <c r="M54" s="2"/>
    </row>
    <row r="55" spans="5:13" x14ac:dyDescent="0.25">
      <c r="E55" s="8"/>
    </row>
    <row r="57" spans="5:13" x14ac:dyDescent="0.25">
      <c r="E57" s="8"/>
    </row>
    <row r="58" spans="5:13" x14ac:dyDescent="0.25">
      <c r="E58" s="8"/>
    </row>
    <row r="59" spans="5:13" x14ac:dyDescent="0.25">
      <c r="E59" s="8"/>
      <c r="I59" s="2"/>
      <c r="M59" s="2"/>
    </row>
    <row r="60" spans="5:13" x14ac:dyDescent="0.25">
      <c r="E60" s="8"/>
    </row>
    <row r="61" spans="5:13" x14ac:dyDescent="0.25">
      <c r="E61" s="8"/>
    </row>
    <row r="62" spans="5:13" x14ac:dyDescent="0.25">
      <c r="E62" s="8"/>
    </row>
    <row r="63" spans="5:13" x14ac:dyDescent="0.25">
      <c r="E63" s="8"/>
    </row>
    <row r="64" spans="5:13" x14ac:dyDescent="0.25">
      <c r="E64" s="8"/>
    </row>
    <row r="65" spans="5:13" x14ac:dyDescent="0.25">
      <c r="E65" s="8"/>
    </row>
    <row r="66" spans="5:13" x14ac:dyDescent="0.25">
      <c r="E66" s="8"/>
      <c r="I66" s="2"/>
      <c r="M66" s="2"/>
    </row>
    <row r="67" spans="5:13" x14ac:dyDescent="0.25">
      <c r="E67" s="8"/>
    </row>
    <row r="68" spans="5:13" x14ac:dyDescent="0.25">
      <c r="E68" s="8"/>
      <c r="I68" s="2"/>
      <c r="M68" s="2"/>
    </row>
    <row r="69" spans="5:13" x14ac:dyDescent="0.25">
      <c r="E69" s="8"/>
    </row>
    <row r="70" spans="5:13" x14ac:dyDescent="0.25">
      <c r="E70" s="8"/>
    </row>
    <row r="71" spans="5:13" x14ac:dyDescent="0.25">
      <c r="E71" s="8"/>
    </row>
    <row r="72" spans="5:13" x14ac:dyDescent="0.25">
      <c r="E72" s="8"/>
    </row>
    <row r="73" spans="5:13" x14ac:dyDescent="0.25">
      <c r="E73" s="8"/>
    </row>
    <row r="74" spans="5:13" x14ac:dyDescent="0.25">
      <c r="E74" s="8"/>
    </row>
    <row r="75" spans="5:13" x14ac:dyDescent="0.25">
      <c r="E75" s="8"/>
    </row>
    <row r="76" spans="5:13" x14ac:dyDescent="0.25">
      <c r="E76" s="8"/>
    </row>
    <row r="77" spans="5:13" x14ac:dyDescent="0.25">
      <c r="E77" s="8"/>
      <c r="I77" s="2"/>
      <c r="M77" s="2"/>
    </row>
    <row r="78" spans="5:13" x14ac:dyDescent="0.25">
      <c r="E78" s="8"/>
    </row>
    <row r="79" spans="5:13" x14ac:dyDescent="0.25">
      <c r="E79" s="8"/>
      <c r="I79" s="2"/>
      <c r="M79" s="2"/>
    </row>
    <row r="80" spans="5:13" x14ac:dyDescent="0.25">
      <c r="E80" s="8"/>
      <c r="I80" s="2"/>
      <c r="M80" s="2"/>
    </row>
    <row r="81" spans="5:13" x14ac:dyDescent="0.25">
      <c r="E81" s="8"/>
    </row>
    <row r="82" spans="5:13" x14ac:dyDescent="0.25">
      <c r="E82" s="8"/>
      <c r="I82" s="2"/>
      <c r="M82" s="2"/>
    </row>
    <row r="83" spans="5:13" x14ac:dyDescent="0.25">
      <c r="E83" s="8"/>
    </row>
    <row r="84" spans="5:13" x14ac:dyDescent="0.25">
      <c r="E84" s="8"/>
    </row>
    <row r="85" spans="5:13" x14ac:dyDescent="0.25">
      <c r="E85" s="8"/>
    </row>
    <row r="86" spans="5:13" x14ac:dyDescent="0.25">
      <c r="E86" s="8"/>
    </row>
    <row r="87" spans="5:13" x14ac:dyDescent="0.25">
      <c r="E87" s="8"/>
    </row>
    <row r="88" spans="5:13" x14ac:dyDescent="0.25">
      <c r="E88" s="8"/>
    </row>
    <row r="89" spans="5:13" x14ac:dyDescent="0.25">
      <c r="E89" s="8"/>
    </row>
    <row r="90" spans="5:13" x14ac:dyDescent="0.25">
      <c r="E90" s="8"/>
    </row>
    <row r="91" spans="5:13" x14ac:dyDescent="0.25">
      <c r="E91" s="8"/>
    </row>
    <row r="92" spans="5:13" x14ac:dyDescent="0.25">
      <c r="E92" s="8"/>
    </row>
    <row r="93" spans="5:13" x14ac:dyDescent="0.25">
      <c r="E93" s="8"/>
    </row>
    <row r="94" spans="5:13" x14ac:dyDescent="0.25">
      <c r="E94" s="8"/>
    </row>
    <row r="95" spans="5:13" x14ac:dyDescent="0.25">
      <c r="E95" s="8"/>
    </row>
    <row r="96" spans="5:13" x14ac:dyDescent="0.25">
      <c r="E96" s="8"/>
    </row>
    <row r="97" spans="5:5" x14ac:dyDescent="0.25">
      <c r="E97" s="8"/>
    </row>
    <row r="98" spans="5:5" x14ac:dyDescent="0.25">
      <c r="E98" s="8"/>
    </row>
    <row r="99" spans="5:5" x14ac:dyDescent="0.25">
      <c r="E99" s="8"/>
    </row>
    <row r="100" spans="5:5" x14ac:dyDescent="0.25">
      <c r="E100" s="8"/>
    </row>
    <row r="101" spans="5:5" x14ac:dyDescent="0.25">
      <c r="E101" s="8"/>
    </row>
    <row r="102" spans="5:5" x14ac:dyDescent="0.25">
      <c r="E102" s="8"/>
    </row>
    <row r="103" spans="5:5" x14ac:dyDescent="0.25">
      <c r="E103" s="8"/>
    </row>
    <row r="104" spans="5:5" x14ac:dyDescent="0.25">
      <c r="E104" s="8"/>
    </row>
    <row r="105" spans="5:5" x14ac:dyDescent="0.25">
      <c r="E105" s="8"/>
    </row>
    <row r="106" spans="5:5" x14ac:dyDescent="0.25">
      <c r="E106" s="8"/>
    </row>
    <row r="107" spans="5:5" x14ac:dyDescent="0.25">
      <c r="E107" s="8"/>
    </row>
    <row r="108" spans="5:5" x14ac:dyDescent="0.25">
      <c r="E108" s="8"/>
    </row>
    <row r="109" spans="5:5" x14ac:dyDescent="0.25">
      <c r="E109" s="8"/>
    </row>
    <row r="110" spans="5:5" x14ac:dyDescent="0.25">
      <c r="E110" s="8"/>
    </row>
    <row r="111" spans="5:5" x14ac:dyDescent="0.25">
      <c r="E111" s="8"/>
    </row>
    <row r="112" spans="5:5" x14ac:dyDescent="0.25">
      <c r="E112" s="8"/>
    </row>
    <row r="113" spans="5:5" x14ac:dyDescent="0.25">
      <c r="E113" s="8"/>
    </row>
    <row r="114" spans="5:5" x14ac:dyDescent="0.25">
      <c r="E114" s="8"/>
    </row>
    <row r="115" spans="5:5" x14ac:dyDescent="0.25">
      <c r="E115" s="8"/>
    </row>
    <row r="116" spans="5:5" x14ac:dyDescent="0.25">
      <c r="E116" s="8"/>
    </row>
    <row r="117" spans="5:5" x14ac:dyDescent="0.25">
      <c r="E117" s="8"/>
    </row>
    <row r="118" spans="5:5" x14ac:dyDescent="0.25">
      <c r="E118" s="8"/>
    </row>
    <row r="119" spans="5:5" x14ac:dyDescent="0.25">
      <c r="E119" s="8"/>
    </row>
    <row r="120" spans="5:5" x14ac:dyDescent="0.25">
      <c r="E120" s="8"/>
    </row>
    <row r="121" spans="5:5" x14ac:dyDescent="0.25">
      <c r="E121" s="8"/>
    </row>
    <row r="122" spans="5:5" x14ac:dyDescent="0.25">
      <c r="E122" s="8"/>
    </row>
    <row r="123" spans="5:5" x14ac:dyDescent="0.25">
      <c r="E123" s="8"/>
    </row>
    <row r="124" spans="5:5" x14ac:dyDescent="0.25">
      <c r="E124" s="8"/>
    </row>
    <row r="125" spans="5:5" x14ac:dyDescent="0.25">
      <c r="E125" s="8"/>
    </row>
    <row r="126" spans="5:5" x14ac:dyDescent="0.25">
      <c r="E126" s="8"/>
    </row>
    <row r="127" spans="5:5" x14ac:dyDescent="0.25">
      <c r="E127" s="8"/>
    </row>
    <row r="128" spans="5:5" x14ac:dyDescent="0.25">
      <c r="E128" s="8"/>
    </row>
    <row r="129" spans="5:5" x14ac:dyDescent="0.25">
      <c r="E129" s="8"/>
    </row>
    <row r="130" spans="5:5" x14ac:dyDescent="0.25">
      <c r="E130" s="8"/>
    </row>
    <row r="131" spans="5:5" x14ac:dyDescent="0.25">
      <c r="E131" s="8"/>
    </row>
    <row r="132" spans="5:5" x14ac:dyDescent="0.25">
      <c r="E132" s="8"/>
    </row>
    <row r="133" spans="5:5" x14ac:dyDescent="0.25">
      <c r="E133" s="8"/>
    </row>
    <row r="134" spans="5:5" x14ac:dyDescent="0.25">
      <c r="E134" s="8"/>
    </row>
    <row r="135" spans="5:5" x14ac:dyDescent="0.25">
      <c r="E135" s="8"/>
    </row>
    <row r="136" spans="5:5" x14ac:dyDescent="0.25">
      <c r="E136" s="8"/>
    </row>
    <row r="137" spans="5:5" x14ac:dyDescent="0.25">
      <c r="E137" s="8"/>
    </row>
    <row r="138" spans="5:5" x14ac:dyDescent="0.25">
      <c r="E138" s="8"/>
    </row>
    <row r="139" spans="5:5" x14ac:dyDescent="0.25">
      <c r="E139" s="8"/>
    </row>
    <row r="140" spans="5:5" x14ac:dyDescent="0.25">
      <c r="E140" s="8"/>
    </row>
    <row r="141" spans="5:5" x14ac:dyDescent="0.25">
      <c r="E141" s="8"/>
    </row>
    <row r="142" spans="5:5" x14ac:dyDescent="0.25">
      <c r="E142" s="8"/>
    </row>
    <row r="143" spans="5:5" x14ac:dyDescent="0.25">
      <c r="E143" s="8"/>
    </row>
    <row r="144" spans="5:5" x14ac:dyDescent="0.25">
      <c r="E144" s="8"/>
    </row>
    <row r="145" spans="5:5" x14ac:dyDescent="0.25">
      <c r="E145" s="8"/>
    </row>
    <row r="146" spans="5:5" x14ac:dyDescent="0.25">
      <c r="E146" s="8"/>
    </row>
    <row r="147" spans="5:5" x14ac:dyDescent="0.25">
      <c r="E147" s="8"/>
    </row>
    <row r="148" spans="5:5" x14ac:dyDescent="0.25">
      <c r="E148" s="8"/>
    </row>
    <row r="149" spans="5:5" x14ac:dyDescent="0.25">
      <c r="E149" s="8"/>
    </row>
    <row r="150" spans="5:5" x14ac:dyDescent="0.25">
      <c r="E150" s="8"/>
    </row>
    <row r="151" spans="5:5" x14ac:dyDescent="0.25">
      <c r="E151" s="8"/>
    </row>
    <row r="152" spans="5:5" x14ac:dyDescent="0.25">
      <c r="E152" s="8"/>
    </row>
    <row r="153" spans="5:5" x14ac:dyDescent="0.25">
      <c r="E153" s="8"/>
    </row>
    <row r="154" spans="5:5" x14ac:dyDescent="0.25">
      <c r="E154" s="8"/>
    </row>
    <row r="155" spans="5:5" x14ac:dyDescent="0.25">
      <c r="E155" s="8"/>
    </row>
    <row r="156" spans="5:5" x14ac:dyDescent="0.25">
      <c r="E156" s="8"/>
    </row>
    <row r="157" spans="5:5" x14ac:dyDescent="0.25">
      <c r="E157" s="8"/>
    </row>
    <row r="158" spans="5:5" x14ac:dyDescent="0.25">
      <c r="E158" s="8"/>
    </row>
    <row r="159" spans="5:5" x14ac:dyDescent="0.25">
      <c r="E159" s="8"/>
    </row>
    <row r="160" spans="5:5" x14ac:dyDescent="0.25">
      <c r="E160" s="8"/>
    </row>
    <row r="161" spans="5:5" x14ac:dyDescent="0.25">
      <c r="E161" s="8"/>
    </row>
    <row r="162" spans="5:5" x14ac:dyDescent="0.25">
      <c r="E162" s="8"/>
    </row>
    <row r="163" spans="5:5" x14ac:dyDescent="0.25">
      <c r="E163" s="8"/>
    </row>
    <row r="164" spans="5:5" x14ac:dyDescent="0.25">
      <c r="E164" s="8"/>
    </row>
    <row r="165" spans="5:5" x14ac:dyDescent="0.25">
      <c r="E165" s="8"/>
    </row>
    <row r="166" spans="5:5" x14ac:dyDescent="0.25">
      <c r="E166" s="8"/>
    </row>
    <row r="167" spans="5:5" x14ac:dyDescent="0.25">
      <c r="E167" s="8"/>
    </row>
    <row r="168" spans="5:5" x14ac:dyDescent="0.25">
      <c r="E168" s="8"/>
    </row>
    <row r="169" spans="5:5" x14ac:dyDescent="0.25">
      <c r="E169" s="8"/>
    </row>
    <row r="170" spans="5:5" x14ac:dyDescent="0.25">
      <c r="E170" s="8"/>
    </row>
    <row r="171" spans="5:5" x14ac:dyDescent="0.25">
      <c r="E171" s="8"/>
    </row>
    <row r="172" spans="5:5" x14ac:dyDescent="0.25">
      <c r="E172" s="8"/>
    </row>
    <row r="173" spans="5:5" x14ac:dyDescent="0.25">
      <c r="E173" s="8"/>
    </row>
    <row r="174" spans="5:5" x14ac:dyDescent="0.25">
      <c r="E174" s="8"/>
    </row>
    <row r="175" spans="5:5" x14ac:dyDescent="0.25">
      <c r="E175" s="8"/>
    </row>
    <row r="176" spans="5:5" x14ac:dyDescent="0.25">
      <c r="E176" s="8"/>
    </row>
    <row r="177" spans="5:5" x14ac:dyDescent="0.25">
      <c r="E177" s="8"/>
    </row>
    <row r="178" spans="5:5" x14ac:dyDescent="0.25">
      <c r="E178" s="8"/>
    </row>
    <row r="179" spans="5:5" x14ac:dyDescent="0.25">
      <c r="E179" s="8"/>
    </row>
    <row r="180" spans="5:5" x14ac:dyDescent="0.25">
      <c r="E180" s="8"/>
    </row>
    <row r="181" spans="5:5" x14ac:dyDescent="0.25">
      <c r="E181" s="8"/>
    </row>
    <row r="182" spans="5:5" x14ac:dyDescent="0.25">
      <c r="E182" s="8"/>
    </row>
    <row r="183" spans="5:5" x14ac:dyDescent="0.25">
      <c r="E183" s="8"/>
    </row>
    <row r="184" spans="5:5" x14ac:dyDescent="0.25">
      <c r="E184" s="8"/>
    </row>
    <row r="185" spans="5:5" x14ac:dyDescent="0.25">
      <c r="E185" s="8"/>
    </row>
    <row r="186" spans="5:5" x14ac:dyDescent="0.25">
      <c r="E186" s="8"/>
    </row>
    <row r="187" spans="5:5" x14ac:dyDescent="0.25">
      <c r="E187" s="8"/>
    </row>
    <row r="188" spans="5:5" x14ac:dyDescent="0.25">
      <c r="E188" s="8"/>
    </row>
    <row r="189" spans="5:5" x14ac:dyDescent="0.25">
      <c r="E189" s="8"/>
    </row>
    <row r="190" spans="5:5" x14ac:dyDescent="0.25">
      <c r="E190" s="8"/>
    </row>
    <row r="191" spans="5:5" x14ac:dyDescent="0.25">
      <c r="E191" s="8"/>
    </row>
    <row r="192" spans="5:5" x14ac:dyDescent="0.25">
      <c r="E192" s="8"/>
    </row>
    <row r="193" spans="5:5" x14ac:dyDescent="0.25">
      <c r="E193" s="8"/>
    </row>
    <row r="194" spans="5:5" x14ac:dyDescent="0.25">
      <c r="E194" s="8"/>
    </row>
    <row r="195" spans="5:5" x14ac:dyDescent="0.25">
      <c r="E195" s="8"/>
    </row>
    <row r="196" spans="5:5" x14ac:dyDescent="0.25">
      <c r="E196" s="8"/>
    </row>
    <row r="197" spans="5:5" x14ac:dyDescent="0.25">
      <c r="E197" s="8"/>
    </row>
    <row r="198" spans="5:5" x14ac:dyDescent="0.25">
      <c r="E198" s="8"/>
    </row>
    <row r="199" spans="5:5" x14ac:dyDescent="0.25">
      <c r="E199" s="8"/>
    </row>
    <row r="200" spans="5:5" x14ac:dyDescent="0.25">
      <c r="E200" s="8"/>
    </row>
    <row r="201" spans="5:5" x14ac:dyDescent="0.25">
      <c r="E201" s="8"/>
    </row>
    <row r="202" spans="5:5" x14ac:dyDescent="0.25">
      <c r="E202" s="8"/>
    </row>
    <row r="203" spans="5:5" x14ac:dyDescent="0.25">
      <c r="E203" s="8"/>
    </row>
    <row r="204" spans="5:5" x14ac:dyDescent="0.25">
      <c r="E204" s="8"/>
    </row>
    <row r="205" spans="5:5" x14ac:dyDescent="0.25">
      <c r="E205" s="8"/>
    </row>
    <row r="206" spans="5:5" x14ac:dyDescent="0.25">
      <c r="E206" s="8"/>
    </row>
    <row r="207" spans="5:5" x14ac:dyDescent="0.25">
      <c r="E207" s="8"/>
    </row>
    <row r="208" spans="5:5" x14ac:dyDescent="0.25">
      <c r="E208" s="8"/>
    </row>
    <row r="209" spans="5:5" x14ac:dyDescent="0.25">
      <c r="E209" s="8"/>
    </row>
    <row r="210" spans="5:5" x14ac:dyDescent="0.25">
      <c r="E210" s="8"/>
    </row>
    <row r="211" spans="5:5" x14ac:dyDescent="0.25">
      <c r="E211" s="8"/>
    </row>
    <row r="212" spans="5:5" x14ac:dyDescent="0.25">
      <c r="E212" s="8"/>
    </row>
    <row r="213" spans="5:5" x14ac:dyDescent="0.25">
      <c r="E213" s="8"/>
    </row>
    <row r="214" spans="5:5" x14ac:dyDescent="0.25">
      <c r="E214" s="8"/>
    </row>
    <row r="215" spans="5:5" x14ac:dyDescent="0.25">
      <c r="E215" s="8"/>
    </row>
    <row r="216" spans="5:5" x14ac:dyDescent="0.25">
      <c r="E216" s="8"/>
    </row>
    <row r="217" spans="5:5" x14ac:dyDescent="0.25">
      <c r="E217" s="8"/>
    </row>
    <row r="218" spans="5:5" x14ac:dyDescent="0.25">
      <c r="E218" s="8"/>
    </row>
    <row r="219" spans="5:5" x14ac:dyDescent="0.25">
      <c r="E219" s="8"/>
    </row>
    <row r="220" spans="5:5" x14ac:dyDescent="0.25">
      <c r="E220" s="8"/>
    </row>
    <row r="221" spans="5:5" x14ac:dyDescent="0.25">
      <c r="E221" s="8"/>
    </row>
    <row r="222" spans="5:5" x14ac:dyDescent="0.25">
      <c r="E222" s="8"/>
    </row>
    <row r="223" spans="5:5" x14ac:dyDescent="0.25">
      <c r="E223" s="8"/>
    </row>
    <row r="224" spans="5:5" x14ac:dyDescent="0.25">
      <c r="E224" s="8"/>
    </row>
    <row r="225" spans="5:5" x14ac:dyDescent="0.25">
      <c r="E225" s="8"/>
    </row>
    <row r="226" spans="5:5" x14ac:dyDescent="0.25">
      <c r="E226" s="8"/>
    </row>
    <row r="227" spans="5:5" x14ac:dyDescent="0.25">
      <c r="E227" s="8"/>
    </row>
    <row r="228" spans="5:5" x14ac:dyDescent="0.25">
      <c r="E228" s="8"/>
    </row>
    <row r="229" spans="5:5" x14ac:dyDescent="0.25">
      <c r="E229" s="8"/>
    </row>
    <row r="230" spans="5:5" x14ac:dyDescent="0.25">
      <c r="E230" s="8"/>
    </row>
    <row r="231" spans="5:5" x14ac:dyDescent="0.25">
      <c r="E231" s="8"/>
    </row>
    <row r="232" spans="5:5" x14ac:dyDescent="0.25">
      <c r="E232" s="8"/>
    </row>
    <row r="233" spans="5:5" x14ac:dyDescent="0.25">
      <c r="E233" s="8"/>
    </row>
    <row r="234" spans="5:5" x14ac:dyDescent="0.25">
      <c r="E234" s="8"/>
    </row>
    <row r="235" spans="5:5" x14ac:dyDescent="0.25">
      <c r="E235" s="8"/>
    </row>
    <row r="236" spans="5:5" x14ac:dyDescent="0.25">
      <c r="E236" s="8"/>
    </row>
    <row r="237" spans="5:5" x14ac:dyDescent="0.25">
      <c r="E237" s="8"/>
    </row>
    <row r="238" spans="5:5" x14ac:dyDescent="0.25">
      <c r="E238" s="8"/>
    </row>
    <row r="239" spans="5:5" x14ac:dyDescent="0.25">
      <c r="E239" s="8"/>
    </row>
    <row r="240" spans="5:5" x14ac:dyDescent="0.25">
      <c r="E240" s="8"/>
    </row>
    <row r="241" spans="5:5" x14ac:dyDescent="0.25">
      <c r="E241" s="8"/>
    </row>
    <row r="242" spans="5:5" x14ac:dyDescent="0.25">
      <c r="E242" s="8"/>
    </row>
    <row r="243" spans="5:5" x14ac:dyDescent="0.25">
      <c r="E243" s="8"/>
    </row>
    <row r="244" spans="5:5" x14ac:dyDescent="0.25">
      <c r="E244" s="8"/>
    </row>
    <row r="245" spans="5:5" x14ac:dyDescent="0.25">
      <c r="E245" s="8"/>
    </row>
    <row r="246" spans="5:5" x14ac:dyDescent="0.25">
      <c r="E246" s="8"/>
    </row>
    <row r="247" spans="5:5" x14ac:dyDescent="0.25">
      <c r="E247" s="8"/>
    </row>
    <row r="248" spans="5:5" x14ac:dyDescent="0.25">
      <c r="E248" s="8"/>
    </row>
    <row r="249" spans="5:5" x14ac:dyDescent="0.25">
      <c r="E249" s="8"/>
    </row>
    <row r="250" spans="5:5" x14ac:dyDescent="0.25">
      <c r="E250" s="8"/>
    </row>
    <row r="251" spans="5:5" x14ac:dyDescent="0.25">
      <c r="E251" s="8"/>
    </row>
    <row r="252" spans="5:5" x14ac:dyDescent="0.25">
      <c r="E252" s="8"/>
    </row>
    <row r="253" spans="5:5" x14ac:dyDescent="0.25">
      <c r="E253" s="8"/>
    </row>
    <row r="254" spans="5:5" x14ac:dyDescent="0.25">
      <c r="E254" s="8"/>
    </row>
    <row r="255" spans="5:5" x14ac:dyDescent="0.25">
      <c r="E255" s="8"/>
    </row>
    <row r="256" spans="5:5" x14ac:dyDescent="0.25">
      <c r="E256" s="8"/>
    </row>
    <row r="257" spans="5:5" x14ac:dyDescent="0.25">
      <c r="E257" s="8"/>
    </row>
    <row r="258" spans="5:5" x14ac:dyDescent="0.25">
      <c r="E258" s="8"/>
    </row>
    <row r="259" spans="5:5" x14ac:dyDescent="0.25">
      <c r="E259" s="8"/>
    </row>
    <row r="260" spans="5:5" x14ac:dyDescent="0.25">
      <c r="E260" s="8"/>
    </row>
    <row r="261" spans="5:5" x14ac:dyDescent="0.25">
      <c r="E261" s="8"/>
    </row>
    <row r="262" spans="5:5" x14ac:dyDescent="0.25">
      <c r="E262" s="8"/>
    </row>
    <row r="263" spans="5:5" x14ac:dyDescent="0.25">
      <c r="E263" s="8"/>
    </row>
    <row r="264" spans="5:5" x14ac:dyDescent="0.25">
      <c r="E264" s="8"/>
    </row>
    <row r="265" spans="5:5" x14ac:dyDescent="0.25">
      <c r="E265" s="8"/>
    </row>
    <row r="266" spans="5:5" x14ac:dyDescent="0.25">
      <c r="E266" s="8"/>
    </row>
    <row r="267" spans="5:5" x14ac:dyDescent="0.25">
      <c r="E267" s="8"/>
    </row>
    <row r="268" spans="5:5" x14ac:dyDescent="0.25">
      <c r="E268" s="8"/>
    </row>
    <row r="269" spans="5:5" x14ac:dyDescent="0.25">
      <c r="E269" s="8"/>
    </row>
    <row r="270" spans="5:5" x14ac:dyDescent="0.25">
      <c r="E270" s="8"/>
    </row>
    <row r="271" spans="5:5" x14ac:dyDescent="0.25">
      <c r="E271" s="8"/>
    </row>
    <row r="273" spans="5:5" x14ac:dyDescent="0.25">
      <c r="E273" s="8"/>
    </row>
    <row r="274" spans="5:5" x14ac:dyDescent="0.25">
      <c r="E274" s="8"/>
    </row>
    <row r="275" spans="5:5" x14ac:dyDescent="0.25">
      <c r="E275" s="8"/>
    </row>
    <row r="276" spans="5:5" x14ac:dyDescent="0.25">
      <c r="E276" s="8"/>
    </row>
    <row r="277" spans="5:5" x14ac:dyDescent="0.25">
      <c r="E277" s="8"/>
    </row>
    <row r="278" spans="5:5" x14ac:dyDescent="0.25">
      <c r="E278" s="8"/>
    </row>
    <row r="279" spans="5:5" x14ac:dyDescent="0.25">
      <c r="E279" s="8"/>
    </row>
    <row r="280" spans="5:5" x14ac:dyDescent="0.25">
      <c r="E280" s="8"/>
    </row>
    <row r="281" spans="5:5" x14ac:dyDescent="0.25">
      <c r="E281" s="8"/>
    </row>
    <row r="282" spans="5:5" x14ac:dyDescent="0.25">
      <c r="E282" s="8"/>
    </row>
    <row r="283" spans="5:5" x14ac:dyDescent="0.25">
      <c r="E283" s="8"/>
    </row>
    <row r="284" spans="5:5" x14ac:dyDescent="0.25">
      <c r="E284" s="8"/>
    </row>
    <row r="285" spans="5:5" x14ac:dyDescent="0.25">
      <c r="E285" s="8"/>
    </row>
    <row r="286" spans="5:5" x14ac:dyDescent="0.25">
      <c r="E286" s="8"/>
    </row>
    <row r="287" spans="5:5" x14ac:dyDescent="0.25">
      <c r="E287" s="8"/>
    </row>
    <row r="288" spans="5:5" x14ac:dyDescent="0.25">
      <c r="E288" s="8"/>
    </row>
    <row r="289" spans="5:5" x14ac:dyDescent="0.25">
      <c r="E289" s="8"/>
    </row>
    <row r="290" spans="5:5" x14ac:dyDescent="0.25">
      <c r="E290" s="8"/>
    </row>
    <row r="291" spans="5:5" x14ac:dyDescent="0.25">
      <c r="E291" s="8"/>
    </row>
    <row r="292" spans="5:5" x14ac:dyDescent="0.25">
      <c r="E292" s="8"/>
    </row>
    <row r="293" spans="5:5" x14ac:dyDescent="0.25">
      <c r="E293" s="8"/>
    </row>
    <row r="294" spans="5:5" x14ac:dyDescent="0.25">
      <c r="E294" s="8"/>
    </row>
    <row r="295" spans="5:5" x14ac:dyDescent="0.25">
      <c r="E295" s="8"/>
    </row>
    <row r="296" spans="5:5" x14ac:dyDescent="0.25">
      <c r="E296" s="8"/>
    </row>
    <row r="297" spans="5:5" x14ac:dyDescent="0.25">
      <c r="E297" s="8"/>
    </row>
    <row r="298" spans="5:5" x14ac:dyDescent="0.25">
      <c r="E298" s="8"/>
    </row>
    <row r="299" spans="5:5" x14ac:dyDescent="0.25">
      <c r="E299" s="8"/>
    </row>
    <row r="300" spans="5:5" x14ac:dyDescent="0.25">
      <c r="E300" s="8"/>
    </row>
    <row r="301" spans="5:5" x14ac:dyDescent="0.25">
      <c r="E301" s="8"/>
    </row>
    <row r="302" spans="5:5" x14ac:dyDescent="0.25">
      <c r="E302" s="8"/>
    </row>
    <row r="303" spans="5:5" x14ac:dyDescent="0.25">
      <c r="E303" s="8"/>
    </row>
    <row r="304" spans="5:5" x14ac:dyDescent="0.25">
      <c r="E304" s="8"/>
    </row>
    <row r="305" spans="5:5" x14ac:dyDescent="0.25">
      <c r="E305" s="8"/>
    </row>
    <row r="306" spans="5:5" x14ac:dyDescent="0.25">
      <c r="E306" s="8"/>
    </row>
    <row r="307" spans="5:5" x14ac:dyDescent="0.25">
      <c r="E307" s="8"/>
    </row>
    <row r="308" spans="5:5" x14ac:dyDescent="0.25">
      <c r="E308" s="8"/>
    </row>
    <row r="309" spans="5:5" x14ac:dyDescent="0.25">
      <c r="E309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C2B6-9132-44B9-AAFC-9EFA7482E1DA}">
  <dimension ref="A1:R22"/>
  <sheetViews>
    <sheetView workbookViewId="0">
      <selection activeCell="K17" sqref="K17"/>
    </sheetView>
  </sheetViews>
  <sheetFormatPr defaultRowHeight="15" x14ac:dyDescent="0.25"/>
  <cols>
    <col min="1" max="1" width="22.85546875" bestFit="1" customWidth="1"/>
    <col min="2" max="3" width="12" bestFit="1" customWidth="1"/>
    <col min="4" max="4" width="12" style="2" bestFit="1" customWidth="1"/>
    <col min="5" max="6" width="12" bestFit="1" customWidth="1"/>
    <col min="8" max="8" width="12.5703125" style="2" bestFit="1" customWidth="1"/>
    <col min="9" max="9" width="12.5703125" bestFit="1" customWidth="1"/>
    <col min="10" max="12" width="12" bestFit="1" customWidth="1"/>
    <col min="14" max="18" width="12" bestFit="1" customWidth="1"/>
  </cols>
  <sheetData>
    <row r="1" spans="1:18" x14ac:dyDescent="0.25">
      <c r="A1" s="2"/>
      <c r="B1" s="2" t="s">
        <v>0</v>
      </c>
      <c r="C1" s="2" t="s">
        <v>2</v>
      </c>
      <c r="D1" s="2" t="s">
        <v>3</v>
      </c>
      <c r="E1" s="2" t="s">
        <v>274</v>
      </c>
      <c r="G1" s="2"/>
      <c r="H1" s="2" t="s">
        <v>4</v>
      </c>
      <c r="I1" s="2" t="s">
        <v>5</v>
      </c>
      <c r="J1" s="2" t="s">
        <v>275</v>
      </c>
      <c r="K1" s="2" t="s">
        <v>276</v>
      </c>
      <c r="N1" s="2"/>
      <c r="O1" s="2"/>
      <c r="P1" s="2"/>
      <c r="Q1" s="2"/>
      <c r="R1" s="2"/>
    </row>
    <row r="2" spans="1:18" x14ac:dyDescent="0.25">
      <c r="A2" s="2" t="s">
        <v>261</v>
      </c>
      <c r="B2" s="4">
        <v>17.752201335855037</v>
      </c>
      <c r="C2" s="4">
        <v>18.417899084559476</v>
      </c>
      <c r="D2" s="6">
        <f>AVERAGE(B2:C2)</f>
        <v>18.085050210207257</v>
      </c>
      <c r="E2" s="4">
        <f>STDEV(B2:C2)</f>
        <v>0.47071939232952681</v>
      </c>
      <c r="G2" s="4"/>
      <c r="H2" s="4">
        <v>13.188611577561575</v>
      </c>
      <c r="I2" s="4">
        <v>11.292490256837466</v>
      </c>
      <c r="J2" s="6">
        <f>AVERAGE(H2:I2)</f>
        <v>12.240550917199521</v>
      </c>
      <c r="K2" s="4">
        <f>STDEV(H2:I2)</f>
        <v>1.3407602438364103</v>
      </c>
      <c r="M2" s="5"/>
      <c r="N2" s="5"/>
      <c r="O2" s="5"/>
      <c r="P2" s="5"/>
      <c r="Q2" s="6"/>
      <c r="R2" s="4"/>
    </row>
    <row r="3" spans="1:18" x14ac:dyDescent="0.25">
      <c r="A3" s="2" t="s">
        <v>262</v>
      </c>
      <c r="B3" s="4">
        <v>39.125849025412208</v>
      </c>
      <c r="C3" s="4">
        <v>33.567348169204379</v>
      </c>
      <c r="D3" s="6">
        <f>AVERAGE(B3:C3)</f>
        <v>36.346598597308294</v>
      </c>
      <c r="E3" s="4">
        <f>STDEV(B3:C3)</f>
        <v>3.9304536486557864</v>
      </c>
      <c r="G3" s="4"/>
      <c r="H3" s="7" t="s">
        <v>265</v>
      </c>
      <c r="I3" s="7" t="s">
        <v>265</v>
      </c>
      <c r="J3" s="7" t="s">
        <v>265</v>
      </c>
      <c r="K3" s="7" t="s">
        <v>265</v>
      </c>
      <c r="M3" s="5"/>
      <c r="N3" s="5"/>
      <c r="O3" s="5"/>
      <c r="P3" s="5"/>
      <c r="Q3" s="6"/>
      <c r="R3" s="4"/>
    </row>
    <row r="4" spans="1:18" x14ac:dyDescent="0.25">
      <c r="A4" s="2" t="s">
        <v>263</v>
      </c>
      <c r="B4" s="5">
        <f>B3/B2</f>
        <v>2.2039998468464703</v>
      </c>
      <c r="C4" s="5">
        <f>C3/C2</f>
        <v>1.8225394772276358</v>
      </c>
      <c r="D4" s="6">
        <f>AVERAGE(B4:C4)</f>
        <v>2.0132696620370529</v>
      </c>
      <c r="E4" s="4">
        <f>STDEV(B4:C4)</f>
        <v>0.26973321411140477</v>
      </c>
      <c r="H4" s="7" t="s">
        <v>265</v>
      </c>
      <c r="I4" s="7" t="s">
        <v>265</v>
      </c>
      <c r="J4" s="7" t="s">
        <v>265</v>
      </c>
      <c r="K4" s="7" t="s">
        <v>265</v>
      </c>
      <c r="N4" s="5"/>
      <c r="O4" s="5"/>
      <c r="P4" s="5"/>
      <c r="Q4" s="6"/>
      <c r="R4" s="4"/>
    </row>
    <row r="5" spans="1:18" x14ac:dyDescent="0.25">
      <c r="A5" s="2" t="s">
        <v>264</v>
      </c>
      <c r="B5" s="4">
        <f>1/(1/B2+1/B3)</f>
        <v>12.211563949955158</v>
      </c>
      <c r="C5" s="4">
        <f>1/(1/C2+1/C3)</f>
        <v>11.892605378960019</v>
      </c>
      <c r="D5" s="6">
        <f>AVERAGE(B5:C5)</f>
        <v>12.052084664457588</v>
      </c>
      <c r="E5" s="4">
        <f>STDEV(B5:C5)</f>
        <v>0.22553776846823395</v>
      </c>
      <c r="G5" s="5"/>
      <c r="H5" s="4">
        <f>H2</f>
        <v>13.188611577561575</v>
      </c>
      <c r="I5" s="4">
        <f t="shared" ref="I5:K5" si="0">I2</f>
        <v>11.292490256837466</v>
      </c>
      <c r="J5" s="4">
        <f t="shared" si="0"/>
        <v>12.240550917199521</v>
      </c>
      <c r="K5" s="4">
        <f t="shared" si="0"/>
        <v>1.3407602438364103</v>
      </c>
      <c r="M5" s="5"/>
      <c r="N5" s="4"/>
      <c r="O5" s="4"/>
      <c r="P5" s="4"/>
      <c r="Q5" s="6"/>
      <c r="R5" s="4"/>
    </row>
    <row r="6" spans="1:18" x14ac:dyDescent="0.25">
      <c r="C6" s="1"/>
      <c r="D6" s="6"/>
      <c r="E6" s="4"/>
      <c r="F6" s="1"/>
      <c r="G6" s="1"/>
    </row>
    <row r="7" spans="1:18" x14ac:dyDescent="0.25">
      <c r="A7" s="2"/>
      <c r="B7" s="4"/>
      <c r="C7" s="4"/>
      <c r="D7" s="6"/>
      <c r="E7" s="4"/>
      <c r="F7" s="1"/>
      <c r="G7" s="1"/>
      <c r="H7" s="4"/>
      <c r="I7" s="4"/>
      <c r="J7" s="6"/>
      <c r="K7" s="4"/>
    </row>
    <row r="8" spans="1:18" x14ac:dyDescent="0.25">
      <c r="A8" s="2"/>
      <c r="B8" s="4"/>
      <c r="C8" s="4"/>
      <c r="D8" s="6"/>
      <c r="E8" s="4"/>
      <c r="F8" s="1"/>
      <c r="G8" s="1"/>
      <c r="H8" s="4"/>
      <c r="I8" s="4"/>
      <c r="J8" s="6"/>
      <c r="K8" s="4"/>
    </row>
    <row r="9" spans="1:18" x14ac:dyDescent="0.25">
      <c r="A9" s="2"/>
      <c r="B9" s="5"/>
      <c r="C9" s="5"/>
      <c r="D9" s="6"/>
      <c r="E9" s="4"/>
      <c r="F9" s="1"/>
      <c r="G9" s="1"/>
      <c r="H9" s="5"/>
      <c r="I9" s="5"/>
      <c r="J9" s="6"/>
      <c r="K9" s="4"/>
    </row>
    <row r="10" spans="1:18" x14ac:dyDescent="0.25">
      <c r="A10" s="2"/>
      <c r="B10" s="2"/>
      <c r="C10" s="2"/>
      <c r="E10" s="2"/>
      <c r="F10" s="2"/>
      <c r="G10" s="2"/>
      <c r="I10" s="2"/>
      <c r="J10" s="2"/>
      <c r="K10" s="2"/>
      <c r="L10" s="2"/>
      <c r="N10" s="2"/>
      <c r="O10" s="2"/>
      <c r="P10" s="2"/>
      <c r="Q10" s="2"/>
      <c r="R10" s="2"/>
    </row>
    <row r="11" spans="1:18" x14ac:dyDescent="0.25">
      <c r="A11" s="2"/>
      <c r="B11" s="4"/>
      <c r="C11" s="5"/>
      <c r="D11" s="6"/>
      <c r="E11" s="4"/>
      <c r="F11" s="4"/>
      <c r="G11" s="4"/>
      <c r="H11" s="5"/>
      <c r="I11" s="5"/>
      <c r="J11" s="6"/>
      <c r="K11" s="4"/>
      <c r="L11" s="4"/>
      <c r="M11" s="5"/>
      <c r="N11" s="5"/>
      <c r="O11" s="5"/>
      <c r="P11" s="5"/>
      <c r="Q11" s="6"/>
      <c r="R11" s="4"/>
    </row>
    <row r="12" spans="1:18" x14ac:dyDescent="0.25">
      <c r="A12" s="2"/>
      <c r="B12" s="4"/>
      <c r="C12" s="5"/>
      <c r="D12" s="5"/>
      <c r="E12" s="6"/>
      <c r="F12" s="4"/>
      <c r="G12" s="4"/>
      <c r="H12" s="5"/>
      <c r="I12" s="5"/>
      <c r="J12" s="5"/>
      <c r="K12" s="6"/>
      <c r="L12" s="4"/>
      <c r="M12" s="5"/>
      <c r="N12" s="5"/>
      <c r="O12" s="5"/>
      <c r="P12" s="5"/>
      <c r="Q12" s="6"/>
      <c r="R12" s="4"/>
    </row>
    <row r="13" spans="1:18" x14ac:dyDescent="0.25">
      <c r="A13" s="2"/>
      <c r="B13" s="5"/>
      <c r="C13" s="5"/>
      <c r="D13" s="5"/>
      <c r="E13" s="6"/>
      <c r="F13" s="4"/>
      <c r="H13" s="5"/>
      <c r="I13" s="5"/>
      <c r="J13" s="5"/>
      <c r="K13" s="6"/>
      <c r="L13" s="4"/>
      <c r="N13" s="5"/>
      <c r="O13" s="5"/>
      <c r="P13" s="5"/>
      <c r="Q13" s="6"/>
      <c r="R13" s="4"/>
    </row>
    <row r="14" spans="1:18" x14ac:dyDescent="0.25">
      <c r="A14" s="2"/>
      <c r="B14" s="4"/>
      <c r="C14" s="4"/>
      <c r="D14" s="4"/>
      <c r="E14" s="6"/>
      <c r="F14" s="4"/>
      <c r="G14" s="5"/>
      <c r="H14" s="4"/>
      <c r="I14" s="4"/>
      <c r="J14" s="4"/>
      <c r="K14" s="6"/>
      <c r="L14" s="4"/>
      <c r="M14" s="5"/>
      <c r="N14" s="4"/>
      <c r="O14" s="4"/>
      <c r="P14" s="4"/>
      <c r="Q14" s="6"/>
      <c r="R14" s="4"/>
    </row>
    <row r="15" spans="1:18" x14ac:dyDescent="0.25">
      <c r="C15" s="1"/>
      <c r="G15" s="1"/>
    </row>
    <row r="16" spans="1:18" x14ac:dyDescent="0.25">
      <c r="C16" s="1"/>
      <c r="G16" s="1"/>
    </row>
    <row r="17" spans="3:7" x14ac:dyDescent="0.25">
      <c r="C17" s="1"/>
      <c r="G17" s="1"/>
    </row>
    <row r="18" spans="3:7" x14ac:dyDescent="0.25">
      <c r="C18" s="1"/>
      <c r="G18" s="1"/>
    </row>
    <row r="19" spans="3:7" x14ac:dyDescent="0.25">
      <c r="C19" s="1"/>
      <c r="G19" s="1"/>
    </row>
    <row r="20" spans="3:7" x14ac:dyDescent="0.25">
      <c r="C20" s="1"/>
      <c r="G20" s="1"/>
    </row>
    <row r="21" spans="3:7" x14ac:dyDescent="0.25">
      <c r="G21" s="1"/>
    </row>
    <row r="22" spans="3:7" x14ac:dyDescent="0.25">
      <c r="G22" s="1"/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WT 1</vt:lpstr>
      <vt:lpstr>WT 2</vt:lpstr>
      <vt:lpstr>ROM1 1</vt:lpstr>
      <vt:lpstr>ROM1 2</vt:lpstr>
      <vt:lpstr>Compiled data</vt:lpstr>
    </vt:vector>
  </TitlesOfParts>
  <Company>Duke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Tylor Lewis, Ph.D.</dc:creator>
  <cp:lastModifiedBy>Tylor Lewis, Ph.D.</cp:lastModifiedBy>
  <dcterms:created xsi:type="dcterms:W3CDTF">2023-02-17T18:10:40Z</dcterms:created>
  <dcterms:modified xsi:type="dcterms:W3CDTF">2023-08-25T15:01:37Z</dcterms:modified>
</cp:coreProperties>
</file>