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Volumes/ablage/PKC Kinase paper/für rebuttal/01_07_2024 submission/VOR/Source data/"/>
    </mc:Choice>
  </mc:AlternateContent>
  <xr:revisionPtr revIDLastSave="0" documentId="8_{A30F5096-FD2D-C34E-BA8A-71999D026E9F}" xr6:coauthVersionLast="47" xr6:coauthVersionMax="47" xr10:uidLastSave="{00000000-0000-0000-0000-000000000000}"/>
  <bookViews>
    <workbookView xWindow="0" yWindow="500" windowWidth="21580" windowHeight="11240" activeTab="2" xr2:uid="{00000000-000D-0000-FFFF-FFFF00000000}"/>
  </bookViews>
  <sheets>
    <sheet name="9A" sheetId="5" r:id="rId1"/>
    <sheet name="9B" sheetId="3" r:id="rId2"/>
    <sheet name="9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5" l="1"/>
  <c r="I33" i="5"/>
  <c r="H33" i="5"/>
  <c r="E33" i="5"/>
  <c r="C33" i="5"/>
  <c r="B33" i="5"/>
  <c r="K32" i="5"/>
  <c r="D32" i="5"/>
  <c r="K31" i="5"/>
  <c r="D31" i="5"/>
  <c r="K30" i="5"/>
  <c r="D30" i="5"/>
  <c r="K29" i="5"/>
  <c r="D29" i="5"/>
  <c r="K28" i="5"/>
  <c r="D28" i="5"/>
  <c r="K27" i="5"/>
  <c r="D27" i="5"/>
  <c r="J26" i="5"/>
  <c r="I26" i="5"/>
  <c r="E26" i="5"/>
  <c r="C26" i="5"/>
  <c r="B26" i="5"/>
  <c r="K25" i="5"/>
  <c r="H25" i="5"/>
  <c r="D25" i="5"/>
  <c r="K24" i="5"/>
  <c r="H24" i="5"/>
  <c r="D24" i="5"/>
  <c r="K23" i="5"/>
  <c r="H23" i="5"/>
  <c r="D23" i="5"/>
  <c r="K22" i="5"/>
  <c r="D22" i="5"/>
  <c r="K21" i="5"/>
  <c r="D21" i="5"/>
  <c r="K20" i="5"/>
  <c r="D20" i="5"/>
  <c r="J19" i="5"/>
  <c r="I19" i="5"/>
  <c r="H19" i="5"/>
  <c r="E19" i="5"/>
  <c r="C19" i="5"/>
  <c r="B19" i="5"/>
  <c r="K18" i="5"/>
  <c r="D18" i="5"/>
  <c r="K17" i="5"/>
  <c r="D17" i="5"/>
  <c r="K16" i="5"/>
  <c r="D16" i="5"/>
  <c r="K15" i="5"/>
  <c r="D15" i="5"/>
  <c r="K14" i="5"/>
  <c r="D14" i="5"/>
  <c r="K13" i="5"/>
  <c r="D13" i="5"/>
  <c r="J12" i="5"/>
  <c r="I12" i="5"/>
  <c r="H12" i="5"/>
  <c r="E12" i="5"/>
  <c r="C12" i="5"/>
  <c r="B12" i="5"/>
  <c r="K11" i="5"/>
  <c r="D11" i="5"/>
  <c r="K10" i="5"/>
  <c r="D10" i="5"/>
  <c r="K9" i="5"/>
  <c r="D9" i="5"/>
  <c r="K8" i="5"/>
  <c r="D8" i="5"/>
  <c r="K7" i="5"/>
  <c r="D7" i="5"/>
  <c r="K6" i="5"/>
  <c r="D6" i="5"/>
  <c r="D12" i="5" l="1"/>
  <c r="D33" i="5"/>
  <c r="D19" i="5"/>
  <c r="H26" i="5"/>
  <c r="D26" i="5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P20" i="4" l="1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K49" i="4"/>
  <c r="K48" i="4"/>
  <c r="K61" i="4"/>
  <c r="K60" i="4"/>
  <c r="K59" i="4"/>
  <c r="K58" i="4"/>
  <c r="K57" i="4"/>
  <c r="K56" i="4"/>
  <c r="K55" i="4"/>
  <c r="K54" i="4"/>
  <c r="K53" i="4"/>
  <c r="K52" i="4"/>
  <c r="K51" i="4"/>
  <c r="K50" i="4"/>
  <c r="K47" i="4"/>
  <c r="G56" i="4"/>
  <c r="G61" i="4"/>
  <c r="G60" i="4"/>
  <c r="G59" i="4"/>
  <c r="G58" i="4"/>
  <c r="G57" i="4"/>
  <c r="G55" i="4"/>
  <c r="G54" i="4"/>
  <c r="G53" i="4"/>
  <c r="G52" i="4"/>
  <c r="G51" i="4"/>
  <c r="G50" i="4"/>
  <c r="G49" i="4"/>
  <c r="G48" i="4"/>
  <c r="G47" i="4"/>
  <c r="J21" i="4"/>
  <c r="P21" i="4" l="1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M19" i="4"/>
  <c r="M18" i="4"/>
  <c r="M20" i="4"/>
  <c r="M17" i="4"/>
  <c r="M16" i="4"/>
  <c r="M15" i="4"/>
  <c r="M14" i="4"/>
  <c r="M13" i="4"/>
  <c r="M12" i="4"/>
  <c r="M11" i="4"/>
  <c r="M10" i="4"/>
  <c r="M9" i="4"/>
  <c r="M8" i="4"/>
  <c r="M7" i="4"/>
  <c r="M6" i="4"/>
  <c r="S21" i="4" l="1"/>
  <c r="M21" i="4"/>
  <c r="E14" i="4"/>
  <c r="E16" i="4"/>
  <c r="E13" i="4"/>
  <c r="E10" i="4"/>
  <c r="E9" i="4"/>
  <c r="B22" i="4" l="1"/>
  <c r="C22" i="4" l="1"/>
  <c r="D22" i="4"/>
  <c r="E22" i="4"/>
  <c r="E23" i="4"/>
  <c r="D23" i="4"/>
  <c r="C23" i="4"/>
  <c r="B23" i="4"/>
  <c r="S16" i="3" l="1"/>
  <c r="S15" i="3"/>
  <c r="S14" i="3"/>
  <c r="S13" i="3"/>
  <c r="S12" i="3"/>
  <c r="S11" i="3"/>
  <c r="S10" i="3"/>
  <c r="S9" i="3"/>
  <c r="S8" i="3"/>
  <c r="S7" i="3"/>
  <c r="S6" i="3"/>
  <c r="M15" i="3"/>
  <c r="M14" i="3"/>
  <c r="M13" i="3"/>
  <c r="M12" i="3"/>
  <c r="M11" i="3"/>
  <c r="M10" i="3"/>
  <c r="M9" i="3"/>
  <c r="M8" i="3"/>
  <c r="M7" i="3"/>
  <c r="M6" i="3"/>
  <c r="P15" i="3"/>
  <c r="P14" i="3"/>
  <c r="P13" i="3"/>
  <c r="P12" i="3"/>
  <c r="P11" i="3"/>
  <c r="P10" i="3"/>
  <c r="P9" i="3"/>
  <c r="P8" i="3"/>
  <c r="P7" i="3"/>
  <c r="P6" i="3"/>
  <c r="J13" i="3"/>
  <c r="J12" i="3"/>
  <c r="J11" i="3"/>
  <c r="J10" i="3"/>
  <c r="J9" i="3"/>
  <c r="J17" i="3" s="1"/>
  <c r="J8" i="3"/>
  <c r="J7" i="3"/>
  <c r="J6" i="3"/>
  <c r="M17" i="3" l="1"/>
  <c r="P17" i="3"/>
  <c r="S17" i="3"/>
</calcChain>
</file>

<file path=xl/sharedStrings.xml><?xml version="1.0" encoding="utf-8"?>
<sst xmlns="http://schemas.openxmlformats.org/spreadsheetml/2006/main" count="267" uniqueCount="104">
  <si>
    <t>Su(H) gwt</t>
  </si>
  <si>
    <r>
      <t xml:space="preserve">Pkc53E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28</t>
    </r>
  </si>
  <si>
    <t>infested L. boulardi</t>
  </si>
  <si>
    <t>slide #</t>
  </si>
  <si>
    <t>GFP +</t>
  </si>
  <si>
    <t>DAPI +</t>
  </si>
  <si>
    <t>%</t>
  </si>
  <si>
    <r>
      <t xml:space="preserve">Pkc53E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28  infested with L. boulardi</t>
    </r>
  </si>
  <si>
    <t>Su(H) gwt infested with L. boulardi</t>
  </si>
  <si>
    <t>MW</t>
  </si>
  <si>
    <r>
      <t xml:space="preserve">Pkc53E </t>
    </r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28</t>
    </r>
  </si>
  <si>
    <t>index</t>
  </si>
  <si>
    <t>lobe  [px]</t>
  </si>
  <si>
    <t>Box plot statistics</t>
  </si>
  <si>
    <t>Upper whisker</t>
  </si>
  <si>
    <t>3rd quartile</t>
  </si>
  <si>
    <t>Median</t>
  </si>
  <si>
    <t>1st quartile</t>
  </si>
  <si>
    <t>Lower whisker</t>
  </si>
  <si>
    <t>Nr. of data points</t>
  </si>
  <si>
    <t>infested with L.b.</t>
  </si>
  <si>
    <t>infested</t>
  </si>
  <si>
    <t xml:space="preserve"> with L.b.</t>
  </si>
  <si>
    <t>Dunn's multiple comparisons test</t>
  </si>
  <si>
    <t>Significant?</t>
  </si>
  <si>
    <t>Summary</t>
  </si>
  <si>
    <t>Adjusted P Value</t>
  </si>
  <si>
    <t>No</t>
  </si>
  <si>
    <t>ns</t>
  </si>
  <si>
    <t>&gt;0,999999</t>
  </si>
  <si>
    <t>Yes</t>
  </si>
  <si>
    <t>****</t>
  </si>
  <si>
    <t>&lt;0,000001</t>
  </si>
  <si>
    <t>***</t>
  </si>
  <si>
    <t>Su(H) gwt vs. Su(H) gwt inf</t>
  </si>
  <si>
    <t>Tukey's multiple comparisons test</t>
  </si>
  <si>
    <t>Below threshold?</t>
  </si>
  <si>
    <t>-5,510 to 4,241</t>
  </si>
  <si>
    <t>-25,23 to -15,48</t>
  </si>
  <si>
    <t>-13,29 to -3,739</t>
  </si>
  <si>
    <t>-24,31 to -15,12</t>
  </si>
  <si>
    <t>-12,37 to -3,389</t>
  </si>
  <si>
    <t>7,346 to 16,33</t>
  </si>
  <si>
    <t>Mean rank diff</t>
  </si>
  <si>
    <t>Mean Diff</t>
  </si>
  <si>
    <t>95,00% CI of diff</t>
  </si>
  <si>
    <t>-5,005 to 4,968</t>
  </si>
  <si>
    <t>A-B</t>
  </si>
  <si>
    <t>Su(H)gwt vs. Su(H)gwt inf</t>
  </si>
  <si>
    <t>-31,27 to -21,29</t>
  </si>
  <si>
    <t>A-C</t>
  </si>
  <si>
    <t>-5,760 to 4,213</t>
  </si>
  <si>
    <t>A-D</t>
  </si>
  <si>
    <t>-31,25 to -21,28</t>
  </si>
  <si>
    <t>B-C</t>
  </si>
  <si>
    <t>-5,741 to 4,232</t>
  </si>
  <si>
    <t>B-D</t>
  </si>
  <si>
    <t>20,52 to 30,49</t>
  </si>
  <si>
    <t>C-D</t>
  </si>
  <si>
    <t xml:space="preserve">raw data </t>
  </si>
  <si>
    <t>% measured</t>
  </si>
  <si>
    <t>flies</t>
  </si>
  <si>
    <t>wasps</t>
  </si>
  <si>
    <t>dead pupa</t>
  </si>
  <si>
    <t>total</t>
  </si>
  <si>
    <t>Su(H)gwt</t>
  </si>
  <si>
    <t>Su(H)gwt vs. Su(H)S269A</t>
  </si>
  <si>
    <t>-23,62 to -7,272</t>
  </si>
  <si>
    <t>-16,92 to -0,5635</t>
  </si>
  <si>
    <t>*</t>
  </si>
  <si>
    <t>-16,59 to -0,2385</t>
  </si>
  <si>
    <t>-1,468 to 14,88</t>
  </si>
  <si>
    <t>-1,143 to 15,21</t>
  </si>
  <si>
    <t xml:space="preserve">sum </t>
  </si>
  <si>
    <t>% of total</t>
  </si>
  <si>
    <t>-7,851 to 8,501</t>
  </si>
  <si>
    <t>Su(H)S269A</t>
  </si>
  <si>
    <t>5,258 to 16,11</t>
  </si>
  <si>
    <t>4,684 to 15,54</t>
  </si>
  <si>
    <t>4,774 to 15,63</t>
  </si>
  <si>
    <t>-5,999 to 4,852</t>
  </si>
  <si>
    <t>-5,909 to 4,942</t>
  </si>
  <si>
    <t>-5,336 to 5,516</t>
  </si>
  <si>
    <t>Pkc53E△28</t>
  </si>
  <si>
    <t>Su(H)gwt vs. Pkc53E△28</t>
  </si>
  <si>
    <t>Su(H)gwt vs. Su(H)S269A; Pkc53E△28</t>
  </si>
  <si>
    <t>Su(H)S269A vs. Pkc53E△28</t>
  </si>
  <si>
    <t>Su(H)S269A vs. Su(H)S269A; Pkc53E△28</t>
  </si>
  <si>
    <t>Pkc53E △28</t>
  </si>
  <si>
    <t>Su(H) gwt vs. Pkc53E △28</t>
  </si>
  <si>
    <t>Su(H) gwt vs. Pkc53E △28 inf</t>
  </si>
  <si>
    <t>Su(H) gwt inf vs. Pkc53E △28 inf</t>
  </si>
  <si>
    <t>Su(H)gwt vs. Pkc53E △28</t>
  </si>
  <si>
    <t>Su(H)gwt vs. Pkc53E△28 inf</t>
  </si>
  <si>
    <t>Su(H)gwt inf vs. Pkc53E△28 inf</t>
  </si>
  <si>
    <t>Pkc53E△28 vs. Su(H)S269A; Pkc53E△28</t>
  </si>
  <si>
    <t>Pkc53E△28 vs. Su(H) gwt inf</t>
  </si>
  <si>
    <t>Pkc53E△28 vs. Pkc53E △28 inf</t>
  </si>
  <si>
    <t>Pkc53E△28 vs. Su(H)gwt inf</t>
  </si>
  <si>
    <t>Pkc53E△28 vs. Pkc53E△28 inf</t>
  </si>
  <si>
    <t>Fly survival upon infection with Asobara japonica</t>
  </si>
  <si>
    <t xml:space="preserve"> -&gt; pupae infected -&gt; imago: fly or wasp</t>
  </si>
  <si>
    <r>
      <rPr>
        <b/>
        <sz val="11"/>
        <color theme="1"/>
        <rFont val="Calibri"/>
        <family val="2"/>
        <scheme val="minor"/>
      </rPr>
      <t>lamellocyte index in lymph glands</t>
    </r>
    <r>
      <rPr>
        <sz val="11"/>
        <color theme="1"/>
        <rFont val="Calibri"/>
        <family val="2"/>
        <scheme val="minor"/>
      </rPr>
      <t>, attila-GFP positive cells relative to gland size</t>
    </r>
  </si>
  <si>
    <r>
      <rPr>
        <b/>
        <sz val="11"/>
        <color theme="1"/>
        <rFont val="Calibri"/>
        <family val="2"/>
        <scheme val="minor"/>
      </rPr>
      <t>% of lamellocytes in hemolymph</t>
    </r>
    <r>
      <rPr>
        <sz val="11"/>
        <color theme="1"/>
        <rFont val="Calibri"/>
        <family val="2"/>
        <scheme val="minor"/>
      </rPr>
      <t>: GFP + cells vs. DAPI + cells in larval hemolymph w/o L. boulardi infestation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</si>
</sst>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0" fillId="0" borderId="0" xfId="0" applyNumberFormat="1"/>
    <xf numFmtId="2" fontId="0" fillId="0" borderId="9" xfId="0" applyNumberFormat="1" applyBorder="1"/>
    <xf numFmtId="2" fontId="0" fillId="0" borderId="10" xfId="0" applyNumberFormat="1" applyBorder="1"/>
    <xf numFmtId="0" fontId="0" fillId="0" borderId="21" xfId="0" applyBorder="1"/>
    <xf numFmtId="2" fontId="0" fillId="0" borderId="22" xfId="0" applyNumberFormat="1" applyBorder="1"/>
    <xf numFmtId="0" fontId="0" fillId="0" borderId="23" xfId="0" applyBorder="1"/>
    <xf numFmtId="0" fontId="0" fillId="0" borderId="24" xfId="0" applyBorder="1"/>
    <xf numFmtId="2" fontId="0" fillId="0" borderId="25" xfId="0" applyNumberFormat="1" applyBorder="1"/>
    <xf numFmtId="0" fontId="0" fillId="0" borderId="25" xfId="0" applyBorder="1"/>
    <xf numFmtId="0" fontId="0" fillId="2" borderId="4" xfId="0" applyFill="1" applyBorder="1"/>
    <xf numFmtId="0" fontId="0" fillId="2" borderId="5" xfId="0" applyFill="1" applyBorder="1"/>
    <xf numFmtId="0" fontId="1" fillId="0" borderId="0" xfId="0" applyFont="1"/>
    <xf numFmtId="165" fontId="0" fillId="0" borderId="0" xfId="0" applyNumberFormat="1"/>
    <xf numFmtId="0" fontId="0" fillId="2" borderId="26" xfId="0" applyFill="1" applyBorder="1"/>
    <xf numFmtId="0" fontId="0" fillId="2" borderId="16" xfId="0" applyFill="1" applyBorder="1"/>
    <xf numFmtId="2" fontId="0" fillId="0" borderId="8" xfId="0" applyNumberFormat="1" applyBorder="1"/>
    <xf numFmtId="2" fontId="0" fillId="0" borderId="21" xfId="0" applyNumberFormat="1" applyBorder="1"/>
    <xf numFmtId="0" fontId="0" fillId="2" borderId="27" xfId="0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4" fillId="0" borderId="13" xfId="0" applyFont="1" applyBorder="1" applyAlignment="1">
      <alignment horizontal="center" vertical="top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6" xfId="0" applyBorder="1"/>
    <xf numFmtId="164" fontId="0" fillId="0" borderId="22" xfId="0" applyNumberFormat="1" applyBorder="1"/>
    <xf numFmtId="164" fontId="0" fillId="0" borderId="25" xfId="0" applyNumberFormat="1" applyBorder="1"/>
    <xf numFmtId="0" fontId="4" fillId="0" borderId="12" xfId="0" applyFont="1" applyBorder="1" applyAlignment="1">
      <alignment horizontal="center" vertical="top" wrapText="1"/>
    </xf>
    <xf numFmtId="1" fontId="0" fillId="0" borderId="0" xfId="0" applyNumberForma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5" xfId="0" applyBorder="1"/>
    <xf numFmtId="165" fontId="0" fillId="0" borderId="22" xfId="0" applyNumberFormat="1" applyBorder="1"/>
    <xf numFmtId="165" fontId="0" fillId="0" borderId="25" xfId="0" applyNumberFormat="1" applyBorder="1"/>
    <xf numFmtId="0" fontId="0" fillId="0" borderId="22" xfId="0" applyBorder="1"/>
    <xf numFmtId="1" fontId="0" fillId="0" borderId="24" xfId="0" applyNumberFormat="1" applyBorder="1"/>
    <xf numFmtId="0" fontId="1" fillId="0" borderId="0" xfId="0" applyFont="1" applyAlignment="1">
      <alignment horizontal="right" vertical="center" wrapText="1"/>
    </xf>
    <xf numFmtId="164" fontId="0" fillId="0" borderId="6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14" xfId="0" applyBorder="1"/>
    <xf numFmtId="165" fontId="0" fillId="0" borderId="9" xfId="0" applyNumberFormat="1" applyBorder="1"/>
    <xf numFmtId="165" fontId="0" fillId="0" borderId="24" xfId="0" applyNumberFormat="1" applyBorder="1"/>
    <xf numFmtId="0" fontId="4" fillId="0" borderId="13" xfId="0" applyFont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2" fontId="0" fillId="0" borderId="23" xfId="0" applyNumberFormat="1" applyBorder="1"/>
    <xf numFmtId="0" fontId="0" fillId="2" borderId="1" xfId="0" applyFill="1" applyBorder="1"/>
    <xf numFmtId="0" fontId="0" fillId="2" borderId="3" xfId="0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4" fillId="0" borderId="37" xfId="0" applyFont="1" applyBorder="1"/>
    <xf numFmtId="166" fontId="0" fillId="0" borderId="10" xfId="0" applyNumberFormat="1" applyBorder="1"/>
    <xf numFmtId="0" fontId="4" fillId="0" borderId="21" xfId="0" applyFont="1" applyBorder="1"/>
    <xf numFmtId="0" fontId="4" fillId="0" borderId="22" xfId="0" applyFont="1" applyBorder="1"/>
    <xf numFmtId="0" fontId="4" fillId="0" borderId="19" xfId="0" applyFont="1" applyBorder="1"/>
    <xf numFmtId="166" fontId="0" fillId="0" borderId="22" xfId="0" applyNumberFormat="1" applyBorder="1"/>
    <xf numFmtId="0" fontId="0" fillId="3" borderId="2" xfId="0" applyFill="1" applyBorder="1"/>
    <xf numFmtId="0" fontId="4" fillId="3" borderId="38" xfId="0" applyFont="1" applyFill="1" applyBorder="1"/>
    <xf numFmtId="0" fontId="4" fillId="3" borderId="39" xfId="0" applyFont="1" applyFill="1" applyBorder="1"/>
    <xf numFmtId="0" fontId="4" fillId="3" borderId="40" xfId="0" applyFont="1" applyFill="1" applyBorder="1"/>
    <xf numFmtId="0" fontId="4" fillId="3" borderId="41" xfId="0" applyFont="1" applyFill="1" applyBorder="1"/>
    <xf numFmtId="165" fontId="9" fillId="3" borderId="39" xfId="0" applyNumberFormat="1" applyFont="1" applyFill="1" applyBorder="1"/>
    <xf numFmtId="166" fontId="0" fillId="3" borderId="40" xfId="0" applyNumberFormat="1" applyFill="1" applyBorder="1"/>
    <xf numFmtId="0" fontId="4" fillId="0" borderId="41" xfId="0" applyFont="1" applyBorder="1"/>
    <xf numFmtId="2" fontId="4" fillId="0" borderId="0" xfId="0" applyNumberFormat="1" applyFont="1"/>
    <xf numFmtId="0" fontId="0" fillId="3" borderId="38" xfId="0" applyFill="1" applyBorder="1"/>
    <xf numFmtId="0" fontId="0" fillId="3" borderId="39" xfId="0" applyFill="1" applyBorder="1"/>
    <xf numFmtId="0" fontId="0" fillId="3" borderId="40" xfId="0" applyFill="1" applyBorder="1"/>
    <xf numFmtId="0" fontId="0" fillId="0" borderId="41" xfId="0" applyBorder="1"/>
    <xf numFmtId="165" fontId="1" fillId="3" borderId="39" xfId="0" applyNumberFormat="1" applyFont="1" applyFill="1" applyBorder="1"/>
    <xf numFmtId="0" fontId="0" fillId="4" borderId="0" xfId="0" applyFill="1"/>
    <xf numFmtId="2" fontId="0" fillId="4" borderId="0" xfId="0" applyNumberFormat="1" applyFill="1"/>
    <xf numFmtId="0" fontId="0" fillId="4" borderId="8" xfId="0" applyFill="1" applyBorder="1"/>
    <xf numFmtId="0" fontId="0" fillId="4" borderId="9" xfId="0" applyFill="1" applyBorder="1"/>
    <xf numFmtId="164" fontId="0" fillId="4" borderId="10" xfId="0" applyNumberFormat="1" applyFill="1" applyBorder="1"/>
    <xf numFmtId="0" fontId="0" fillId="4" borderId="21" xfId="0" applyFill="1" applyBorder="1"/>
    <xf numFmtId="164" fontId="0" fillId="4" borderId="22" xfId="0" applyNumberFormat="1" applyFill="1" applyBorder="1"/>
    <xf numFmtId="0" fontId="0" fillId="4" borderId="23" xfId="0" applyFill="1" applyBorder="1"/>
    <xf numFmtId="0" fontId="0" fillId="4" borderId="24" xfId="0" applyFill="1" applyBorder="1"/>
    <xf numFmtId="164" fontId="0" fillId="4" borderId="25" xfId="0" applyNumberFormat="1" applyFill="1" applyBorder="1"/>
    <xf numFmtId="0" fontId="10" fillId="0" borderId="0" xfId="0" applyFont="1"/>
    <xf numFmtId="0" fontId="11" fillId="0" borderId="0" xfId="0" applyFont="1" applyAlignment="1">
      <alignment horizontal="left"/>
    </xf>
  </cellXfs>
  <cellStyles count="3">
    <cellStyle name="Standard" xfId="0" builtinId="0"/>
    <cellStyle name="Standard 2" xfId="1" xr:uid="{00000000-0005-0000-0000-000001000000}"/>
    <cellStyle name="Standar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opLeftCell="A7" workbookViewId="0">
      <selection activeCell="E3" sqref="E3"/>
    </sheetView>
  </sheetViews>
  <sheetFormatPr baseColWidth="10" defaultRowHeight="15" x14ac:dyDescent="0.2"/>
  <cols>
    <col min="13" max="13" width="36.83203125" customWidth="1"/>
    <col min="14" max="14" width="14.83203125" customWidth="1"/>
    <col min="15" max="15" width="23.5" customWidth="1"/>
    <col min="16" max="16" width="20.33203125" customWidth="1"/>
    <col min="19" max="19" width="4.5" customWidth="1"/>
  </cols>
  <sheetData>
    <row r="1" spans="1:18" x14ac:dyDescent="0.2">
      <c r="A1" s="25" t="s">
        <v>100</v>
      </c>
    </row>
    <row r="2" spans="1:18" x14ac:dyDescent="0.2">
      <c r="A2" t="s">
        <v>101</v>
      </c>
    </row>
    <row r="4" spans="1:18" x14ac:dyDescent="0.2">
      <c r="A4" t="s">
        <v>59</v>
      </c>
      <c r="G4" t="s">
        <v>60</v>
      </c>
    </row>
    <row r="5" spans="1:18" ht="16" thickBot="1" x14ac:dyDescent="0.25">
      <c r="B5" t="s">
        <v>61</v>
      </c>
      <c r="C5" t="s">
        <v>62</v>
      </c>
      <c r="D5" t="s">
        <v>63</v>
      </c>
      <c r="E5" t="s">
        <v>64</v>
      </c>
      <c r="H5" t="s">
        <v>62</v>
      </c>
      <c r="I5" t="s">
        <v>63</v>
      </c>
      <c r="J5" t="s">
        <v>61</v>
      </c>
      <c r="K5" t="s">
        <v>64</v>
      </c>
      <c r="M5" s="123" t="s">
        <v>61</v>
      </c>
    </row>
    <row r="6" spans="1:18" x14ac:dyDescent="0.2">
      <c r="A6" t="s">
        <v>65</v>
      </c>
      <c r="B6" s="88">
        <v>7</v>
      </c>
      <c r="C6" s="89">
        <v>46</v>
      </c>
      <c r="D6" s="89">
        <f t="shared" ref="D6:D11" si="0">E6-C6-B6</f>
        <v>5</v>
      </c>
      <c r="E6" s="90">
        <v>58</v>
      </c>
      <c r="F6" s="91"/>
      <c r="G6" s="92" t="s">
        <v>65</v>
      </c>
      <c r="H6" s="89">
        <v>79.31</v>
      </c>
      <c r="I6" s="89">
        <v>8.6199999999999992</v>
      </c>
      <c r="J6" s="89">
        <v>12.07</v>
      </c>
      <c r="K6" s="93">
        <f t="shared" ref="K6:K11" si="1">E6/E6</f>
        <v>1</v>
      </c>
      <c r="M6" s="82" t="s">
        <v>35</v>
      </c>
      <c r="N6" s="83" t="s">
        <v>44</v>
      </c>
      <c r="O6" s="83" t="s">
        <v>45</v>
      </c>
      <c r="P6" s="83" t="s">
        <v>36</v>
      </c>
      <c r="Q6" s="83" t="s">
        <v>25</v>
      </c>
      <c r="R6" s="83" t="s">
        <v>26</v>
      </c>
    </row>
    <row r="7" spans="1:18" x14ac:dyDescent="0.2">
      <c r="B7" s="94">
        <v>3</v>
      </c>
      <c r="C7" s="91">
        <v>36</v>
      </c>
      <c r="D7" s="91">
        <f t="shared" si="0"/>
        <v>5</v>
      </c>
      <c r="E7" s="95">
        <v>44</v>
      </c>
      <c r="F7" s="91"/>
      <c r="G7" s="96"/>
      <c r="H7" s="91">
        <v>81.819999999999993</v>
      </c>
      <c r="I7" s="91">
        <v>11.36</v>
      </c>
      <c r="J7" s="91">
        <v>6.82</v>
      </c>
      <c r="K7" s="97">
        <f t="shared" si="1"/>
        <v>1</v>
      </c>
      <c r="M7" s="84" t="s">
        <v>66</v>
      </c>
      <c r="N7" s="84">
        <v>10.68</v>
      </c>
      <c r="O7" s="85" t="s">
        <v>77</v>
      </c>
      <c r="P7" s="85" t="s">
        <v>30</v>
      </c>
      <c r="Q7" s="85" t="s">
        <v>33</v>
      </c>
      <c r="R7" s="84">
        <v>1.18E-4</v>
      </c>
    </row>
    <row r="8" spans="1:18" x14ac:dyDescent="0.2">
      <c r="B8" s="94">
        <v>13</v>
      </c>
      <c r="C8" s="91">
        <v>75</v>
      </c>
      <c r="D8" s="91">
        <f t="shared" si="0"/>
        <v>10</v>
      </c>
      <c r="E8" s="95">
        <v>98</v>
      </c>
      <c r="F8" s="91"/>
      <c r="G8" s="96"/>
      <c r="H8" s="91">
        <v>76.53</v>
      </c>
      <c r="I8" s="91">
        <v>10.199999999999999</v>
      </c>
      <c r="J8" s="91">
        <v>13.27</v>
      </c>
      <c r="K8" s="97">
        <f t="shared" si="1"/>
        <v>1</v>
      </c>
      <c r="M8" s="84" t="s">
        <v>84</v>
      </c>
      <c r="N8" s="84">
        <v>10.11</v>
      </c>
      <c r="O8" s="85" t="s">
        <v>78</v>
      </c>
      <c r="P8" s="85" t="s">
        <v>30</v>
      </c>
      <c r="Q8" s="85" t="s">
        <v>33</v>
      </c>
      <c r="R8" s="84">
        <v>2.2800000000000001E-4</v>
      </c>
    </row>
    <row r="9" spans="1:18" x14ac:dyDescent="0.2">
      <c r="B9" s="94">
        <v>18</v>
      </c>
      <c r="C9" s="91">
        <v>76</v>
      </c>
      <c r="D9" s="91">
        <f t="shared" si="0"/>
        <v>12</v>
      </c>
      <c r="E9" s="95">
        <v>106</v>
      </c>
      <c r="F9" s="91"/>
      <c r="G9" s="96"/>
      <c r="H9" s="91">
        <v>71.7</v>
      </c>
      <c r="I9" s="91">
        <v>11.32</v>
      </c>
      <c r="J9" s="91">
        <v>16.98</v>
      </c>
      <c r="K9" s="97">
        <f t="shared" si="1"/>
        <v>1</v>
      </c>
      <c r="M9" s="84" t="s">
        <v>85</v>
      </c>
      <c r="N9" s="84">
        <v>10.199999999999999</v>
      </c>
      <c r="O9" s="85" t="s">
        <v>79</v>
      </c>
      <c r="P9" s="85" t="s">
        <v>30</v>
      </c>
      <c r="Q9" s="85" t="s">
        <v>33</v>
      </c>
      <c r="R9" s="84">
        <v>2.05E-4</v>
      </c>
    </row>
    <row r="10" spans="1:18" x14ac:dyDescent="0.2">
      <c r="B10" s="94">
        <v>18</v>
      </c>
      <c r="C10" s="91">
        <v>79</v>
      </c>
      <c r="D10" s="91">
        <f t="shared" si="0"/>
        <v>1</v>
      </c>
      <c r="E10" s="95">
        <v>98</v>
      </c>
      <c r="F10" s="91"/>
      <c r="G10" s="96"/>
      <c r="H10" s="91">
        <v>80.61</v>
      </c>
      <c r="I10" s="91">
        <v>1.02</v>
      </c>
      <c r="J10" s="91">
        <v>18.37</v>
      </c>
      <c r="K10" s="97">
        <f t="shared" si="1"/>
        <v>1</v>
      </c>
      <c r="M10" s="84" t="s">
        <v>86</v>
      </c>
      <c r="N10" s="84">
        <v>-0.57330000000000003</v>
      </c>
      <c r="O10" s="85" t="s">
        <v>80</v>
      </c>
      <c r="P10" s="85" t="s">
        <v>27</v>
      </c>
      <c r="Q10" s="85" t="s">
        <v>28</v>
      </c>
      <c r="R10" s="84">
        <v>0.99071900000000002</v>
      </c>
    </row>
    <row r="11" spans="1:18" x14ac:dyDescent="0.2">
      <c r="B11" s="94">
        <v>18</v>
      </c>
      <c r="C11" s="91">
        <v>77</v>
      </c>
      <c r="D11" s="91">
        <f t="shared" si="0"/>
        <v>8</v>
      </c>
      <c r="E11" s="95">
        <v>103</v>
      </c>
      <c r="F11" s="91"/>
      <c r="G11" s="96"/>
      <c r="H11" s="91">
        <v>74.75</v>
      </c>
      <c r="I11" s="91">
        <v>7.77</v>
      </c>
      <c r="J11" s="91">
        <v>17.48</v>
      </c>
      <c r="K11" s="97">
        <f t="shared" si="1"/>
        <v>1</v>
      </c>
      <c r="M11" s="84" t="s">
        <v>87</v>
      </c>
      <c r="N11" s="84">
        <v>-0.48330000000000001</v>
      </c>
      <c r="O11" s="85" t="s">
        <v>81</v>
      </c>
      <c r="P11" s="85" t="s">
        <v>27</v>
      </c>
      <c r="Q11" s="85" t="s">
        <v>28</v>
      </c>
      <c r="R11" s="84">
        <v>0.99437900000000001</v>
      </c>
    </row>
    <row r="12" spans="1:18" ht="16" thickBot="1" x14ac:dyDescent="0.25">
      <c r="A12" s="98" t="s">
        <v>73</v>
      </c>
      <c r="B12" s="99">
        <f>SUM(B6:B11)</f>
        <v>77</v>
      </c>
      <c r="C12" s="100">
        <f>SUM(C6:C11)</f>
        <v>389</v>
      </c>
      <c r="D12" s="100">
        <f>SUM(D6:D11)</f>
        <v>41</v>
      </c>
      <c r="E12" s="101">
        <f>SUM(E6:E11)</f>
        <v>507</v>
      </c>
      <c r="F12" s="91"/>
      <c r="G12" s="102" t="s">
        <v>74</v>
      </c>
      <c r="H12" s="103">
        <f>AVERAGE(H6:H11)</f>
        <v>77.453333333333333</v>
      </c>
      <c r="I12" s="103">
        <f>AVERAGE(I6:I11)</f>
        <v>8.3816666666666677</v>
      </c>
      <c r="J12" s="103">
        <f>AVERAGE(J6:J11)</f>
        <v>14.165000000000001</v>
      </c>
      <c r="K12" s="104">
        <v>1</v>
      </c>
      <c r="M12" s="84" t="s">
        <v>95</v>
      </c>
      <c r="N12" s="84">
        <v>0.09</v>
      </c>
      <c r="O12" s="85" t="s">
        <v>82</v>
      </c>
      <c r="P12" s="85" t="s">
        <v>27</v>
      </c>
      <c r="Q12" s="85" t="s">
        <v>28</v>
      </c>
      <c r="R12" s="84">
        <v>0.99996300000000005</v>
      </c>
    </row>
    <row r="13" spans="1:18" x14ac:dyDescent="0.2">
      <c r="A13" t="s">
        <v>76</v>
      </c>
      <c r="B13" s="88">
        <v>2</v>
      </c>
      <c r="C13" s="89">
        <v>38</v>
      </c>
      <c r="D13" s="89">
        <f t="shared" ref="D13:D18" si="2">E13-C13-B13</f>
        <v>0</v>
      </c>
      <c r="E13" s="90">
        <v>40</v>
      </c>
      <c r="F13" s="91"/>
      <c r="G13" s="92" t="s">
        <v>76</v>
      </c>
      <c r="H13" s="89">
        <v>95</v>
      </c>
      <c r="I13" s="89">
        <v>0</v>
      </c>
      <c r="J13" s="91">
        <v>5</v>
      </c>
      <c r="K13" s="97">
        <f t="shared" ref="K13:K18" si="3">E13/E13</f>
        <v>1</v>
      </c>
    </row>
    <row r="14" spans="1:18" x14ac:dyDescent="0.2">
      <c r="B14" s="94">
        <v>0</v>
      </c>
      <c r="C14" s="91">
        <v>49</v>
      </c>
      <c r="D14" s="91">
        <f t="shared" si="2"/>
        <v>5</v>
      </c>
      <c r="E14" s="95">
        <v>54</v>
      </c>
      <c r="F14" s="91"/>
      <c r="G14" s="96"/>
      <c r="H14" s="91">
        <v>90.74</v>
      </c>
      <c r="I14" s="91">
        <v>9.26</v>
      </c>
      <c r="J14" s="91">
        <v>0</v>
      </c>
      <c r="K14" s="97">
        <f t="shared" si="3"/>
        <v>1</v>
      </c>
    </row>
    <row r="15" spans="1:18" x14ac:dyDescent="0.2">
      <c r="B15" s="94">
        <v>1</v>
      </c>
      <c r="C15" s="91">
        <v>84</v>
      </c>
      <c r="D15" s="91">
        <f t="shared" si="2"/>
        <v>9</v>
      </c>
      <c r="E15" s="95">
        <v>94</v>
      </c>
      <c r="F15" s="91"/>
      <c r="G15" s="96"/>
      <c r="H15" s="91">
        <v>89.36</v>
      </c>
      <c r="I15" s="91">
        <v>9.58</v>
      </c>
      <c r="J15" s="91">
        <v>1.06</v>
      </c>
      <c r="K15" s="97">
        <f t="shared" si="3"/>
        <v>1</v>
      </c>
      <c r="M15" s="122" t="s">
        <v>62</v>
      </c>
    </row>
    <row r="16" spans="1:18" x14ac:dyDescent="0.2">
      <c r="B16" s="94">
        <v>1</v>
      </c>
      <c r="C16" s="91">
        <v>107</v>
      </c>
      <c r="D16" s="91">
        <f t="shared" si="2"/>
        <v>1</v>
      </c>
      <c r="E16" s="95">
        <v>109</v>
      </c>
      <c r="F16" s="91"/>
      <c r="G16" s="96"/>
      <c r="H16" s="91">
        <v>98.16</v>
      </c>
      <c r="I16" s="91">
        <v>0.92</v>
      </c>
      <c r="J16" s="91">
        <v>0.92</v>
      </c>
      <c r="K16" s="97">
        <f t="shared" si="3"/>
        <v>1</v>
      </c>
      <c r="M16" s="82" t="s">
        <v>35</v>
      </c>
      <c r="N16" s="83" t="s">
        <v>44</v>
      </c>
      <c r="O16" s="83" t="s">
        <v>45</v>
      </c>
      <c r="P16" s="83" t="s">
        <v>36</v>
      </c>
      <c r="Q16" s="83" t="s">
        <v>25</v>
      </c>
      <c r="R16" s="83" t="s">
        <v>26</v>
      </c>
    </row>
    <row r="17" spans="1:18" x14ac:dyDescent="0.2">
      <c r="B17" s="94">
        <v>10</v>
      </c>
      <c r="C17" s="91">
        <v>91</v>
      </c>
      <c r="D17" s="91">
        <f t="shared" si="2"/>
        <v>2</v>
      </c>
      <c r="E17" s="95">
        <v>103</v>
      </c>
      <c r="F17" s="91"/>
      <c r="G17" s="96"/>
      <c r="H17" s="91">
        <v>88.35</v>
      </c>
      <c r="I17" s="91">
        <v>1.94</v>
      </c>
      <c r="J17" s="91">
        <v>9.7100000000000009</v>
      </c>
      <c r="K17" s="97">
        <f t="shared" si="3"/>
        <v>1</v>
      </c>
      <c r="M17" s="84" t="s">
        <v>66</v>
      </c>
      <c r="N17" s="84">
        <v>-15.45</v>
      </c>
      <c r="O17" s="85" t="s">
        <v>67</v>
      </c>
      <c r="P17" s="85" t="s">
        <v>30</v>
      </c>
      <c r="Q17" s="85" t="s">
        <v>33</v>
      </c>
      <c r="R17" s="84">
        <v>1.94E-4</v>
      </c>
    </row>
    <row r="18" spans="1:18" x14ac:dyDescent="0.2">
      <c r="B18" s="94">
        <v>5</v>
      </c>
      <c r="C18" s="91">
        <v>114</v>
      </c>
      <c r="D18" s="91">
        <f t="shared" si="2"/>
        <v>0</v>
      </c>
      <c r="E18" s="95">
        <v>119</v>
      </c>
      <c r="F18" s="91"/>
      <c r="G18" s="96"/>
      <c r="H18" s="91">
        <v>95.8</v>
      </c>
      <c r="I18" s="91">
        <v>0</v>
      </c>
      <c r="J18" s="91">
        <v>4.2</v>
      </c>
      <c r="K18" s="97">
        <f t="shared" si="3"/>
        <v>1</v>
      </c>
      <c r="M18" s="84" t="s">
        <v>84</v>
      </c>
      <c r="N18" s="84">
        <v>-8.74</v>
      </c>
      <c r="O18" s="85" t="s">
        <v>68</v>
      </c>
      <c r="P18" s="85" t="s">
        <v>30</v>
      </c>
      <c r="Q18" s="85" t="s">
        <v>69</v>
      </c>
      <c r="R18" s="84">
        <v>3.3502999999999998E-2</v>
      </c>
    </row>
    <row r="19" spans="1:18" ht="16" thickBot="1" x14ac:dyDescent="0.25">
      <c r="A19" s="98" t="s">
        <v>73</v>
      </c>
      <c r="B19" s="99">
        <f>SUM(B13:B18)</f>
        <v>19</v>
      </c>
      <c r="C19" s="100">
        <f>SUM(C13:C18)</f>
        <v>483</v>
      </c>
      <c r="D19" s="100">
        <f>SUM(D13:D18)</f>
        <v>17</v>
      </c>
      <c r="E19" s="101">
        <f>SUM(E13:E18)</f>
        <v>519</v>
      </c>
      <c r="F19" s="91"/>
      <c r="G19" s="105" t="s">
        <v>74</v>
      </c>
      <c r="H19" s="103">
        <f>AVERAGE(H13:H18)</f>
        <v>92.901666666666657</v>
      </c>
      <c r="I19" s="103">
        <f>AVERAGE(I13:I18)</f>
        <v>3.6166666666666671</v>
      </c>
      <c r="J19" s="103">
        <f>AVERAGE(J13:J18)</f>
        <v>3.4816666666666669</v>
      </c>
      <c r="K19" s="104">
        <v>1</v>
      </c>
      <c r="M19" s="84" t="s">
        <v>85</v>
      </c>
      <c r="N19" s="84">
        <v>-8.4149999999999991</v>
      </c>
      <c r="O19" s="85" t="s">
        <v>70</v>
      </c>
      <c r="P19" s="85" t="s">
        <v>30</v>
      </c>
      <c r="Q19" s="85" t="s">
        <v>69</v>
      </c>
      <c r="R19" s="84">
        <v>4.2268E-2</v>
      </c>
    </row>
    <row r="20" spans="1:18" x14ac:dyDescent="0.2">
      <c r="A20" t="s">
        <v>83</v>
      </c>
      <c r="B20" s="88">
        <v>6</v>
      </c>
      <c r="C20" s="89">
        <v>54</v>
      </c>
      <c r="D20" s="89">
        <f t="shared" ref="D20:D25" si="4">E20-C20-B20</f>
        <v>5</v>
      </c>
      <c r="E20" s="90">
        <v>65</v>
      </c>
      <c r="F20" s="91"/>
      <c r="G20" s="92" t="s">
        <v>83</v>
      </c>
      <c r="H20" s="89">
        <v>83.08</v>
      </c>
      <c r="I20" s="89">
        <v>7.69</v>
      </c>
      <c r="J20" s="89">
        <v>9.23</v>
      </c>
      <c r="K20" s="93">
        <f t="shared" ref="K20:K25" si="5">E20/E20</f>
        <v>1</v>
      </c>
      <c r="M20" s="84" t="s">
        <v>86</v>
      </c>
      <c r="N20" s="84">
        <v>6.7080000000000002</v>
      </c>
      <c r="O20" s="85" t="s">
        <v>71</v>
      </c>
      <c r="P20" s="85" t="s">
        <v>27</v>
      </c>
      <c r="Q20" s="85" t="s">
        <v>28</v>
      </c>
      <c r="R20" s="84">
        <v>0.13245299999999999</v>
      </c>
    </row>
    <row r="21" spans="1:18" x14ac:dyDescent="0.2">
      <c r="B21" s="94">
        <v>1</v>
      </c>
      <c r="C21" s="91">
        <v>56</v>
      </c>
      <c r="D21" s="91">
        <f t="shared" si="4"/>
        <v>8</v>
      </c>
      <c r="E21" s="95">
        <v>65</v>
      </c>
      <c r="F21" s="91"/>
      <c r="G21" s="96"/>
      <c r="H21" s="91">
        <v>86.15</v>
      </c>
      <c r="I21" s="91">
        <v>12.31</v>
      </c>
      <c r="J21" s="91">
        <v>1.54</v>
      </c>
      <c r="K21" s="97">
        <f t="shared" si="5"/>
        <v>1</v>
      </c>
      <c r="M21" s="84" t="s">
        <v>87</v>
      </c>
      <c r="N21" s="84">
        <v>7.0330000000000004</v>
      </c>
      <c r="O21" s="85" t="s">
        <v>72</v>
      </c>
      <c r="P21" s="85" t="s">
        <v>27</v>
      </c>
      <c r="Q21" s="85" t="s">
        <v>28</v>
      </c>
      <c r="R21" s="84">
        <v>0.107849</v>
      </c>
    </row>
    <row r="22" spans="1:18" x14ac:dyDescent="0.2">
      <c r="B22" s="94">
        <v>6</v>
      </c>
      <c r="C22" s="91">
        <v>86</v>
      </c>
      <c r="D22" s="91">
        <f t="shared" si="4"/>
        <v>13</v>
      </c>
      <c r="E22" s="95">
        <v>105</v>
      </c>
      <c r="F22" s="91"/>
      <c r="G22" s="96"/>
      <c r="H22" s="91">
        <v>81.900000000000006</v>
      </c>
      <c r="I22" s="91">
        <v>12.39</v>
      </c>
      <c r="J22" s="91">
        <v>5.71</v>
      </c>
      <c r="K22" s="97">
        <f t="shared" si="5"/>
        <v>1</v>
      </c>
      <c r="M22" s="84" t="s">
        <v>95</v>
      </c>
      <c r="N22" s="84">
        <v>0.32500000000000001</v>
      </c>
      <c r="O22" s="85" t="s">
        <v>75</v>
      </c>
      <c r="P22" s="85" t="s">
        <v>27</v>
      </c>
      <c r="Q22" s="85" t="s">
        <v>28</v>
      </c>
      <c r="R22" s="84">
        <v>0.99948999999999999</v>
      </c>
    </row>
    <row r="23" spans="1:18" x14ac:dyDescent="0.2">
      <c r="B23" s="94">
        <v>3</v>
      </c>
      <c r="C23" s="91">
        <v>100</v>
      </c>
      <c r="D23" s="91">
        <f t="shared" si="4"/>
        <v>8</v>
      </c>
      <c r="E23" s="95">
        <v>111</v>
      </c>
      <c r="F23" s="91"/>
      <c r="G23" s="96"/>
      <c r="H23" s="106">
        <f>C23/E23*100</f>
        <v>90.090090090090087</v>
      </c>
      <c r="I23" s="91">
        <v>7.2</v>
      </c>
      <c r="J23" s="91">
        <v>2.7</v>
      </c>
      <c r="K23" s="97">
        <f t="shared" si="5"/>
        <v>1</v>
      </c>
    </row>
    <row r="24" spans="1:18" x14ac:dyDescent="0.2">
      <c r="B24" s="94">
        <v>3</v>
      </c>
      <c r="C24" s="91">
        <v>106</v>
      </c>
      <c r="D24" s="91">
        <f t="shared" si="4"/>
        <v>11</v>
      </c>
      <c r="E24" s="95">
        <v>120</v>
      </c>
      <c r="F24" s="91"/>
      <c r="G24" s="96"/>
      <c r="H24" s="106">
        <f>C24/E24*100</f>
        <v>88.333333333333329</v>
      </c>
      <c r="I24" s="91">
        <v>9.17</v>
      </c>
      <c r="J24" s="91">
        <v>2.5</v>
      </c>
      <c r="K24" s="97">
        <f t="shared" si="5"/>
        <v>1</v>
      </c>
    </row>
    <row r="25" spans="1:18" x14ac:dyDescent="0.2">
      <c r="B25" s="94">
        <v>3</v>
      </c>
      <c r="C25" s="91">
        <v>99</v>
      </c>
      <c r="D25" s="91">
        <f t="shared" si="4"/>
        <v>11</v>
      </c>
      <c r="E25" s="95">
        <v>113</v>
      </c>
      <c r="F25" s="91"/>
      <c r="G25" s="96"/>
      <c r="H25" s="106">
        <f>C25/E25*100</f>
        <v>87.610619469026545</v>
      </c>
      <c r="I25" s="91">
        <v>9.74</v>
      </c>
      <c r="J25" s="91">
        <v>2.65</v>
      </c>
      <c r="K25" s="97">
        <f t="shared" si="5"/>
        <v>1</v>
      </c>
      <c r="M25" s="123" t="s">
        <v>63</v>
      </c>
    </row>
    <row r="26" spans="1:18" ht="16" thickBot="1" x14ac:dyDescent="0.25">
      <c r="A26" s="98" t="s">
        <v>73</v>
      </c>
      <c r="B26" s="99">
        <f>SUM(B20:B25)</f>
        <v>22</v>
      </c>
      <c r="C26" s="100">
        <f>SUM(C20:C25)</f>
        <v>501</v>
      </c>
      <c r="D26" s="100">
        <f>SUM(D20:D25)</f>
        <v>56</v>
      </c>
      <c r="E26" s="101">
        <f>SUM(E20:E25)</f>
        <v>579</v>
      </c>
      <c r="F26" s="91"/>
      <c r="G26" s="105" t="s">
        <v>74</v>
      </c>
      <c r="H26" s="103">
        <f>AVERAGE(H20:H25)</f>
        <v>86.194007148741662</v>
      </c>
      <c r="I26" s="103">
        <f>AVERAGE(I20:I25)</f>
        <v>9.7500000000000018</v>
      </c>
      <c r="J26" s="103">
        <f>AVERAGE(J20:J25)</f>
        <v>4.0549999999999997</v>
      </c>
      <c r="K26" s="104">
        <v>1</v>
      </c>
      <c r="M26" s="82" t="s">
        <v>23</v>
      </c>
      <c r="N26" s="83" t="s">
        <v>43</v>
      </c>
      <c r="O26" s="83" t="s">
        <v>24</v>
      </c>
      <c r="P26" s="83" t="s">
        <v>25</v>
      </c>
      <c r="Q26" s="83" t="s">
        <v>26</v>
      </c>
    </row>
    <row r="27" spans="1:18" x14ac:dyDescent="0.2">
      <c r="A27" t="s">
        <v>76</v>
      </c>
      <c r="B27" s="88">
        <v>3</v>
      </c>
      <c r="C27" s="89">
        <v>45</v>
      </c>
      <c r="D27" s="89">
        <f t="shared" ref="D27:D32" si="6">E27-C27-B27</f>
        <v>6</v>
      </c>
      <c r="E27" s="90">
        <v>54</v>
      </c>
      <c r="F27" s="91"/>
      <c r="G27" s="92" t="s">
        <v>76</v>
      </c>
      <c r="H27" s="89">
        <v>83.33</v>
      </c>
      <c r="I27" s="89">
        <v>11.11</v>
      </c>
      <c r="J27" s="89">
        <v>5.56</v>
      </c>
      <c r="K27" s="93">
        <f t="shared" ref="K27:K32" si="7">E27/E27</f>
        <v>1</v>
      </c>
      <c r="M27" s="84" t="s">
        <v>66</v>
      </c>
      <c r="N27" s="84">
        <v>6.6669999999999998</v>
      </c>
      <c r="O27" s="85" t="s">
        <v>27</v>
      </c>
      <c r="P27" s="85" t="s">
        <v>28</v>
      </c>
      <c r="Q27" s="84">
        <v>0.61302999999999996</v>
      </c>
    </row>
    <row r="28" spans="1:18" x14ac:dyDescent="0.2">
      <c r="A28" t="s">
        <v>83</v>
      </c>
      <c r="B28" s="94">
        <v>1</v>
      </c>
      <c r="C28" s="91">
        <v>55</v>
      </c>
      <c r="D28" s="91">
        <f t="shared" si="6"/>
        <v>0</v>
      </c>
      <c r="E28" s="95">
        <v>56</v>
      </c>
      <c r="F28" s="91"/>
      <c r="G28" s="96" t="s">
        <v>83</v>
      </c>
      <c r="H28" s="91">
        <v>98.21</v>
      </c>
      <c r="I28" s="91">
        <v>0</v>
      </c>
      <c r="J28" s="91">
        <v>1.79</v>
      </c>
      <c r="K28" s="97">
        <f t="shared" si="7"/>
        <v>1</v>
      </c>
      <c r="M28" s="84" t="s">
        <v>84</v>
      </c>
      <c r="N28" s="84">
        <v>-1</v>
      </c>
      <c r="O28" s="85" t="s">
        <v>27</v>
      </c>
      <c r="P28" s="85" t="s">
        <v>28</v>
      </c>
      <c r="Q28" s="84" t="s">
        <v>29</v>
      </c>
    </row>
    <row r="29" spans="1:18" x14ac:dyDescent="0.2">
      <c r="B29" s="94">
        <v>6</v>
      </c>
      <c r="C29" s="91">
        <v>92</v>
      </c>
      <c r="D29" s="91">
        <f t="shared" si="6"/>
        <v>20</v>
      </c>
      <c r="E29" s="95">
        <v>118</v>
      </c>
      <c r="F29" s="91"/>
      <c r="G29" s="96"/>
      <c r="H29" s="91">
        <v>77.97</v>
      </c>
      <c r="I29" s="91">
        <v>16.95</v>
      </c>
      <c r="J29" s="91">
        <v>5.08</v>
      </c>
      <c r="K29" s="97">
        <f t="shared" si="7"/>
        <v>1</v>
      </c>
      <c r="M29" s="84" t="s">
        <v>85</v>
      </c>
      <c r="N29" s="84">
        <v>-1</v>
      </c>
      <c r="O29" s="85" t="s">
        <v>27</v>
      </c>
      <c r="P29" s="85" t="s">
        <v>28</v>
      </c>
      <c r="Q29" s="84" t="s">
        <v>29</v>
      </c>
    </row>
    <row r="30" spans="1:18" x14ac:dyDescent="0.2">
      <c r="B30" s="94">
        <v>3</v>
      </c>
      <c r="C30" s="91">
        <v>85</v>
      </c>
      <c r="D30" s="91">
        <f t="shared" si="6"/>
        <v>19</v>
      </c>
      <c r="E30" s="95">
        <v>107</v>
      </c>
      <c r="F30" s="91"/>
      <c r="G30" s="96"/>
      <c r="H30" s="91">
        <v>79.44</v>
      </c>
      <c r="I30" s="91">
        <v>17.760000000000002</v>
      </c>
      <c r="J30" s="91">
        <v>2.8</v>
      </c>
      <c r="K30" s="97">
        <f t="shared" si="7"/>
        <v>1</v>
      </c>
      <c r="M30" s="84" t="s">
        <v>86</v>
      </c>
      <c r="N30" s="84">
        <v>-7.6669999999999998</v>
      </c>
      <c r="O30" s="85" t="s">
        <v>27</v>
      </c>
      <c r="P30" s="85" t="s">
        <v>28</v>
      </c>
      <c r="Q30" s="84">
        <v>0.36099399999999998</v>
      </c>
    </row>
    <row r="31" spans="1:18" x14ac:dyDescent="0.2">
      <c r="B31" s="94">
        <v>7</v>
      </c>
      <c r="C31" s="91">
        <v>88</v>
      </c>
      <c r="D31" s="91">
        <f t="shared" si="6"/>
        <v>10</v>
      </c>
      <c r="E31" s="95">
        <v>105</v>
      </c>
      <c r="F31" s="91"/>
      <c r="G31" s="96"/>
      <c r="H31" s="91">
        <v>83.81</v>
      </c>
      <c r="I31" s="91">
        <v>9.52</v>
      </c>
      <c r="J31" s="91">
        <v>6.67</v>
      </c>
      <c r="K31" s="97">
        <f t="shared" si="7"/>
        <v>1</v>
      </c>
      <c r="M31" s="84" t="s">
        <v>87</v>
      </c>
      <c r="N31" s="84">
        <v>-7.6669999999999998</v>
      </c>
      <c r="O31" s="85" t="s">
        <v>27</v>
      </c>
      <c r="P31" s="85" t="s">
        <v>28</v>
      </c>
      <c r="Q31" s="84">
        <v>0.36099399999999998</v>
      </c>
    </row>
    <row r="32" spans="1:18" x14ac:dyDescent="0.2">
      <c r="B32" s="94">
        <v>2</v>
      </c>
      <c r="C32" s="91">
        <v>98</v>
      </c>
      <c r="D32" s="91">
        <f t="shared" si="6"/>
        <v>6</v>
      </c>
      <c r="E32" s="95">
        <v>106</v>
      </c>
      <c r="F32" s="91"/>
      <c r="G32" s="96"/>
      <c r="H32" s="91">
        <v>92.45</v>
      </c>
      <c r="I32" s="91">
        <v>5.66</v>
      </c>
      <c r="J32" s="91">
        <v>1.89</v>
      </c>
      <c r="K32" s="97">
        <f t="shared" si="7"/>
        <v>1</v>
      </c>
      <c r="M32" s="84" t="s">
        <v>95</v>
      </c>
      <c r="N32" s="84">
        <v>0</v>
      </c>
      <c r="O32" s="85" t="s">
        <v>27</v>
      </c>
      <c r="P32" s="85" t="s">
        <v>28</v>
      </c>
      <c r="Q32" s="84" t="s">
        <v>29</v>
      </c>
    </row>
    <row r="33" spans="1:11" ht="16" thickBot="1" x14ac:dyDescent="0.25">
      <c r="A33" s="98" t="s">
        <v>73</v>
      </c>
      <c r="B33" s="107">
        <f>SUM(B27:B32)</f>
        <v>22</v>
      </c>
      <c r="C33" s="108">
        <f>SUM(C27:C32)</f>
        <v>463</v>
      </c>
      <c r="D33" s="108">
        <f>SUM(D27:D32)</f>
        <v>61</v>
      </c>
      <c r="E33" s="109">
        <f>SUM(E27:E32)</f>
        <v>546</v>
      </c>
      <c r="G33" s="110" t="s">
        <v>74</v>
      </c>
      <c r="H33" s="111">
        <f>AVERAGE(H27:H32)</f>
        <v>85.868333333333339</v>
      </c>
      <c r="I33" s="111">
        <f>AVERAGE(I27:I32)</f>
        <v>10.166666666666666</v>
      </c>
      <c r="J33" s="111">
        <f>AVERAGE(J27:J32)</f>
        <v>3.9649999999999999</v>
      </c>
      <c r="K33" s="104"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2"/>
  <sheetViews>
    <sheetView workbookViewId="0">
      <selection activeCell="G28" sqref="G28"/>
    </sheetView>
  </sheetViews>
  <sheetFormatPr baseColWidth="10" defaultRowHeight="15" x14ac:dyDescent="0.2"/>
  <cols>
    <col min="21" max="21" width="31" customWidth="1"/>
    <col min="22" max="22" width="18" customWidth="1"/>
    <col min="23" max="23" width="20" customWidth="1"/>
    <col min="27" max="27" width="5" customWidth="1"/>
  </cols>
  <sheetData>
    <row r="1" spans="1:26" x14ac:dyDescent="0.2">
      <c r="A1" t="s">
        <v>103</v>
      </c>
    </row>
    <row r="3" spans="1:26" ht="16" thickBot="1" x14ac:dyDescent="0.25"/>
    <row r="4" spans="1:26" x14ac:dyDescent="0.2">
      <c r="D4" s="23" t="s">
        <v>2</v>
      </c>
      <c r="E4" s="24"/>
      <c r="H4" s="4" t="s">
        <v>0</v>
      </c>
      <c r="I4" s="5"/>
      <c r="J4" s="5"/>
      <c r="K4" s="7" t="s">
        <v>1</v>
      </c>
      <c r="L4" s="8"/>
      <c r="M4" s="6"/>
      <c r="N4" s="4" t="s">
        <v>8</v>
      </c>
      <c r="O4" s="5"/>
      <c r="P4" s="6"/>
      <c r="Q4" s="4" t="s">
        <v>7</v>
      </c>
      <c r="R4" s="5"/>
      <c r="S4" s="6"/>
      <c r="U4" s="82" t="s">
        <v>35</v>
      </c>
      <c r="V4" s="83" t="s">
        <v>44</v>
      </c>
      <c r="W4" s="83" t="s">
        <v>45</v>
      </c>
      <c r="X4" s="83" t="s">
        <v>36</v>
      </c>
      <c r="Y4" s="83" t="s">
        <v>25</v>
      </c>
      <c r="Z4" s="83" t="s">
        <v>26</v>
      </c>
    </row>
    <row r="5" spans="1:26" ht="16" thickBot="1" x14ac:dyDescent="0.25">
      <c r="B5" s="23" t="s">
        <v>0</v>
      </c>
      <c r="C5" s="24" t="s">
        <v>1</v>
      </c>
      <c r="D5" s="27" t="s">
        <v>0</v>
      </c>
      <c r="E5" s="28" t="s">
        <v>1</v>
      </c>
      <c r="G5" s="1" t="s">
        <v>3</v>
      </c>
      <c r="H5" s="10" t="s">
        <v>4</v>
      </c>
      <c r="I5" s="11" t="s">
        <v>5</v>
      </c>
      <c r="J5" s="3" t="s">
        <v>6</v>
      </c>
      <c r="K5" s="12" t="s">
        <v>4</v>
      </c>
      <c r="L5" s="9" t="s">
        <v>5</v>
      </c>
      <c r="M5" s="13" t="s">
        <v>6</v>
      </c>
      <c r="N5" s="10" t="s">
        <v>4</v>
      </c>
      <c r="O5" s="11" t="s">
        <v>5</v>
      </c>
      <c r="P5" s="13" t="s">
        <v>6</v>
      </c>
      <c r="Q5" s="10" t="s">
        <v>4</v>
      </c>
      <c r="R5" s="11" t="s">
        <v>5</v>
      </c>
      <c r="S5" s="13" t="s">
        <v>6</v>
      </c>
      <c r="U5" s="84" t="s">
        <v>89</v>
      </c>
      <c r="V5" s="86">
        <v>-0.63480000000000003</v>
      </c>
      <c r="W5" s="87" t="s">
        <v>37</v>
      </c>
      <c r="X5" s="87" t="s">
        <v>27</v>
      </c>
      <c r="Y5" s="87" t="s">
        <v>28</v>
      </c>
      <c r="Z5" s="86">
        <v>0.98489499999999996</v>
      </c>
    </row>
    <row r="6" spans="1:26" x14ac:dyDescent="0.2">
      <c r="B6" s="29">
        <v>0.18930430667297682</v>
      </c>
      <c r="C6" s="15">
        <v>0.66006600660066006</v>
      </c>
      <c r="D6" s="15">
        <v>28.285181733457591</v>
      </c>
      <c r="E6" s="16">
        <v>4.0371229698375872</v>
      </c>
      <c r="G6">
        <v>1</v>
      </c>
      <c r="H6" s="4">
        <v>4</v>
      </c>
      <c r="I6" s="5">
        <v>2113</v>
      </c>
      <c r="J6" s="15">
        <f>H6/I6*100</f>
        <v>0.18930430667297682</v>
      </c>
      <c r="K6" s="4">
        <v>14</v>
      </c>
      <c r="L6" s="5">
        <v>2121</v>
      </c>
      <c r="M6" s="16">
        <f>K6/L6*100</f>
        <v>0.66006600660066006</v>
      </c>
      <c r="N6" s="4">
        <v>607</v>
      </c>
      <c r="O6" s="5">
        <v>2146</v>
      </c>
      <c r="P6" s="16">
        <f>N6/O6*100</f>
        <v>28.285181733457591</v>
      </c>
      <c r="Q6" s="5">
        <v>87</v>
      </c>
      <c r="R6" s="5">
        <v>2155</v>
      </c>
      <c r="S6" s="16">
        <f>Q6/R6*100</f>
        <v>4.0371229698375872</v>
      </c>
      <c r="U6" s="86" t="s">
        <v>34</v>
      </c>
      <c r="V6" s="86">
        <v>-20.350000000000001</v>
      </c>
      <c r="W6" s="87" t="s">
        <v>38</v>
      </c>
      <c r="X6" s="87" t="s">
        <v>30</v>
      </c>
      <c r="Y6" s="87" t="s">
        <v>31</v>
      </c>
      <c r="Z6" s="86" t="s">
        <v>32</v>
      </c>
    </row>
    <row r="7" spans="1:26" x14ac:dyDescent="0.2">
      <c r="B7" s="30">
        <v>0.24026910139356081</v>
      </c>
      <c r="C7" s="14">
        <v>0.37682524729156852</v>
      </c>
      <c r="D7" s="14">
        <v>25.531914893617021</v>
      </c>
      <c r="E7" s="18">
        <v>10.800568450971104</v>
      </c>
      <c r="G7">
        <v>2</v>
      </c>
      <c r="H7" s="17">
        <v>5</v>
      </c>
      <c r="I7">
        <v>2081</v>
      </c>
      <c r="J7" s="14">
        <f t="shared" ref="J7:J13" si="0">H7/I7*100</f>
        <v>0.24026910139356081</v>
      </c>
      <c r="K7" s="17">
        <v>8</v>
      </c>
      <c r="L7">
        <v>2123</v>
      </c>
      <c r="M7" s="18">
        <f t="shared" ref="M7:M15" si="1">K7/L7*100</f>
        <v>0.37682524729156852</v>
      </c>
      <c r="N7" s="17">
        <v>528</v>
      </c>
      <c r="O7">
        <v>2068</v>
      </c>
      <c r="P7" s="18">
        <f t="shared" ref="P7:P15" si="2">N7/O7*100</f>
        <v>25.531914893617021</v>
      </c>
      <c r="Q7">
        <v>228</v>
      </c>
      <c r="R7">
        <v>2111</v>
      </c>
      <c r="S7" s="18">
        <f t="shared" ref="S7:S8" si="3">Q7/R7*100</f>
        <v>10.800568450971104</v>
      </c>
      <c r="U7" s="84" t="s">
        <v>90</v>
      </c>
      <c r="V7" s="86">
        <v>-8.5150000000000006</v>
      </c>
      <c r="W7" s="87" t="s">
        <v>39</v>
      </c>
      <c r="X7" s="87" t="s">
        <v>30</v>
      </c>
      <c r="Y7" s="87" t="s">
        <v>33</v>
      </c>
      <c r="Z7" s="86">
        <v>1.6200000000000001E-4</v>
      </c>
    </row>
    <row r="8" spans="1:26" x14ac:dyDescent="0.2">
      <c r="B8" s="30">
        <v>9.46073793755913E-2</v>
      </c>
      <c r="C8" s="14">
        <v>0.3778932451582428</v>
      </c>
      <c r="D8" s="14">
        <v>21.275583055687768</v>
      </c>
      <c r="E8" s="18">
        <v>10.207029369282619</v>
      </c>
      <c r="G8">
        <v>3</v>
      </c>
      <c r="H8" s="17">
        <v>2</v>
      </c>
      <c r="I8">
        <v>2114</v>
      </c>
      <c r="J8" s="14">
        <f t="shared" si="0"/>
        <v>9.46073793755913E-2</v>
      </c>
      <c r="K8" s="17">
        <v>8</v>
      </c>
      <c r="L8">
        <v>2117</v>
      </c>
      <c r="M8" s="18">
        <f t="shared" si="1"/>
        <v>0.3778932451582428</v>
      </c>
      <c r="N8" s="17">
        <v>447</v>
      </c>
      <c r="O8">
        <v>2101</v>
      </c>
      <c r="P8" s="18">
        <f t="shared" si="2"/>
        <v>21.275583055687768</v>
      </c>
      <c r="Q8">
        <v>212</v>
      </c>
      <c r="R8">
        <v>2077</v>
      </c>
      <c r="S8" s="18">
        <f t="shared" si="3"/>
        <v>10.207029369282619</v>
      </c>
      <c r="U8" s="84" t="s">
        <v>96</v>
      </c>
      <c r="V8" s="86">
        <v>-19.72</v>
      </c>
      <c r="W8" s="87" t="s">
        <v>40</v>
      </c>
      <c r="X8" s="87" t="s">
        <v>30</v>
      </c>
      <c r="Y8" s="87" t="s">
        <v>31</v>
      </c>
      <c r="Z8" s="86" t="s">
        <v>32</v>
      </c>
    </row>
    <row r="9" spans="1:26" x14ac:dyDescent="0.2">
      <c r="B9" s="30">
        <v>0.14077897700610043</v>
      </c>
      <c r="C9" s="14">
        <v>0.47687172150691459</v>
      </c>
      <c r="D9" s="14">
        <v>21.294060840173827</v>
      </c>
      <c r="E9" s="18">
        <v>5.5058823529411764</v>
      </c>
      <c r="G9">
        <v>4</v>
      </c>
      <c r="H9" s="17">
        <v>3</v>
      </c>
      <c r="I9">
        <v>2131</v>
      </c>
      <c r="J9" s="14">
        <f t="shared" si="0"/>
        <v>0.14077897700610043</v>
      </c>
      <c r="K9" s="17">
        <v>10</v>
      </c>
      <c r="L9">
        <v>2097</v>
      </c>
      <c r="M9" s="18">
        <f t="shared" si="1"/>
        <v>0.47687172150691459</v>
      </c>
      <c r="N9" s="17">
        <v>441</v>
      </c>
      <c r="O9">
        <v>2071</v>
      </c>
      <c r="P9" s="18">
        <f t="shared" si="2"/>
        <v>21.294060840173827</v>
      </c>
      <c r="Q9">
        <v>117</v>
      </c>
      <c r="R9">
        <v>2125</v>
      </c>
      <c r="S9" s="18">
        <f>Q9/R9*100</f>
        <v>5.5058823529411764</v>
      </c>
      <c r="U9" s="84" t="s">
        <v>97</v>
      </c>
      <c r="V9" s="86">
        <v>-7.88</v>
      </c>
      <c r="W9" s="87" t="s">
        <v>41</v>
      </c>
      <c r="X9" s="87" t="s">
        <v>30</v>
      </c>
      <c r="Y9" s="87" t="s">
        <v>33</v>
      </c>
      <c r="Z9" s="86">
        <v>2.03E-4</v>
      </c>
    </row>
    <row r="10" spans="1:26" x14ac:dyDescent="0.2">
      <c r="B10" s="30">
        <v>0.18975332068311196</v>
      </c>
      <c r="C10" s="14">
        <v>0.82364341085271331</v>
      </c>
      <c r="D10" s="14">
        <v>18.937644341801384</v>
      </c>
      <c r="E10" s="18">
        <v>5.3416746871992302</v>
      </c>
      <c r="G10">
        <v>5</v>
      </c>
      <c r="H10" s="17">
        <v>4</v>
      </c>
      <c r="I10">
        <v>2108</v>
      </c>
      <c r="J10" s="14">
        <f t="shared" si="0"/>
        <v>0.18975332068311196</v>
      </c>
      <c r="K10" s="17">
        <v>17</v>
      </c>
      <c r="L10">
        <v>2064</v>
      </c>
      <c r="M10" s="18">
        <f t="shared" si="1"/>
        <v>0.82364341085271331</v>
      </c>
      <c r="N10" s="17">
        <v>410</v>
      </c>
      <c r="O10">
        <v>2165</v>
      </c>
      <c r="P10" s="18">
        <f t="shared" si="2"/>
        <v>18.937644341801384</v>
      </c>
      <c r="Q10">
        <v>111</v>
      </c>
      <c r="R10">
        <v>2078</v>
      </c>
      <c r="S10" s="18">
        <f t="shared" ref="S10:S16" si="4">Q10/R10*100</f>
        <v>5.3416746871992302</v>
      </c>
      <c r="U10" s="84" t="s">
        <v>91</v>
      </c>
      <c r="V10" s="86">
        <v>11.84</v>
      </c>
      <c r="W10" s="87" t="s">
        <v>42</v>
      </c>
      <c r="X10" s="87" t="s">
        <v>30</v>
      </c>
      <c r="Y10" s="87" t="s">
        <v>31</v>
      </c>
      <c r="Z10" s="86" t="s">
        <v>32</v>
      </c>
    </row>
    <row r="11" spans="1:26" x14ac:dyDescent="0.2">
      <c r="B11" s="30">
        <v>0.19166267369429804</v>
      </c>
      <c r="C11" s="14">
        <v>1.7322097378277155</v>
      </c>
      <c r="D11" s="14">
        <v>28.874939642684694</v>
      </c>
      <c r="E11" s="18">
        <v>3.3670033670033668</v>
      </c>
      <c r="G11">
        <v>6</v>
      </c>
      <c r="H11" s="17">
        <v>4</v>
      </c>
      <c r="I11">
        <v>2087</v>
      </c>
      <c r="J11" s="14">
        <f t="shared" si="0"/>
        <v>0.19166267369429804</v>
      </c>
      <c r="K11" s="17">
        <v>37</v>
      </c>
      <c r="L11">
        <v>2136</v>
      </c>
      <c r="M11" s="18">
        <f t="shared" si="1"/>
        <v>1.7322097378277155</v>
      </c>
      <c r="N11" s="17">
        <v>598</v>
      </c>
      <c r="O11">
        <v>2071</v>
      </c>
      <c r="P11" s="18">
        <f t="shared" si="2"/>
        <v>28.874939642684694</v>
      </c>
      <c r="Q11">
        <v>70</v>
      </c>
      <c r="R11">
        <v>2079</v>
      </c>
      <c r="S11" s="18">
        <f t="shared" si="4"/>
        <v>3.3670033670033668</v>
      </c>
    </row>
    <row r="12" spans="1:26" x14ac:dyDescent="0.2">
      <c r="B12" s="30">
        <v>9.4029149036201215E-2</v>
      </c>
      <c r="C12" s="14">
        <v>0.7659167065581618</v>
      </c>
      <c r="D12" s="14">
        <v>17.894736842105264</v>
      </c>
      <c r="E12" s="18">
        <v>16.201923076923077</v>
      </c>
      <c r="G12">
        <v>7</v>
      </c>
      <c r="H12" s="17">
        <v>2</v>
      </c>
      <c r="I12">
        <v>2127</v>
      </c>
      <c r="J12" s="14">
        <f t="shared" si="0"/>
        <v>9.4029149036201215E-2</v>
      </c>
      <c r="K12" s="17">
        <v>16</v>
      </c>
      <c r="L12">
        <v>2089</v>
      </c>
      <c r="M12" s="18">
        <f t="shared" si="1"/>
        <v>0.7659167065581618</v>
      </c>
      <c r="N12" s="17">
        <v>374</v>
      </c>
      <c r="O12">
        <v>2090</v>
      </c>
      <c r="P12" s="18">
        <f t="shared" si="2"/>
        <v>17.894736842105264</v>
      </c>
      <c r="Q12">
        <v>337</v>
      </c>
      <c r="R12">
        <v>2080</v>
      </c>
      <c r="S12" s="18">
        <f t="shared" si="4"/>
        <v>16.201923076923077</v>
      </c>
    </row>
    <row r="13" spans="1:26" x14ac:dyDescent="0.2">
      <c r="B13" s="30">
        <v>0.23507287259050302</v>
      </c>
      <c r="C13" s="14">
        <v>0.38350910834132307</v>
      </c>
      <c r="D13" s="14">
        <v>12.349252291365172</v>
      </c>
      <c r="E13" s="18">
        <v>7.7793493635077784</v>
      </c>
      <c r="G13">
        <v>8</v>
      </c>
      <c r="H13" s="17">
        <v>5</v>
      </c>
      <c r="I13">
        <v>2127</v>
      </c>
      <c r="J13" s="14">
        <f t="shared" si="0"/>
        <v>0.23507287259050302</v>
      </c>
      <c r="K13" s="17">
        <v>8</v>
      </c>
      <c r="L13">
        <v>2086</v>
      </c>
      <c r="M13" s="18">
        <f t="shared" si="1"/>
        <v>0.38350910834132307</v>
      </c>
      <c r="N13" s="17">
        <v>256</v>
      </c>
      <c r="O13">
        <v>2073</v>
      </c>
      <c r="P13" s="18">
        <f t="shared" si="2"/>
        <v>12.349252291365172</v>
      </c>
      <c r="Q13">
        <v>165</v>
      </c>
      <c r="R13">
        <v>2121</v>
      </c>
      <c r="S13" s="18">
        <f t="shared" si="4"/>
        <v>7.7793493635077784</v>
      </c>
    </row>
    <row r="14" spans="1:26" x14ac:dyDescent="0.2">
      <c r="B14" s="30"/>
      <c r="C14" s="14">
        <v>1.3438368860055607</v>
      </c>
      <c r="D14" s="14">
        <v>20.811703633789524</v>
      </c>
      <c r="E14" s="18">
        <v>10.1187648456057</v>
      </c>
      <c r="G14">
        <v>9</v>
      </c>
      <c r="H14" s="17"/>
      <c r="K14" s="17">
        <v>29</v>
      </c>
      <c r="L14">
        <v>2158</v>
      </c>
      <c r="M14" s="18">
        <f t="shared" si="1"/>
        <v>1.3438368860055607</v>
      </c>
      <c r="N14" s="17">
        <v>441</v>
      </c>
      <c r="O14">
        <v>2119</v>
      </c>
      <c r="P14" s="18">
        <f t="shared" si="2"/>
        <v>20.811703633789524</v>
      </c>
      <c r="Q14">
        <v>213</v>
      </c>
      <c r="R14">
        <v>2105</v>
      </c>
      <c r="S14" s="18">
        <f t="shared" si="4"/>
        <v>10.1187648456057</v>
      </c>
    </row>
    <row r="15" spans="1:26" x14ac:dyDescent="0.2">
      <c r="B15" s="30"/>
      <c r="C15" s="14">
        <v>1.1192214111922141</v>
      </c>
      <c r="D15" s="14">
        <v>9.9760191846522783</v>
      </c>
      <c r="E15" s="18">
        <v>13.733905579399142</v>
      </c>
      <c r="G15">
        <v>10</v>
      </c>
      <c r="H15" s="17"/>
      <c r="K15" s="17">
        <v>23</v>
      </c>
      <c r="L15">
        <v>2055</v>
      </c>
      <c r="M15" s="18">
        <f t="shared" si="1"/>
        <v>1.1192214111922141</v>
      </c>
      <c r="N15" s="17">
        <v>208</v>
      </c>
      <c r="O15">
        <v>2085</v>
      </c>
      <c r="P15" s="18">
        <f t="shared" si="2"/>
        <v>9.9760191846522783</v>
      </c>
      <c r="Q15">
        <v>288</v>
      </c>
      <c r="R15">
        <v>2097</v>
      </c>
      <c r="S15" s="18">
        <f t="shared" si="4"/>
        <v>13.733905579399142</v>
      </c>
    </row>
    <row r="16" spans="1:26" ht="16" thickBot="1" x14ac:dyDescent="0.25">
      <c r="B16" s="30"/>
      <c r="C16" s="14"/>
      <c r="D16" s="14"/>
      <c r="E16" s="18">
        <v>8.4513692162417371</v>
      </c>
      <c r="G16">
        <v>11</v>
      </c>
      <c r="H16" s="19"/>
      <c r="I16" s="20"/>
      <c r="J16" s="20"/>
      <c r="K16" s="19"/>
      <c r="L16" s="20"/>
      <c r="M16" s="22"/>
      <c r="N16" s="19"/>
      <c r="O16" s="20"/>
      <c r="P16" s="22"/>
      <c r="Q16" s="20">
        <v>179</v>
      </c>
      <c r="R16" s="20">
        <v>2118</v>
      </c>
      <c r="S16" s="21">
        <f t="shared" si="4"/>
        <v>8.4513692162417371</v>
      </c>
    </row>
    <row r="17" spans="1:19" ht="16" thickBot="1" x14ac:dyDescent="0.25">
      <c r="A17" s="31" t="s">
        <v>9</v>
      </c>
      <c r="B17" s="32">
        <v>0.17</v>
      </c>
      <c r="C17" s="32">
        <v>0.81</v>
      </c>
      <c r="D17" s="32">
        <v>20.52</v>
      </c>
      <c r="E17" s="33">
        <v>8.69</v>
      </c>
      <c r="G17" t="s">
        <v>9</v>
      </c>
      <c r="J17" s="14">
        <f>AVERAGE(J6:J16)</f>
        <v>0.17193472255654296</v>
      </c>
      <c r="M17" s="14">
        <f>AVERAGE(M6:M16)</f>
        <v>0.80599934813350738</v>
      </c>
      <c r="P17" s="14">
        <f>AVERAGE(P6:P16)</f>
        <v>20.523103645933453</v>
      </c>
      <c r="S17" s="14">
        <f>AVERAGE(S6:S16)</f>
        <v>8.6858721162647736</v>
      </c>
    </row>
    <row r="18" spans="1:19" x14ac:dyDescent="0.2">
      <c r="B18" s="25"/>
      <c r="C18" s="25"/>
      <c r="D18" s="25"/>
      <c r="E18" s="25"/>
      <c r="S18" s="14"/>
    </row>
    <row r="20" spans="1:19" x14ac:dyDescent="0.2">
      <c r="H20" s="14"/>
      <c r="I20" s="14"/>
      <c r="J20" s="14"/>
      <c r="K20" s="14"/>
    </row>
    <row r="21" spans="1:19" x14ac:dyDescent="0.2">
      <c r="H21" s="14"/>
      <c r="I21" s="14"/>
      <c r="J21" s="14"/>
      <c r="K21" s="14"/>
    </row>
    <row r="22" spans="1:19" ht="16" x14ac:dyDescent="0.2">
      <c r="A22" s="44" t="s">
        <v>13</v>
      </c>
      <c r="H22" s="14"/>
      <c r="I22" s="14"/>
      <c r="J22" s="14"/>
      <c r="K22" s="14"/>
    </row>
    <row r="23" spans="1:19" x14ac:dyDescent="0.2">
      <c r="D23" s="3" t="s">
        <v>20</v>
      </c>
      <c r="E23" s="58"/>
      <c r="H23" s="82"/>
      <c r="I23" s="83"/>
      <c r="J23" s="83"/>
      <c r="K23" s="83"/>
      <c r="L23" s="83"/>
      <c r="M23" s="83"/>
    </row>
    <row r="24" spans="1:19" ht="16" x14ac:dyDescent="0.2">
      <c r="A24" s="45"/>
      <c r="B24" s="68" t="s">
        <v>0</v>
      </c>
      <c r="C24" s="69" t="s">
        <v>88</v>
      </c>
      <c r="D24" s="69" t="s">
        <v>0</v>
      </c>
      <c r="E24" s="70" t="s">
        <v>88</v>
      </c>
      <c r="H24" s="86"/>
      <c r="I24" s="87"/>
      <c r="J24" s="87"/>
      <c r="K24" s="87"/>
      <c r="L24" s="87"/>
      <c r="M24" s="87"/>
    </row>
    <row r="25" spans="1:19" ht="32" x14ac:dyDescent="0.2">
      <c r="A25" s="46" t="s">
        <v>14</v>
      </c>
      <c r="B25" s="50">
        <v>0.24</v>
      </c>
      <c r="C25" s="51">
        <v>1.73</v>
      </c>
      <c r="D25" s="51">
        <v>28.87</v>
      </c>
      <c r="E25" s="52">
        <v>16.2</v>
      </c>
      <c r="H25" s="86"/>
      <c r="I25" s="87"/>
      <c r="J25" s="87"/>
      <c r="K25" s="87"/>
      <c r="L25" s="87"/>
      <c r="M25" s="87"/>
    </row>
    <row r="26" spans="1:19" ht="16" x14ac:dyDescent="0.2">
      <c r="A26" s="46" t="s">
        <v>15</v>
      </c>
      <c r="B26" s="53">
        <v>0.21</v>
      </c>
      <c r="C26" s="46">
        <v>1.1200000000000001</v>
      </c>
      <c r="D26" s="46">
        <v>25.53</v>
      </c>
      <c r="E26" s="54">
        <v>10.51</v>
      </c>
      <c r="H26" s="86"/>
      <c r="I26" s="87"/>
      <c r="J26" s="87"/>
      <c r="K26" s="87"/>
      <c r="L26" s="87"/>
      <c r="M26" s="87"/>
    </row>
    <row r="27" spans="1:19" ht="16" x14ac:dyDescent="0.2">
      <c r="A27" s="47" t="s">
        <v>16</v>
      </c>
      <c r="B27" s="47">
        <v>0.19</v>
      </c>
      <c r="C27" s="48">
        <v>0.72</v>
      </c>
      <c r="D27" s="48">
        <v>21.05</v>
      </c>
      <c r="E27" s="49">
        <v>8.4499999999999993</v>
      </c>
      <c r="H27" s="86"/>
      <c r="I27" s="87"/>
      <c r="J27" s="87"/>
      <c r="K27" s="87"/>
      <c r="L27" s="87"/>
      <c r="M27" s="87"/>
    </row>
    <row r="28" spans="1:19" ht="16" x14ac:dyDescent="0.2">
      <c r="A28" s="46" t="s">
        <v>17</v>
      </c>
      <c r="B28" s="53">
        <v>0.12</v>
      </c>
      <c r="C28" s="46">
        <v>0.38</v>
      </c>
      <c r="D28" s="46">
        <v>17.89</v>
      </c>
      <c r="E28" s="54">
        <v>5.42</v>
      </c>
      <c r="H28" s="86"/>
      <c r="I28" s="87"/>
      <c r="J28" s="87"/>
      <c r="K28" s="87"/>
      <c r="L28" s="87"/>
      <c r="M28" s="87"/>
    </row>
    <row r="29" spans="1:19" ht="32" x14ac:dyDescent="0.2">
      <c r="A29" s="46" t="s">
        <v>18</v>
      </c>
      <c r="B29" s="55">
        <v>0.09</v>
      </c>
      <c r="C29" s="56">
        <v>0.38</v>
      </c>
      <c r="D29" s="56">
        <v>9.98</v>
      </c>
      <c r="E29" s="57">
        <v>3.37</v>
      </c>
      <c r="H29" s="86"/>
      <c r="I29" s="87"/>
      <c r="J29" s="87"/>
      <c r="K29" s="87"/>
      <c r="L29" s="87"/>
      <c r="M29" s="87"/>
    </row>
    <row r="30" spans="1:19" ht="32" x14ac:dyDescent="0.2">
      <c r="A30" s="46" t="s">
        <v>19</v>
      </c>
      <c r="B30" s="46">
        <v>8</v>
      </c>
      <c r="C30" s="46">
        <v>10</v>
      </c>
      <c r="D30" s="46">
        <v>10</v>
      </c>
      <c r="E30" s="46">
        <v>11</v>
      </c>
      <c r="H30" s="14"/>
      <c r="I30" s="14"/>
      <c r="J30" s="14"/>
      <c r="K30" s="14"/>
    </row>
    <row r="31" spans="1:19" x14ac:dyDescent="0.2">
      <c r="H31" s="67"/>
      <c r="I31" s="67"/>
      <c r="J31" s="67"/>
      <c r="K31" s="67"/>
    </row>
    <row r="32" spans="1:19" x14ac:dyDescent="0.2">
      <c r="H32" s="26"/>
      <c r="I32" s="26"/>
      <c r="J32" s="26"/>
      <c r="K32" s="2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2"/>
  <sheetViews>
    <sheetView tabSelected="1" workbookViewId="0"/>
  </sheetViews>
  <sheetFormatPr baseColWidth="10" defaultRowHeight="15" x14ac:dyDescent="0.2"/>
  <cols>
    <col min="7" max="7" width="12" bestFit="1" customWidth="1"/>
    <col min="21" max="21" width="31.1640625" customWidth="1"/>
    <col min="22" max="22" width="22.5" customWidth="1"/>
    <col min="23" max="23" width="21.6640625" customWidth="1"/>
    <col min="24" max="24" width="16.1640625" customWidth="1"/>
    <col min="26" max="26" width="5" customWidth="1"/>
  </cols>
  <sheetData>
    <row r="1" spans="1:27" x14ac:dyDescent="0.2">
      <c r="A1" t="s">
        <v>102</v>
      </c>
    </row>
    <row r="3" spans="1:27" ht="16" thickBot="1" x14ac:dyDescent="0.25"/>
    <row r="4" spans="1:27" ht="16" x14ac:dyDescent="0.2">
      <c r="D4" s="23" t="s">
        <v>2</v>
      </c>
      <c r="E4" s="24"/>
      <c r="H4" s="7" t="s">
        <v>0</v>
      </c>
      <c r="I4" s="8"/>
      <c r="J4" s="35"/>
      <c r="K4" s="42" t="s">
        <v>10</v>
      </c>
      <c r="L4" s="8"/>
      <c r="M4" s="8"/>
      <c r="N4" s="7" t="s">
        <v>0</v>
      </c>
      <c r="O4" s="34" t="s">
        <v>21</v>
      </c>
      <c r="P4" s="35" t="s">
        <v>22</v>
      </c>
      <c r="Q4" s="75" t="s">
        <v>10</v>
      </c>
      <c r="R4" s="34" t="s">
        <v>21</v>
      </c>
      <c r="S4" s="35" t="s">
        <v>22</v>
      </c>
      <c r="U4" s="82" t="s">
        <v>35</v>
      </c>
      <c r="V4" s="83" t="s">
        <v>44</v>
      </c>
      <c r="W4" s="83" t="s">
        <v>45</v>
      </c>
      <c r="X4" s="83" t="s">
        <v>36</v>
      </c>
      <c r="Y4" s="83" t="s">
        <v>25</v>
      </c>
      <c r="Z4" s="83" t="s">
        <v>26</v>
      </c>
      <c r="AA4" s="85"/>
    </row>
    <row r="5" spans="1:27" ht="16" thickBot="1" x14ac:dyDescent="0.25">
      <c r="B5" s="23" t="s">
        <v>0</v>
      </c>
      <c r="C5" s="24" t="s">
        <v>1</v>
      </c>
      <c r="D5" s="27" t="s">
        <v>0</v>
      </c>
      <c r="E5" s="28" t="s">
        <v>1</v>
      </c>
      <c r="H5" s="77" t="s">
        <v>4</v>
      </c>
      <c r="I5" s="38" t="s">
        <v>12</v>
      </c>
      <c r="J5" s="78" t="s">
        <v>11</v>
      </c>
      <c r="K5" s="36" t="s">
        <v>4</v>
      </c>
      <c r="L5" s="2" t="s">
        <v>12</v>
      </c>
      <c r="M5" s="2" t="s">
        <v>11</v>
      </c>
      <c r="N5" s="36" t="s">
        <v>4</v>
      </c>
      <c r="O5" s="2" t="s">
        <v>12</v>
      </c>
      <c r="P5" s="37" t="s">
        <v>11</v>
      </c>
      <c r="Q5" s="2" t="s">
        <v>4</v>
      </c>
      <c r="R5" s="2" t="s">
        <v>12</v>
      </c>
      <c r="S5" s="37" t="s">
        <v>11</v>
      </c>
      <c r="U5" s="84" t="s">
        <v>92</v>
      </c>
      <c r="V5" s="84">
        <v>-1.8669999999999999E-2</v>
      </c>
      <c r="W5" s="85" t="s">
        <v>46</v>
      </c>
      <c r="X5" s="85" t="s">
        <v>27</v>
      </c>
      <c r="Y5" s="85" t="s">
        <v>28</v>
      </c>
      <c r="Z5" s="85" t="s">
        <v>29</v>
      </c>
      <c r="AA5" s="85" t="s">
        <v>47</v>
      </c>
    </row>
    <row r="6" spans="1:27" x14ac:dyDescent="0.2">
      <c r="B6" s="4">
        <v>0</v>
      </c>
      <c r="C6" s="73">
        <v>8.4598789999999993E-2</v>
      </c>
      <c r="D6" s="5">
        <v>25.52</v>
      </c>
      <c r="E6" s="16">
        <v>0.35599999999999998</v>
      </c>
      <c r="H6" s="4">
        <v>0</v>
      </c>
      <c r="I6" s="5">
        <v>137305</v>
      </c>
      <c r="J6" s="6">
        <f t="shared" ref="J6:J20" si="0">H6/I6*40000</f>
        <v>0</v>
      </c>
      <c r="K6" s="12">
        <v>1</v>
      </c>
      <c r="L6" s="11">
        <v>118205</v>
      </c>
      <c r="M6" s="26">
        <f t="shared" ref="M6:M20" si="1">K6/L6*10000</f>
        <v>8.4598790237299604E-2</v>
      </c>
      <c r="N6" s="17">
        <v>106</v>
      </c>
      <c r="O6">
        <v>166115</v>
      </c>
      <c r="P6" s="40">
        <f t="shared" ref="P6:P20" si="2">N6/O6*40000</f>
        <v>25.524486048821601</v>
      </c>
      <c r="Q6" s="39">
        <v>8</v>
      </c>
      <c r="R6" s="9">
        <v>224710</v>
      </c>
      <c r="S6" s="59">
        <f t="shared" ref="S6:S20" si="3">Q6/R6*10000</f>
        <v>0.35601441858395266</v>
      </c>
      <c r="T6" s="14"/>
      <c r="U6" s="84" t="s">
        <v>48</v>
      </c>
      <c r="V6" s="84">
        <v>-26.28</v>
      </c>
      <c r="W6" s="85" t="s">
        <v>49</v>
      </c>
      <c r="X6" s="85" t="s">
        <v>30</v>
      </c>
      <c r="Y6" s="85" t="s">
        <v>31</v>
      </c>
      <c r="Z6" s="85" t="s">
        <v>32</v>
      </c>
      <c r="AA6" s="85" t="s">
        <v>50</v>
      </c>
    </row>
    <row r="7" spans="1:27" x14ac:dyDescent="0.2">
      <c r="B7" s="17">
        <v>0</v>
      </c>
      <c r="C7" s="26">
        <v>7.2319649999999999E-2</v>
      </c>
      <c r="D7">
        <v>36.299999999999997</v>
      </c>
      <c r="E7" s="18">
        <v>0.86780000000000002</v>
      </c>
      <c r="H7" s="17">
        <v>0</v>
      </c>
      <c r="I7">
        <v>94791</v>
      </c>
      <c r="J7" s="61">
        <f t="shared" si="0"/>
        <v>0</v>
      </c>
      <c r="K7" s="17">
        <v>1</v>
      </c>
      <c r="L7" s="9">
        <v>138275</v>
      </c>
      <c r="M7" s="26">
        <f t="shared" si="1"/>
        <v>7.2319652865666245E-2</v>
      </c>
      <c r="N7" s="17">
        <v>64</v>
      </c>
      <c r="O7">
        <v>70527</v>
      </c>
      <c r="P7" s="40">
        <f t="shared" si="2"/>
        <v>36.298155316403644</v>
      </c>
      <c r="Q7" s="39">
        <v>12</v>
      </c>
      <c r="R7" s="9">
        <v>138281</v>
      </c>
      <c r="S7" s="59">
        <f t="shared" si="3"/>
        <v>0.86779817907015422</v>
      </c>
      <c r="T7" s="14"/>
      <c r="U7" s="84" t="s">
        <v>93</v>
      </c>
      <c r="V7" s="84">
        <v>-0.77329999999999999</v>
      </c>
      <c r="W7" s="85" t="s">
        <v>51</v>
      </c>
      <c r="X7" s="85" t="s">
        <v>27</v>
      </c>
      <c r="Y7" s="85" t="s">
        <v>28</v>
      </c>
      <c r="Z7" s="85">
        <v>0.97640400000000005</v>
      </c>
      <c r="AA7" s="85" t="s">
        <v>52</v>
      </c>
    </row>
    <row r="8" spans="1:27" x14ac:dyDescent="0.2">
      <c r="B8" s="17">
        <v>0</v>
      </c>
      <c r="C8">
        <v>0</v>
      </c>
      <c r="D8">
        <v>40.590000000000003</v>
      </c>
      <c r="E8" s="18">
        <v>0.53500000000000003</v>
      </c>
      <c r="H8" s="17">
        <v>0</v>
      </c>
      <c r="I8">
        <v>119867</v>
      </c>
      <c r="J8" s="61">
        <f t="shared" si="0"/>
        <v>0</v>
      </c>
      <c r="K8" s="12">
        <v>0</v>
      </c>
      <c r="L8" s="9">
        <v>77809</v>
      </c>
      <c r="M8" s="26">
        <f t="shared" si="1"/>
        <v>0</v>
      </c>
      <c r="N8" s="17">
        <v>112</v>
      </c>
      <c r="O8">
        <v>110372</v>
      </c>
      <c r="P8" s="40">
        <f t="shared" si="2"/>
        <v>40.590004711339837</v>
      </c>
      <c r="Q8" s="39">
        <v>15</v>
      </c>
      <c r="R8" s="9">
        <v>280385</v>
      </c>
      <c r="S8" s="59">
        <f t="shared" si="3"/>
        <v>0.53497869001551435</v>
      </c>
      <c r="T8" s="14"/>
      <c r="U8" s="84" t="s">
        <v>98</v>
      </c>
      <c r="V8" s="84">
        <v>-26.26</v>
      </c>
      <c r="W8" s="85" t="s">
        <v>53</v>
      </c>
      <c r="X8" s="85" t="s">
        <v>30</v>
      </c>
      <c r="Y8" s="85" t="s">
        <v>31</v>
      </c>
      <c r="Z8" s="85" t="s">
        <v>32</v>
      </c>
      <c r="AA8" s="85" t="s">
        <v>54</v>
      </c>
    </row>
    <row r="9" spans="1:27" x14ac:dyDescent="0.2">
      <c r="B9" s="17">
        <v>0</v>
      </c>
      <c r="C9">
        <v>0</v>
      </c>
      <c r="D9">
        <v>13.17</v>
      </c>
      <c r="E9" s="18">
        <f>25/244036*10000</f>
        <v>1.0244390171941844</v>
      </c>
      <c r="H9" s="17">
        <v>0</v>
      </c>
      <c r="I9">
        <v>100784</v>
      </c>
      <c r="J9" s="61">
        <f t="shared" si="0"/>
        <v>0</v>
      </c>
      <c r="K9" s="12">
        <v>0</v>
      </c>
      <c r="L9" s="9">
        <v>79161</v>
      </c>
      <c r="M9" s="26">
        <f t="shared" si="1"/>
        <v>0</v>
      </c>
      <c r="N9" s="17">
        <v>49</v>
      </c>
      <c r="O9">
        <v>148787</v>
      </c>
      <c r="P9" s="40">
        <f t="shared" si="2"/>
        <v>13.173193894627889</v>
      </c>
      <c r="Q9" s="39">
        <v>25</v>
      </c>
      <c r="R9" s="9">
        <v>244036</v>
      </c>
      <c r="S9" s="59">
        <f t="shared" si="3"/>
        <v>1.0244390171941844</v>
      </c>
      <c r="T9" s="14"/>
      <c r="U9" s="84" t="s">
        <v>99</v>
      </c>
      <c r="V9" s="84">
        <v>-0.75470000000000004</v>
      </c>
      <c r="W9" s="85" t="s">
        <v>55</v>
      </c>
      <c r="X9" s="85" t="s">
        <v>27</v>
      </c>
      <c r="Y9" s="85" t="s">
        <v>28</v>
      </c>
      <c r="Z9" s="85">
        <v>0.97800299999999996</v>
      </c>
      <c r="AA9" s="85" t="s">
        <v>56</v>
      </c>
    </row>
    <row r="10" spans="1:27" x14ac:dyDescent="0.2">
      <c r="B10" s="17">
        <v>0</v>
      </c>
      <c r="C10">
        <v>0</v>
      </c>
      <c r="D10">
        <v>45.73</v>
      </c>
      <c r="E10" s="18">
        <f>17/169295*10000</f>
        <v>1.004164328538941</v>
      </c>
      <c r="G10" s="71"/>
      <c r="H10" s="17">
        <v>0</v>
      </c>
      <c r="I10">
        <v>126109</v>
      </c>
      <c r="J10" s="61">
        <f t="shared" si="0"/>
        <v>0</v>
      </c>
      <c r="K10" s="12">
        <v>0</v>
      </c>
      <c r="L10" s="9">
        <v>112658</v>
      </c>
      <c r="M10" s="26">
        <f t="shared" si="1"/>
        <v>0</v>
      </c>
      <c r="N10" s="17">
        <v>46</v>
      </c>
      <c r="O10">
        <v>40232</v>
      </c>
      <c r="P10" s="40">
        <f t="shared" si="2"/>
        <v>45.734738516603699</v>
      </c>
      <c r="Q10" s="39">
        <v>17</v>
      </c>
      <c r="R10" s="9">
        <v>169295</v>
      </c>
      <c r="S10" s="59">
        <f t="shared" si="3"/>
        <v>1.004164328538941</v>
      </c>
      <c r="T10" s="14"/>
      <c r="U10" s="84" t="s">
        <v>94</v>
      </c>
      <c r="V10" s="84">
        <v>25.51</v>
      </c>
      <c r="W10" s="85" t="s">
        <v>57</v>
      </c>
      <c r="X10" s="85" t="s">
        <v>30</v>
      </c>
      <c r="Y10" s="85" t="s">
        <v>31</v>
      </c>
      <c r="Z10" s="85" t="s">
        <v>32</v>
      </c>
      <c r="AA10" s="85" t="s">
        <v>58</v>
      </c>
    </row>
    <row r="11" spans="1:27" x14ac:dyDescent="0.2">
      <c r="B11" s="17">
        <v>0</v>
      </c>
      <c r="C11">
        <v>0</v>
      </c>
      <c r="D11">
        <v>17.88</v>
      </c>
      <c r="E11" s="18">
        <v>0.41010000000000002</v>
      </c>
      <c r="H11" s="17">
        <v>0</v>
      </c>
      <c r="I11">
        <v>131296</v>
      </c>
      <c r="J11" s="61">
        <f t="shared" si="0"/>
        <v>0</v>
      </c>
      <c r="K11" s="12">
        <v>0</v>
      </c>
      <c r="L11" s="9">
        <v>91791</v>
      </c>
      <c r="M11" s="26">
        <f t="shared" si="1"/>
        <v>0</v>
      </c>
      <c r="N11" s="17">
        <v>37</v>
      </c>
      <c r="O11">
        <v>82774</v>
      </c>
      <c r="P11" s="40">
        <f t="shared" si="2"/>
        <v>17.880010631357671</v>
      </c>
      <c r="Q11" s="39">
        <v>9</v>
      </c>
      <c r="R11" s="9">
        <v>219482</v>
      </c>
      <c r="S11" s="59">
        <f t="shared" si="3"/>
        <v>0.41005640553667266</v>
      </c>
      <c r="T11" s="14"/>
    </row>
    <row r="12" spans="1:27" x14ac:dyDescent="0.2">
      <c r="B12" s="17">
        <v>0</v>
      </c>
      <c r="C12">
        <v>0</v>
      </c>
      <c r="D12">
        <v>40.36</v>
      </c>
      <c r="E12" s="18">
        <v>0.82530000000000003</v>
      </c>
      <c r="H12" s="17">
        <v>0</v>
      </c>
      <c r="I12">
        <v>93576</v>
      </c>
      <c r="J12" s="61">
        <f t="shared" si="0"/>
        <v>0</v>
      </c>
      <c r="K12" s="12">
        <v>0</v>
      </c>
      <c r="L12" s="9">
        <v>166965</v>
      </c>
      <c r="M12" s="26">
        <f t="shared" si="1"/>
        <v>0</v>
      </c>
      <c r="N12" s="17">
        <v>51</v>
      </c>
      <c r="O12">
        <v>51013</v>
      </c>
      <c r="P12" s="40">
        <f t="shared" si="2"/>
        <v>39.989806519906693</v>
      </c>
      <c r="Q12" s="39">
        <v>11</v>
      </c>
      <c r="R12" s="9">
        <v>133283</v>
      </c>
      <c r="S12" s="59">
        <f t="shared" si="3"/>
        <v>0.82531155511205478</v>
      </c>
      <c r="T12" s="14"/>
    </row>
    <row r="13" spans="1:27" x14ac:dyDescent="0.2">
      <c r="B13" s="17">
        <v>0</v>
      </c>
      <c r="C13">
        <v>0</v>
      </c>
      <c r="D13">
        <v>19.079999999999998</v>
      </c>
      <c r="E13" s="18">
        <f>22/189293*10000</f>
        <v>1.1622194164601967</v>
      </c>
      <c r="H13" s="17">
        <v>1</v>
      </c>
      <c r="I13">
        <v>128812</v>
      </c>
      <c r="J13" s="40">
        <f t="shared" si="0"/>
        <v>0.31053007483774808</v>
      </c>
      <c r="K13" s="12">
        <v>0</v>
      </c>
      <c r="L13" s="9">
        <v>174670</v>
      </c>
      <c r="M13" s="26">
        <f t="shared" si="1"/>
        <v>0</v>
      </c>
      <c r="N13" s="17">
        <v>40</v>
      </c>
      <c r="O13">
        <v>83855</v>
      </c>
      <c r="P13" s="40">
        <f t="shared" si="2"/>
        <v>19.08055572118538</v>
      </c>
      <c r="Q13">
        <v>22</v>
      </c>
      <c r="R13" s="9">
        <v>189293</v>
      </c>
      <c r="S13" s="59">
        <f t="shared" si="3"/>
        <v>1.1622194164601967</v>
      </c>
      <c r="T13" s="14"/>
    </row>
    <row r="14" spans="1:27" x14ac:dyDescent="0.2">
      <c r="B14" s="17">
        <v>0</v>
      </c>
      <c r="C14">
        <v>0</v>
      </c>
      <c r="D14">
        <v>21.43</v>
      </c>
      <c r="E14" s="18">
        <f>8/33480*10000</f>
        <v>2.3894862604540021</v>
      </c>
      <c r="H14" s="17">
        <v>1</v>
      </c>
      <c r="I14">
        <v>151917</v>
      </c>
      <c r="J14" s="40">
        <f t="shared" si="0"/>
        <v>0.26330167130735865</v>
      </c>
      <c r="K14" s="12">
        <v>0</v>
      </c>
      <c r="L14" s="9">
        <v>197070</v>
      </c>
      <c r="M14" s="26">
        <f t="shared" si="1"/>
        <v>0</v>
      </c>
      <c r="N14" s="17">
        <v>63</v>
      </c>
      <c r="O14">
        <v>117571</v>
      </c>
      <c r="P14" s="40">
        <f t="shared" si="2"/>
        <v>21.433856988543091</v>
      </c>
      <c r="Q14" s="39">
        <v>8</v>
      </c>
      <c r="R14" s="9">
        <v>33480</v>
      </c>
      <c r="S14" s="59">
        <f t="shared" si="3"/>
        <v>2.3894862604540021</v>
      </c>
      <c r="T14" s="14"/>
    </row>
    <row r="15" spans="1:27" x14ac:dyDescent="0.2">
      <c r="B15" s="17">
        <v>0</v>
      </c>
      <c r="C15">
        <v>0</v>
      </c>
      <c r="D15">
        <v>19.89</v>
      </c>
      <c r="E15" s="18">
        <v>0.51970000000000005</v>
      </c>
      <c r="H15" s="17">
        <v>0</v>
      </c>
      <c r="I15">
        <v>146013</v>
      </c>
      <c r="J15" s="61">
        <f t="shared" si="0"/>
        <v>0</v>
      </c>
      <c r="K15" s="12">
        <v>0</v>
      </c>
      <c r="L15" s="9">
        <v>229101</v>
      </c>
      <c r="M15" s="26">
        <f t="shared" si="1"/>
        <v>0</v>
      </c>
      <c r="N15" s="17">
        <v>29</v>
      </c>
      <c r="O15">
        <v>58310</v>
      </c>
      <c r="P15" s="40">
        <f t="shared" si="2"/>
        <v>19.893671754416054</v>
      </c>
      <c r="Q15" s="39">
        <v>7</v>
      </c>
      <c r="R15" s="9">
        <v>134695</v>
      </c>
      <c r="S15" s="59">
        <f t="shared" si="3"/>
        <v>0.51969263892497863</v>
      </c>
      <c r="T15" s="14"/>
    </row>
    <row r="16" spans="1:27" x14ac:dyDescent="0.2">
      <c r="B16" s="17">
        <v>0</v>
      </c>
      <c r="C16">
        <v>0</v>
      </c>
      <c r="D16">
        <v>27.66</v>
      </c>
      <c r="E16" s="18">
        <f>13/121686*10000</f>
        <v>1.0683233897079367</v>
      </c>
      <c r="H16" s="17">
        <v>0</v>
      </c>
      <c r="I16">
        <v>140020</v>
      </c>
      <c r="J16" s="61">
        <f t="shared" si="0"/>
        <v>0</v>
      </c>
      <c r="K16" s="12">
        <v>0</v>
      </c>
      <c r="L16" s="9">
        <v>115321</v>
      </c>
      <c r="M16" s="26">
        <f t="shared" si="1"/>
        <v>0</v>
      </c>
      <c r="N16" s="17">
        <v>43</v>
      </c>
      <c r="O16">
        <v>62178</v>
      </c>
      <c r="P16" s="40">
        <f t="shared" si="2"/>
        <v>27.662517289073307</v>
      </c>
      <c r="Q16" s="39">
        <v>13</v>
      </c>
      <c r="R16" s="9">
        <v>121686</v>
      </c>
      <c r="S16" s="59">
        <f t="shared" si="3"/>
        <v>1.0683233897079367</v>
      </c>
      <c r="T16" s="14"/>
    </row>
    <row r="17" spans="1:20" x14ac:dyDescent="0.2">
      <c r="B17" s="17">
        <v>0</v>
      </c>
      <c r="C17" s="26">
        <v>0.56573245000000005</v>
      </c>
      <c r="D17">
        <v>19.86</v>
      </c>
      <c r="E17" s="18">
        <v>0.57320000000000004</v>
      </c>
      <c r="H17" s="17">
        <v>0</v>
      </c>
      <c r="I17">
        <v>181875</v>
      </c>
      <c r="J17" s="61">
        <f t="shared" si="0"/>
        <v>0</v>
      </c>
      <c r="K17" s="12">
        <v>10</v>
      </c>
      <c r="L17" s="9">
        <v>176762</v>
      </c>
      <c r="M17" s="26">
        <f t="shared" si="1"/>
        <v>0.56573245380794512</v>
      </c>
      <c r="N17" s="17">
        <v>80</v>
      </c>
      <c r="O17">
        <v>161122</v>
      </c>
      <c r="P17" s="40">
        <f t="shared" si="2"/>
        <v>19.860726654336467</v>
      </c>
      <c r="Q17" s="39">
        <v>12</v>
      </c>
      <c r="R17" s="9">
        <v>209356</v>
      </c>
      <c r="S17" s="59">
        <f t="shared" si="3"/>
        <v>0.57318634288007031</v>
      </c>
      <c r="T17" s="14"/>
    </row>
    <row r="18" spans="1:20" x14ac:dyDescent="0.2">
      <c r="B18" s="17">
        <v>0</v>
      </c>
      <c r="C18" s="26">
        <v>0.12918727999999999</v>
      </c>
      <c r="D18">
        <v>31.99</v>
      </c>
      <c r="E18" s="18">
        <v>0.50749999999999995</v>
      </c>
      <c r="H18" s="17">
        <v>0</v>
      </c>
      <c r="I18">
        <v>68215</v>
      </c>
      <c r="J18" s="61">
        <f t="shared" si="0"/>
        <v>0</v>
      </c>
      <c r="K18" s="12">
        <v>2</v>
      </c>
      <c r="L18" s="9">
        <v>154814</v>
      </c>
      <c r="M18" s="26">
        <f t="shared" si="1"/>
        <v>0.12918728280388078</v>
      </c>
      <c r="N18" s="17">
        <v>55</v>
      </c>
      <c r="O18">
        <v>68781</v>
      </c>
      <c r="P18" s="40">
        <f t="shared" si="2"/>
        <v>31.985577412366787</v>
      </c>
      <c r="Q18" s="39">
        <v>8</v>
      </c>
      <c r="R18" s="9">
        <v>157635</v>
      </c>
      <c r="S18" s="59">
        <f t="shared" si="3"/>
        <v>0.50750150664509786</v>
      </c>
      <c r="T18" s="14"/>
    </row>
    <row r="19" spans="1:20" x14ac:dyDescent="0.2">
      <c r="B19" s="30">
        <v>0.3105</v>
      </c>
      <c r="C19" s="43">
        <v>0</v>
      </c>
      <c r="D19">
        <v>14.5</v>
      </c>
      <c r="E19" s="18">
        <v>0.50519999999999998</v>
      </c>
      <c r="H19" s="17">
        <v>0</v>
      </c>
      <c r="I19">
        <v>135688</v>
      </c>
      <c r="J19" s="61">
        <f t="shared" si="0"/>
        <v>0</v>
      </c>
      <c r="K19" s="17">
        <v>0</v>
      </c>
      <c r="L19" s="9">
        <v>155600</v>
      </c>
      <c r="M19" s="26">
        <f t="shared" si="1"/>
        <v>0</v>
      </c>
      <c r="N19" s="17">
        <v>65</v>
      </c>
      <c r="O19">
        <v>179260</v>
      </c>
      <c r="P19" s="40">
        <f t="shared" si="2"/>
        <v>14.504072297221912</v>
      </c>
      <c r="Q19" s="39">
        <v>6</v>
      </c>
      <c r="R19" s="39">
        <v>118757</v>
      </c>
      <c r="S19" s="59">
        <f t="shared" si="3"/>
        <v>0.50523337571679983</v>
      </c>
      <c r="T19" s="14"/>
    </row>
    <row r="20" spans="1:20" ht="16" thickBot="1" x14ac:dyDescent="0.25">
      <c r="B20" s="79">
        <v>0.26329999999999998</v>
      </c>
      <c r="C20" s="62">
        <v>0</v>
      </c>
      <c r="D20" s="20">
        <v>20.82</v>
      </c>
      <c r="E20" s="21">
        <v>0.41389999999999999</v>
      </c>
      <c r="H20" s="19">
        <v>0</v>
      </c>
      <c r="I20" s="20">
        <v>115531</v>
      </c>
      <c r="J20" s="22">
        <f t="shared" si="0"/>
        <v>0</v>
      </c>
      <c r="K20" s="19">
        <v>0</v>
      </c>
      <c r="L20" s="72">
        <v>162038</v>
      </c>
      <c r="M20" s="74">
        <f t="shared" si="1"/>
        <v>0</v>
      </c>
      <c r="N20" s="19">
        <v>33</v>
      </c>
      <c r="O20" s="20">
        <v>63405</v>
      </c>
      <c r="P20" s="41">
        <f t="shared" si="2"/>
        <v>20.818547433167733</v>
      </c>
      <c r="Q20" s="76">
        <v>10</v>
      </c>
      <c r="R20" s="72">
        <v>243361</v>
      </c>
      <c r="S20" s="60">
        <f t="shared" si="3"/>
        <v>0.4109121839571665</v>
      </c>
      <c r="T20" s="14"/>
    </row>
    <row r="21" spans="1:20" x14ac:dyDescent="0.2">
      <c r="B21" s="64"/>
      <c r="C21" s="65"/>
      <c r="D21" s="65"/>
      <c r="E21" s="66"/>
      <c r="J21" s="67">
        <f t="shared" ref="J21" si="4">AVERAGE(J5:J20)</f>
        <v>3.8255449743007118E-2</v>
      </c>
      <c r="M21" s="67">
        <f t="shared" ref="M21" si="5">AVERAGE(M5:M20)</f>
        <v>5.6789211980986118E-2</v>
      </c>
      <c r="P21" s="67">
        <f t="shared" ref="P21" si="6">AVERAGE(P5:P20)</f>
        <v>26.295328079291455</v>
      </c>
      <c r="S21" s="67">
        <f t="shared" ref="S21" si="7">AVERAGE(S5:S20)</f>
        <v>0.81062118058651467</v>
      </c>
    </row>
    <row r="22" spans="1:20" x14ac:dyDescent="0.2">
      <c r="B22" s="67">
        <f t="shared" ref="B22:E22" si="8">AVERAGE(B6:B21)</f>
        <v>3.8253333333333334E-2</v>
      </c>
      <c r="C22" s="67">
        <f t="shared" si="8"/>
        <v>5.6789211333333339E-2</v>
      </c>
      <c r="D22" s="67">
        <f t="shared" si="8"/>
        <v>26.318666666666669</v>
      </c>
      <c r="E22" s="67">
        <f t="shared" si="8"/>
        <v>0.81082216082368397</v>
      </c>
    </row>
    <row r="23" spans="1:20" x14ac:dyDescent="0.2">
      <c r="B23" s="26">
        <f>STDEV(B6:B21)</f>
        <v>0.10134360834498125</v>
      </c>
      <c r="C23" s="26">
        <f>STDEV(C6:C21)</f>
        <v>0.14656895682931187</v>
      </c>
      <c r="D23" s="26">
        <f>STDEV(D6:D21)</f>
        <v>10.299834164175833</v>
      </c>
      <c r="E23" s="26">
        <f>STDEV(E6:E21)</f>
        <v>0.51381825909491541</v>
      </c>
    </row>
    <row r="26" spans="1:20" x14ac:dyDescent="0.2">
      <c r="F26" s="71"/>
      <c r="H26" s="82"/>
      <c r="I26" s="83"/>
      <c r="J26" s="83"/>
      <c r="K26" s="83"/>
      <c r="L26" s="83"/>
    </row>
    <row r="27" spans="1:20" x14ac:dyDescent="0.2">
      <c r="H27" s="84"/>
      <c r="I27" s="85"/>
      <c r="J27" s="85"/>
      <c r="K27" s="85"/>
      <c r="L27" s="85"/>
    </row>
    <row r="28" spans="1:20" x14ac:dyDescent="0.2">
      <c r="H28" s="84"/>
      <c r="I28" s="85"/>
      <c r="J28" s="85"/>
      <c r="K28" s="85"/>
      <c r="L28" s="85"/>
    </row>
    <row r="29" spans="1:20" x14ac:dyDescent="0.2">
      <c r="H29" s="84"/>
      <c r="I29" s="85"/>
      <c r="J29" s="85"/>
      <c r="K29" s="85"/>
      <c r="L29" s="85"/>
    </row>
    <row r="30" spans="1:20" ht="16" x14ac:dyDescent="0.2">
      <c r="A30" s="44" t="s">
        <v>13</v>
      </c>
      <c r="H30" s="84"/>
      <c r="I30" s="85"/>
      <c r="J30" s="85"/>
      <c r="K30" s="85"/>
      <c r="L30" s="85"/>
    </row>
    <row r="31" spans="1:20" x14ac:dyDescent="0.2">
      <c r="D31" s="23" t="s">
        <v>2</v>
      </c>
      <c r="E31" s="24"/>
      <c r="H31" s="84"/>
      <c r="I31" s="85"/>
      <c r="J31" s="85"/>
      <c r="K31" s="85"/>
      <c r="L31" s="85"/>
    </row>
    <row r="32" spans="1:20" x14ac:dyDescent="0.2">
      <c r="A32" s="45"/>
      <c r="B32" s="80" t="s">
        <v>0</v>
      </c>
      <c r="C32" s="81" t="s">
        <v>1</v>
      </c>
      <c r="D32" s="80" t="s">
        <v>0</v>
      </c>
      <c r="E32" s="81" t="s">
        <v>1</v>
      </c>
      <c r="G32" s="45"/>
      <c r="H32" s="84"/>
      <c r="I32" s="85"/>
      <c r="J32" s="85"/>
      <c r="K32" s="85"/>
      <c r="L32" s="85"/>
    </row>
    <row r="33" spans="1:11" ht="32" x14ac:dyDescent="0.2">
      <c r="A33" s="46" t="s">
        <v>14</v>
      </c>
      <c r="B33" s="50">
        <v>0</v>
      </c>
      <c r="C33" s="51">
        <v>0.09</v>
      </c>
      <c r="D33" s="51">
        <v>45.73</v>
      </c>
      <c r="E33" s="52">
        <v>1.1599999999999999</v>
      </c>
      <c r="G33" s="46"/>
      <c r="H33" s="46"/>
      <c r="I33" s="46"/>
      <c r="J33" s="46"/>
      <c r="K33" s="46"/>
    </row>
    <row r="34" spans="1:11" ht="16" x14ac:dyDescent="0.2">
      <c r="A34" s="46" t="s">
        <v>15</v>
      </c>
      <c r="B34" s="53">
        <v>0</v>
      </c>
      <c r="C34" s="46">
        <v>0.04</v>
      </c>
      <c r="D34" s="46">
        <v>34.14</v>
      </c>
      <c r="E34" s="54">
        <v>1.01</v>
      </c>
      <c r="G34" s="46"/>
      <c r="H34" s="46"/>
      <c r="I34" s="46"/>
      <c r="J34" s="46"/>
      <c r="K34" s="46"/>
    </row>
    <row r="35" spans="1:11" ht="16" x14ac:dyDescent="0.2">
      <c r="A35" s="47" t="s">
        <v>16</v>
      </c>
      <c r="B35" s="47">
        <v>0</v>
      </c>
      <c r="C35" s="48">
        <v>0</v>
      </c>
      <c r="D35" s="48">
        <v>21.43</v>
      </c>
      <c r="E35" s="49">
        <v>0.56999999999999995</v>
      </c>
      <c r="G35" s="46"/>
      <c r="H35" s="46"/>
      <c r="I35" s="46"/>
      <c r="J35" s="46"/>
      <c r="K35" s="46"/>
    </row>
    <row r="36" spans="1:11" ht="16" x14ac:dyDescent="0.2">
      <c r="A36" s="46" t="s">
        <v>17</v>
      </c>
      <c r="B36" s="53">
        <v>0</v>
      </c>
      <c r="C36" s="46">
        <v>0</v>
      </c>
      <c r="D36" s="46">
        <v>19.47</v>
      </c>
      <c r="E36" s="54">
        <v>0.51</v>
      </c>
      <c r="G36" s="46"/>
      <c r="H36" s="46"/>
      <c r="I36" s="46"/>
      <c r="J36" s="46"/>
      <c r="K36" s="46"/>
    </row>
    <row r="37" spans="1:11" ht="32" x14ac:dyDescent="0.2">
      <c r="A37" s="46" t="s">
        <v>18</v>
      </c>
      <c r="B37" s="55">
        <v>0</v>
      </c>
      <c r="C37" s="56">
        <v>0</v>
      </c>
      <c r="D37" s="56">
        <v>13.17</v>
      </c>
      <c r="E37" s="57">
        <v>0.36</v>
      </c>
      <c r="G37" s="46"/>
      <c r="H37" s="46"/>
      <c r="I37" s="46"/>
      <c r="J37" s="46"/>
      <c r="K37" s="46"/>
    </row>
    <row r="38" spans="1:11" ht="32" x14ac:dyDescent="0.2">
      <c r="A38" s="46" t="s">
        <v>19</v>
      </c>
      <c r="B38" s="46">
        <v>15</v>
      </c>
      <c r="C38" s="46">
        <v>15</v>
      </c>
      <c r="D38" s="46">
        <v>15</v>
      </c>
      <c r="E38" s="46">
        <v>15</v>
      </c>
      <c r="G38" s="46"/>
      <c r="H38" s="46"/>
      <c r="I38" s="46"/>
      <c r="J38" s="46"/>
      <c r="K38" s="46"/>
    </row>
    <row r="39" spans="1:11" x14ac:dyDescent="0.2">
      <c r="A39" s="63"/>
      <c r="B39" s="63"/>
      <c r="C39" s="63"/>
      <c r="D39" s="63"/>
      <c r="E39" s="63"/>
    </row>
    <row r="46" spans="1:11" ht="16" thickBot="1" x14ac:dyDescent="0.25"/>
    <row r="47" spans="1:11" x14ac:dyDescent="0.2">
      <c r="A47" s="112">
        <v>70</v>
      </c>
      <c r="B47" s="112">
        <v>79158</v>
      </c>
      <c r="C47" s="112"/>
      <c r="D47" s="112">
        <v>36</v>
      </c>
      <c r="E47" s="112">
        <v>86957</v>
      </c>
      <c r="F47" s="112"/>
      <c r="G47" s="113">
        <f t="shared" ref="G47:G61" si="9">(A47+D47)/(B47+E47)*40000</f>
        <v>25.524486048821601</v>
      </c>
      <c r="H47" s="112"/>
      <c r="I47" s="114">
        <v>106</v>
      </c>
      <c r="J47" s="115">
        <v>166115</v>
      </c>
      <c r="K47" s="116">
        <f t="shared" ref="K47:K61" si="10">I47/J47*40000</f>
        <v>25.524486048821601</v>
      </c>
    </row>
    <row r="48" spans="1:11" x14ac:dyDescent="0.2">
      <c r="A48" s="112">
        <v>18</v>
      </c>
      <c r="B48" s="112">
        <v>15892</v>
      </c>
      <c r="C48" s="112"/>
      <c r="D48" s="112">
        <v>46</v>
      </c>
      <c r="E48" s="112">
        <v>54635</v>
      </c>
      <c r="F48" s="112"/>
      <c r="G48" s="113">
        <f t="shared" si="9"/>
        <v>36.298155316403644</v>
      </c>
      <c r="H48" s="112"/>
      <c r="I48" s="117">
        <v>64</v>
      </c>
      <c r="J48" s="112">
        <v>70527</v>
      </c>
      <c r="K48" s="118">
        <f t="shared" si="10"/>
        <v>36.298155316403644</v>
      </c>
    </row>
    <row r="49" spans="1:11" x14ac:dyDescent="0.2">
      <c r="A49" s="112">
        <v>37</v>
      </c>
      <c r="B49" s="112">
        <v>31813</v>
      </c>
      <c r="C49" s="112"/>
      <c r="D49" s="112">
        <v>75</v>
      </c>
      <c r="E49" s="112">
        <v>78559</v>
      </c>
      <c r="F49" s="112"/>
      <c r="G49" s="113">
        <f t="shared" si="9"/>
        <v>40.590004711339837</v>
      </c>
      <c r="H49" s="112"/>
      <c r="I49" s="117">
        <v>112</v>
      </c>
      <c r="J49" s="112">
        <v>110372</v>
      </c>
      <c r="K49" s="118">
        <f t="shared" si="10"/>
        <v>40.590004711339837</v>
      </c>
    </row>
    <row r="50" spans="1:11" x14ac:dyDescent="0.2">
      <c r="A50" s="112">
        <v>35</v>
      </c>
      <c r="B50" s="112">
        <v>78887</v>
      </c>
      <c r="C50" s="112"/>
      <c r="D50" s="112">
        <v>14</v>
      </c>
      <c r="E50" s="112">
        <v>69900</v>
      </c>
      <c r="F50" s="112"/>
      <c r="G50" s="113">
        <f t="shared" si="9"/>
        <v>13.173193894627889</v>
      </c>
      <c r="H50" s="112"/>
      <c r="I50" s="117">
        <v>49</v>
      </c>
      <c r="J50" s="112">
        <v>148787</v>
      </c>
      <c r="K50" s="118">
        <f t="shared" si="10"/>
        <v>13.173193894627889</v>
      </c>
    </row>
    <row r="51" spans="1:11" x14ac:dyDescent="0.2">
      <c r="A51" s="112">
        <v>12</v>
      </c>
      <c r="B51" s="112">
        <v>14552</v>
      </c>
      <c r="C51" s="112"/>
      <c r="D51" s="112">
        <v>34</v>
      </c>
      <c r="E51" s="112">
        <v>25680</v>
      </c>
      <c r="F51" s="112"/>
      <c r="G51" s="113">
        <f t="shared" si="9"/>
        <v>45.734738516603699</v>
      </c>
      <c r="H51" s="112"/>
      <c r="I51" s="117">
        <v>46</v>
      </c>
      <c r="J51" s="112">
        <v>40232</v>
      </c>
      <c r="K51" s="118">
        <f t="shared" si="10"/>
        <v>45.734738516603699</v>
      </c>
    </row>
    <row r="52" spans="1:11" x14ac:dyDescent="0.2">
      <c r="A52" s="112">
        <v>21</v>
      </c>
      <c r="B52" s="112">
        <v>35107</v>
      </c>
      <c r="C52" s="112"/>
      <c r="D52" s="112">
        <v>16</v>
      </c>
      <c r="E52" s="112">
        <v>47667</v>
      </c>
      <c r="F52" s="112"/>
      <c r="G52" s="113">
        <f t="shared" si="9"/>
        <v>17.880010631357671</v>
      </c>
      <c r="H52" s="112"/>
      <c r="I52" s="117">
        <v>37</v>
      </c>
      <c r="J52" s="112">
        <v>82774</v>
      </c>
      <c r="K52" s="118">
        <f t="shared" si="10"/>
        <v>17.880010631357671</v>
      </c>
    </row>
    <row r="53" spans="1:11" x14ac:dyDescent="0.2">
      <c r="A53" s="112">
        <v>20</v>
      </c>
      <c r="B53" s="112">
        <v>26441</v>
      </c>
      <c r="C53" s="112"/>
      <c r="D53" s="112">
        <v>31</v>
      </c>
      <c r="E53" s="112">
        <v>24572</v>
      </c>
      <c r="F53" s="112"/>
      <c r="G53" s="113">
        <f t="shared" si="9"/>
        <v>39.989806519906693</v>
      </c>
      <c r="H53" s="112"/>
      <c r="I53" s="117">
        <v>51</v>
      </c>
      <c r="J53" s="112">
        <v>51013</v>
      </c>
      <c r="K53" s="118">
        <f t="shared" si="10"/>
        <v>39.989806519906693</v>
      </c>
    </row>
    <row r="54" spans="1:11" x14ac:dyDescent="0.2">
      <c r="A54" s="112">
        <v>15</v>
      </c>
      <c r="B54" s="112">
        <v>44492</v>
      </c>
      <c r="C54" s="112"/>
      <c r="D54" s="112">
        <v>25</v>
      </c>
      <c r="E54" s="112">
        <v>39363</v>
      </c>
      <c r="F54" s="112"/>
      <c r="G54" s="113">
        <f t="shared" si="9"/>
        <v>19.08055572118538</v>
      </c>
      <c r="H54" s="112"/>
      <c r="I54" s="117">
        <v>40</v>
      </c>
      <c r="J54" s="112">
        <v>83855</v>
      </c>
      <c r="K54" s="118">
        <f t="shared" si="10"/>
        <v>19.08055572118538</v>
      </c>
    </row>
    <row r="55" spans="1:11" x14ac:dyDescent="0.2">
      <c r="A55" s="112">
        <v>41</v>
      </c>
      <c r="B55" s="112">
        <v>50455</v>
      </c>
      <c r="C55" s="112"/>
      <c r="D55" s="112">
        <v>22</v>
      </c>
      <c r="E55" s="112">
        <v>67116</v>
      </c>
      <c r="F55" s="112"/>
      <c r="G55" s="113">
        <f t="shared" si="9"/>
        <v>21.433856988543091</v>
      </c>
      <c r="H55" s="112"/>
      <c r="I55" s="117">
        <v>63</v>
      </c>
      <c r="J55" s="112">
        <v>117571</v>
      </c>
      <c r="K55" s="118">
        <f t="shared" si="10"/>
        <v>21.433856988543091</v>
      </c>
    </row>
    <row r="56" spans="1:11" x14ac:dyDescent="0.2">
      <c r="A56" s="112">
        <v>13</v>
      </c>
      <c r="B56" s="112">
        <v>16935</v>
      </c>
      <c r="C56" s="112"/>
      <c r="D56" s="112">
        <v>16</v>
      </c>
      <c r="E56" s="112">
        <v>41375</v>
      </c>
      <c r="F56" s="112"/>
      <c r="G56" s="113">
        <f t="shared" si="9"/>
        <v>19.893671754416054</v>
      </c>
      <c r="H56" s="112"/>
      <c r="I56" s="117">
        <v>29</v>
      </c>
      <c r="J56" s="112">
        <v>58310</v>
      </c>
      <c r="K56" s="118">
        <f t="shared" si="10"/>
        <v>19.893671754416054</v>
      </c>
    </row>
    <row r="57" spans="1:11" x14ac:dyDescent="0.2">
      <c r="A57" s="112">
        <v>19</v>
      </c>
      <c r="B57" s="112">
        <v>26593</v>
      </c>
      <c r="C57" s="112"/>
      <c r="D57" s="112">
        <v>24</v>
      </c>
      <c r="E57" s="112">
        <v>35585</v>
      </c>
      <c r="F57" s="112"/>
      <c r="G57" s="113">
        <f t="shared" si="9"/>
        <v>27.662517289073307</v>
      </c>
      <c r="H57" s="112"/>
      <c r="I57" s="117">
        <v>43</v>
      </c>
      <c r="J57" s="112">
        <v>62178</v>
      </c>
      <c r="K57" s="118">
        <f t="shared" si="10"/>
        <v>27.662517289073307</v>
      </c>
    </row>
    <row r="58" spans="1:11" x14ac:dyDescent="0.2">
      <c r="A58" s="112">
        <v>52</v>
      </c>
      <c r="B58" s="112">
        <v>79352</v>
      </c>
      <c r="C58" s="112"/>
      <c r="D58" s="112">
        <v>28</v>
      </c>
      <c r="E58" s="112">
        <v>81770</v>
      </c>
      <c r="F58" s="112"/>
      <c r="G58" s="113">
        <f t="shared" si="9"/>
        <v>19.860726654336467</v>
      </c>
      <c r="H58" s="112"/>
      <c r="I58" s="117">
        <v>80</v>
      </c>
      <c r="J58" s="112">
        <v>161122</v>
      </c>
      <c r="K58" s="118">
        <f t="shared" si="10"/>
        <v>19.860726654336467</v>
      </c>
    </row>
    <row r="59" spans="1:11" x14ac:dyDescent="0.2">
      <c r="A59" s="112">
        <v>35</v>
      </c>
      <c r="B59" s="112">
        <v>36798</v>
      </c>
      <c r="C59" s="112"/>
      <c r="D59" s="112">
        <v>20</v>
      </c>
      <c r="E59" s="112">
        <v>31983</v>
      </c>
      <c r="F59" s="112"/>
      <c r="G59" s="113">
        <f t="shared" si="9"/>
        <v>31.985577412366787</v>
      </c>
      <c r="H59" s="112"/>
      <c r="I59" s="117">
        <v>55</v>
      </c>
      <c r="J59" s="112">
        <v>68781</v>
      </c>
      <c r="K59" s="118">
        <f t="shared" si="10"/>
        <v>31.985577412366787</v>
      </c>
    </row>
    <row r="60" spans="1:11" x14ac:dyDescent="0.2">
      <c r="A60" s="112">
        <v>40</v>
      </c>
      <c r="B60" s="112">
        <v>92660</v>
      </c>
      <c r="C60" s="112"/>
      <c r="D60" s="112">
        <v>25</v>
      </c>
      <c r="E60" s="112">
        <v>86600</v>
      </c>
      <c r="F60" s="112"/>
      <c r="G60" s="113">
        <f t="shared" si="9"/>
        <v>14.504072297221912</v>
      </c>
      <c r="H60" s="112"/>
      <c r="I60" s="117">
        <v>65</v>
      </c>
      <c r="J60" s="112">
        <v>179260</v>
      </c>
      <c r="K60" s="118">
        <f t="shared" si="10"/>
        <v>14.504072297221912</v>
      </c>
    </row>
    <row r="61" spans="1:11" ht="16" thickBot="1" x14ac:dyDescent="0.25">
      <c r="A61" s="112">
        <v>21</v>
      </c>
      <c r="B61" s="112">
        <v>27817</v>
      </c>
      <c r="C61" s="112"/>
      <c r="D61" s="112">
        <v>12</v>
      </c>
      <c r="E61" s="112">
        <v>35588</v>
      </c>
      <c r="F61" s="112"/>
      <c r="G61" s="113">
        <f t="shared" si="9"/>
        <v>20.818547433167733</v>
      </c>
      <c r="H61" s="112"/>
      <c r="I61" s="119">
        <v>33</v>
      </c>
      <c r="J61" s="120">
        <v>63405</v>
      </c>
      <c r="K61" s="121">
        <f t="shared" si="10"/>
        <v>20.818547433167733</v>
      </c>
    </row>
    <row r="62" spans="1:11" x14ac:dyDescent="0.2">
      <c r="E62" s="43"/>
    </row>
  </sheetData>
  <protectedRanges>
    <protectedRange sqref="B6:B20 F62" name="Messwerte"/>
    <protectedRange sqref="D6:D20" name="Messwerte_1"/>
    <protectedRange sqref="K4 O4 Q4:R4" name="Messwerte_1_1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9A</vt:lpstr>
      <vt:lpstr>9B</vt:lpstr>
      <vt:lpstr>9C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Anja Nagel</cp:lastModifiedBy>
  <dcterms:created xsi:type="dcterms:W3CDTF">2023-06-29T12:00:49Z</dcterms:created>
  <dcterms:modified xsi:type="dcterms:W3CDTF">2024-10-06T08:47:55Z</dcterms:modified>
</cp:coreProperties>
</file>