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bre\OneDrive\Desktop\Cooper Lab\Reviews and Thesis work\G256W paper\Source data\"/>
    </mc:Choice>
  </mc:AlternateContent>
  <xr:revisionPtr revIDLastSave="0" documentId="13_ncr:1_{AC2299B3-49A8-4246-BE19-152105C9D1C4}" xr6:coauthVersionLast="47" xr6:coauthVersionMax="47" xr10:uidLastSave="{00000000-0000-0000-0000-000000000000}"/>
  <bookViews>
    <workbookView xWindow="-98" yWindow="-98" windowWidth="20715" windowHeight="13276" xr2:uid="{D879BC10-0C8B-4D3B-9CF7-92A9603842B6}"/>
  </bookViews>
  <sheets>
    <sheet name="Weight" sheetId="6" r:id="rId1"/>
    <sheet name="Negative Geotaxis" sheetId="2" r:id="rId2"/>
    <sheet name="Surface Righting" sheetId="1" r:id="rId3"/>
    <sheet name="Cliff Aversion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10" i="2" l="1"/>
  <c r="R9" i="2"/>
  <c r="X3" i="3"/>
  <c r="Q3" i="3"/>
  <c r="Q3" i="1"/>
  <c r="T3" i="6"/>
  <c r="S3" i="2"/>
  <c r="Y6" i="2" a="1"/>
  <c r="Y6" i="2" s="1"/>
  <c r="X6" i="2" a="1"/>
  <c r="X6" i="2" s="1"/>
  <c r="W6" i="2" a="1"/>
  <c r="W6" i="2" s="1"/>
  <c r="V6" i="2" a="1"/>
  <c r="V6" i="2"/>
  <c r="U6" i="2" a="1"/>
  <c r="U6" i="2" s="1"/>
  <c r="T6" i="2" a="1"/>
  <c r="T6" i="2" s="1"/>
  <c r="S6" i="2" a="1"/>
  <c r="S6" i="2" s="1"/>
  <c r="R6" i="2" a="1"/>
  <c r="R6" i="2" s="1"/>
  <c r="Y5" i="2" a="1"/>
  <c r="Y5" i="2" s="1"/>
  <c r="X5" i="2" a="1"/>
  <c r="X5" i="2" s="1"/>
  <c r="W5" i="2" a="1"/>
  <c r="W5" i="2" s="1"/>
  <c r="V5" i="2" a="1"/>
  <c r="V5" i="2" s="1"/>
  <c r="U5" i="2" a="1"/>
  <c r="U5" i="2" s="1"/>
  <c r="T5" i="2" a="1"/>
  <c r="T5" i="2" s="1"/>
  <c r="S5" i="2" a="1"/>
  <c r="S5" i="2" s="1"/>
  <c r="R5" i="2" a="1"/>
  <c r="R5" i="2" s="1"/>
  <c r="W6" i="3" a="1"/>
  <c r="W6" i="3" s="1"/>
  <c r="Q6" i="3" a="1"/>
  <c r="Q6" i="3" s="1"/>
  <c r="R2" i="2"/>
  <c r="X6" i="3" a="1"/>
  <c r="X6" i="3" s="1"/>
  <c r="V6" i="3" a="1"/>
  <c r="V6" i="3" s="1"/>
  <c r="U6" i="3" a="1"/>
  <c r="U6" i="3" s="1"/>
  <c r="T6" i="3" a="1"/>
  <c r="T6" i="3" s="1"/>
  <c r="S6" i="3" a="1"/>
  <c r="S6" i="3" s="1"/>
  <c r="R6" i="3" a="1"/>
  <c r="R6" i="3" s="1"/>
  <c r="X5" i="3" a="1"/>
  <c r="X5" i="3" s="1"/>
  <c r="W5" i="3" a="1"/>
  <c r="W5" i="3" s="1"/>
  <c r="V5" i="3" a="1"/>
  <c r="V5" i="3" s="1"/>
  <c r="U5" i="3" a="1"/>
  <c r="U5" i="3" s="1"/>
  <c r="T5" i="3" a="1"/>
  <c r="T5" i="3" s="1"/>
  <c r="S5" i="3" a="1"/>
  <c r="S5" i="3" s="1"/>
  <c r="R5" i="3" a="1"/>
  <c r="R5" i="3" s="1"/>
  <c r="Q5" i="3" a="1"/>
  <c r="Q5" i="3" s="1"/>
  <c r="W3" i="3"/>
  <c r="V3" i="3"/>
  <c r="U3" i="3"/>
  <c r="T3" i="3"/>
  <c r="S3" i="3"/>
  <c r="R3" i="3"/>
  <c r="X2" i="3"/>
  <c r="W2" i="3"/>
  <c r="V2" i="3"/>
  <c r="U2" i="3"/>
  <c r="T2" i="3"/>
  <c r="S2" i="3"/>
  <c r="R2" i="3"/>
  <c r="Q2" i="3"/>
  <c r="X6" i="1" a="1"/>
  <c r="X6" i="1" s="1"/>
  <c r="W6" i="1" a="1"/>
  <c r="W6" i="1" s="1"/>
  <c r="V6" i="1" a="1"/>
  <c r="V6" i="1" s="1"/>
  <c r="U6" i="1" a="1"/>
  <c r="U6" i="1" s="1"/>
  <c r="T6" i="1" a="1"/>
  <c r="T6" i="1" s="1"/>
  <c r="S6" i="1" a="1"/>
  <c r="S6" i="1" s="1"/>
  <c r="R6" i="1" a="1"/>
  <c r="R6" i="1" s="1"/>
  <c r="Q6" i="1" a="1"/>
  <c r="Q6" i="1" s="1"/>
  <c r="X5" i="1" a="1"/>
  <c r="X5" i="1" s="1"/>
  <c r="W5" i="1" a="1"/>
  <c r="W5" i="1" s="1"/>
  <c r="V5" i="1" a="1"/>
  <c r="V5" i="1" s="1"/>
  <c r="U5" i="1" a="1"/>
  <c r="U5" i="1" s="1"/>
  <c r="T5" i="1" a="1"/>
  <c r="T5" i="1" s="1"/>
  <c r="S5" i="1" a="1"/>
  <c r="S5" i="1" s="1"/>
  <c r="R5" i="1" a="1"/>
  <c r="R5" i="1" s="1"/>
  <c r="Q5" i="1" a="1"/>
  <c r="Q5" i="1" s="1"/>
  <c r="X3" i="1"/>
  <c r="W3" i="1"/>
  <c r="V3" i="1"/>
  <c r="U3" i="1"/>
  <c r="T3" i="1"/>
  <c r="S3" i="1"/>
  <c r="R3" i="1"/>
  <c r="X2" i="1"/>
  <c r="W2" i="1"/>
  <c r="V2" i="1"/>
  <c r="U2" i="1"/>
  <c r="T2" i="1"/>
  <c r="S2" i="1"/>
  <c r="R2" i="1"/>
  <c r="Q2" i="1"/>
  <c r="X2" i="2"/>
  <c r="U19" i="6" a="1"/>
  <c r="U19" i="6" s="1"/>
  <c r="V19" i="6" a="1"/>
  <c r="V19" i="6" s="1"/>
  <c r="W19" i="6" a="1"/>
  <c r="W19" i="6" s="1"/>
  <c r="X19" i="6" a="1"/>
  <c r="X19" i="6" s="1"/>
  <c r="Y19" i="6" a="1"/>
  <c r="Y19" i="6" s="1"/>
  <c r="Z19" i="6" a="1"/>
  <c r="Z19" i="6" s="1"/>
  <c r="AA19" i="6" a="1"/>
  <c r="AA19" i="6" s="1"/>
  <c r="AB19" i="6" a="1"/>
  <c r="AB19" i="6" s="1"/>
  <c r="AC19" i="6" a="1"/>
  <c r="AC19" i="6" s="1"/>
  <c r="AD19" i="6" a="1"/>
  <c r="AD19" i="6" s="1"/>
  <c r="T19" i="6" a="1"/>
  <c r="T19" i="6" s="1"/>
  <c r="T18" i="6" a="1"/>
  <c r="T18" i="6" s="1"/>
  <c r="U18" i="6" a="1"/>
  <c r="U18" i="6" s="1"/>
  <c r="V18" i="6" a="1"/>
  <c r="V18" i="6" s="1"/>
  <c r="W18" i="6" a="1"/>
  <c r="W18" i="6" s="1"/>
  <c r="X18" i="6" a="1"/>
  <c r="X18" i="6" s="1"/>
  <c r="Y18" i="6" a="1"/>
  <c r="Y18" i="6" s="1"/>
  <c r="Z18" i="6" a="1"/>
  <c r="Z18" i="6" s="1"/>
  <c r="AA18" i="6" a="1"/>
  <c r="AA18" i="6" s="1"/>
  <c r="AB18" i="6" a="1"/>
  <c r="AB18" i="6" s="1"/>
  <c r="AC18" i="6" a="1"/>
  <c r="AC18" i="6" s="1"/>
  <c r="AD18" i="6" a="1"/>
  <c r="AD18" i="6" s="1"/>
  <c r="U16" i="6"/>
  <c r="V16" i="6"/>
  <c r="W16" i="6"/>
  <c r="X16" i="6"/>
  <c r="Y16" i="6"/>
  <c r="Z16" i="6"/>
  <c r="AA16" i="6"/>
  <c r="AB16" i="6"/>
  <c r="AC16" i="6"/>
  <c r="AD16" i="6"/>
  <c r="T16" i="6"/>
  <c r="U15" i="6"/>
  <c r="V15" i="6"/>
  <c r="W15" i="6"/>
  <c r="X15" i="6"/>
  <c r="Y15" i="6"/>
  <c r="Z15" i="6"/>
  <c r="AA15" i="6"/>
  <c r="AB15" i="6"/>
  <c r="AC15" i="6"/>
  <c r="AD15" i="6"/>
  <c r="T15" i="6"/>
  <c r="U12" i="6" a="1"/>
  <c r="U12" i="6" s="1"/>
  <c r="V12" i="6" a="1"/>
  <c r="V12" i="6" s="1"/>
  <c r="W12" i="6" a="1"/>
  <c r="W12" i="6" s="1"/>
  <c r="X12" i="6" a="1"/>
  <c r="X12" i="6"/>
  <c r="Y12" i="6" a="1"/>
  <c r="Y12" i="6" s="1"/>
  <c r="Z12" i="6" a="1"/>
  <c r="Z12" i="6" s="1"/>
  <c r="AA12" i="6" a="1"/>
  <c r="AA12" i="6" s="1"/>
  <c r="AB12" i="6" a="1"/>
  <c r="AB12" i="6" s="1"/>
  <c r="AC12" i="6" a="1"/>
  <c r="AC12" i="6" s="1"/>
  <c r="AD12" i="6" a="1"/>
  <c r="AD12" i="6" s="1"/>
  <c r="T12" i="6" a="1"/>
  <c r="T12" i="6" s="1"/>
  <c r="T11" i="6" a="1"/>
  <c r="T11" i="6" s="1"/>
  <c r="U11" i="6" a="1"/>
  <c r="U11" i="6" s="1"/>
  <c r="V11" i="6" a="1"/>
  <c r="V11" i="6" s="1"/>
  <c r="W11" i="6" a="1"/>
  <c r="W11" i="6" s="1"/>
  <c r="X11" i="6" a="1"/>
  <c r="X11" i="6" s="1"/>
  <c r="Y11" i="6" a="1"/>
  <c r="Y11" i="6" s="1"/>
  <c r="Z11" i="6" a="1"/>
  <c r="Z11" i="6" s="1"/>
  <c r="AA11" i="6" a="1"/>
  <c r="AA11" i="6" s="1"/>
  <c r="AB11" i="6" a="1"/>
  <c r="AB11" i="6" s="1"/>
  <c r="AC11" i="6" a="1"/>
  <c r="AC11" i="6" s="1"/>
  <c r="AD11" i="6" a="1"/>
  <c r="AD11" i="6"/>
  <c r="U9" i="6"/>
  <c r="V9" i="6"/>
  <c r="W9" i="6"/>
  <c r="X9" i="6"/>
  <c r="Y9" i="6"/>
  <c r="Z9" i="6"/>
  <c r="AA9" i="6"/>
  <c r="AB9" i="6"/>
  <c r="AC9" i="6"/>
  <c r="AD9" i="6"/>
  <c r="T9" i="6"/>
  <c r="U8" i="6"/>
  <c r="V8" i="6"/>
  <c r="W8" i="6"/>
  <c r="X8" i="6"/>
  <c r="Y8" i="6"/>
  <c r="Z8" i="6"/>
  <c r="AA8" i="6"/>
  <c r="AB8" i="6"/>
  <c r="AC8" i="6"/>
  <c r="AD8" i="6"/>
  <c r="T8" i="6"/>
  <c r="AD6" i="6" a="1"/>
  <c r="AD6" i="6" s="1"/>
  <c r="AC6" i="6" a="1"/>
  <c r="AC6" i="6" s="1"/>
  <c r="AB6" i="6" a="1"/>
  <c r="AB6" i="6" s="1"/>
  <c r="AA6" i="6" a="1"/>
  <c r="AA6" i="6" s="1"/>
  <c r="Z6" i="6" a="1"/>
  <c r="Z6" i="6" s="1"/>
  <c r="Y6" i="6" a="1"/>
  <c r="Y6" i="6" s="1"/>
  <c r="X6" i="6" a="1"/>
  <c r="X6" i="6" s="1"/>
  <c r="W6" i="6" a="1"/>
  <c r="W6" i="6" s="1"/>
  <c r="V6" i="6" a="1"/>
  <c r="V6" i="6" s="1"/>
  <c r="U6" i="6" a="1"/>
  <c r="U6" i="6" s="1"/>
  <c r="T6" i="6" a="1"/>
  <c r="T6" i="6" s="1"/>
  <c r="AD5" i="6" a="1"/>
  <c r="AD5" i="6" s="1"/>
  <c r="U5" i="6" a="1"/>
  <c r="U5" i="6" s="1"/>
  <c r="V5" i="6" a="1"/>
  <c r="V5" i="6" s="1"/>
  <c r="W5" i="6" a="1"/>
  <c r="W5" i="6" s="1"/>
  <c r="X5" i="6" a="1"/>
  <c r="X5" i="6" s="1"/>
  <c r="Y5" i="6" a="1"/>
  <c r="Y5" i="6" s="1"/>
  <c r="Z5" i="6" a="1"/>
  <c r="Z5" i="6" s="1"/>
  <c r="AA5" i="6" a="1"/>
  <c r="AA5" i="6" s="1"/>
  <c r="AB5" i="6" a="1"/>
  <c r="AB5" i="6" s="1"/>
  <c r="AC5" i="6" a="1"/>
  <c r="AC5" i="6" s="1"/>
  <c r="T5" i="6" a="1"/>
  <c r="T5" i="6" s="1"/>
  <c r="AD3" i="6"/>
  <c r="AC3" i="6"/>
  <c r="V3" i="6"/>
  <c r="W3" i="6"/>
  <c r="X3" i="6"/>
  <c r="Y3" i="6"/>
  <c r="Z3" i="6"/>
  <c r="AA3" i="6"/>
  <c r="AB3" i="6"/>
  <c r="U3" i="6"/>
  <c r="AD2" i="6"/>
  <c r="U2" i="6"/>
  <c r="V2" i="6"/>
  <c r="W2" i="6"/>
  <c r="X2" i="6"/>
  <c r="Y2" i="6"/>
  <c r="Z2" i="6"/>
  <c r="AA2" i="6"/>
  <c r="AB2" i="6"/>
  <c r="AC2" i="6"/>
  <c r="T2" i="6"/>
  <c r="Y3" i="2" l="1"/>
  <c r="Y2" i="2"/>
  <c r="X3" i="2"/>
  <c r="W3" i="2"/>
  <c r="W2" i="2"/>
  <c r="V2" i="2"/>
  <c r="V3" i="2"/>
  <c r="U3" i="2"/>
  <c r="U2" i="2"/>
  <c r="T2" i="2"/>
  <c r="T3" i="2"/>
  <c r="S2" i="2"/>
  <c r="R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<sst xmlns="http://schemas.openxmlformats.org/spreadsheetml/2006/main" count="731" uniqueCount="59">
  <si>
    <t>Mouse 1</t>
  </si>
  <si>
    <t>Mouse 2</t>
  </si>
  <si>
    <t>Mouse 3</t>
  </si>
  <si>
    <t>Mouse 4</t>
  </si>
  <si>
    <t>Mouse 5</t>
  </si>
  <si>
    <t>Mouse 6</t>
  </si>
  <si>
    <t>Mouse 7</t>
  </si>
  <si>
    <t>Mouse 8</t>
  </si>
  <si>
    <t>Mouse 9</t>
  </si>
  <si>
    <t>Mouse 10</t>
  </si>
  <si>
    <t>Latency Day 6</t>
  </si>
  <si>
    <t>Latency Day 7</t>
  </si>
  <si>
    <t>Latency Day 8</t>
  </si>
  <si>
    <t>Latency Day 9</t>
  </si>
  <si>
    <t>Latency Day 10</t>
  </si>
  <si>
    <t>Latency Day 11</t>
  </si>
  <si>
    <t>Latency Day 4</t>
  </si>
  <si>
    <t>Latency Day 5</t>
  </si>
  <si>
    <t>Cage</t>
  </si>
  <si>
    <t>Litter</t>
  </si>
  <si>
    <t>Sex</t>
  </si>
  <si>
    <t>Genotype</t>
  </si>
  <si>
    <t>Tattoo ID</t>
  </si>
  <si>
    <t>Weight Day 4</t>
  </si>
  <si>
    <t>Weight Day 5</t>
  </si>
  <si>
    <t>Weight Day 6</t>
  </si>
  <si>
    <t>Weight Day 7</t>
  </si>
  <si>
    <t>Weight Day 8</t>
  </si>
  <si>
    <t>Weight Day 9</t>
  </si>
  <si>
    <t>Weight Day 10</t>
  </si>
  <si>
    <t>Weight Day 11</t>
  </si>
  <si>
    <t>Weight Day 12</t>
  </si>
  <si>
    <t>Weight Day 13</t>
  </si>
  <si>
    <t>Done</t>
  </si>
  <si>
    <t>Weight Day 14</t>
  </si>
  <si>
    <t>Ear Punch</t>
  </si>
  <si>
    <t>M</t>
  </si>
  <si>
    <t>F</t>
  </si>
  <si>
    <t>1L</t>
  </si>
  <si>
    <t>1R</t>
  </si>
  <si>
    <t>2L</t>
  </si>
  <si>
    <t>2R</t>
  </si>
  <si>
    <t>LR</t>
  </si>
  <si>
    <t>2L1R</t>
  </si>
  <si>
    <t>NA</t>
  </si>
  <si>
    <t>Het</t>
  </si>
  <si>
    <t>WT</t>
  </si>
  <si>
    <t>Day Complete</t>
  </si>
  <si>
    <t xml:space="preserve">1R </t>
  </si>
  <si>
    <t>WT SEM</t>
  </si>
  <si>
    <t>Het SEM</t>
  </si>
  <si>
    <t>WT M</t>
  </si>
  <si>
    <t>Het M</t>
  </si>
  <si>
    <t>WT M SEM</t>
  </si>
  <si>
    <t>Het M SEM</t>
  </si>
  <si>
    <t>WT F</t>
  </si>
  <si>
    <t>Het F</t>
  </si>
  <si>
    <t>WT F SEM</t>
  </si>
  <si>
    <t>Het F SEM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</si>
</sst>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0" xfId="0" applyFill="1"/>
    <xf numFmtId="0" fontId="0" fillId="3" borderId="0" xfId="0" applyFill="1"/>
    <xf numFmtId="0" fontId="0" fillId="3" borderId="0" xfId="0" applyFill="1" applyAlignment="1">
      <alignment horizontal="right"/>
    </xf>
    <xf numFmtId="0" fontId="0" fillId="0" borderId="0" xfId="0" applyAlignment="1">
      <alignment horizontal="right"/>
    </xf>
    <xf numFmtId="0" fontId="1" fillId="0" borderId="0" xfId="0" applyFont="1"/>
    <xf numFmtId="0" fontId="1" fillId="0" borderId="1" xfId="0" applyFont="1" applyBorder="1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098008739157141"/>
          <c:y val="9.38225078892405E-2"/>
          <c:w val="0.63970837850384754"/>
          <c:h val="0.70079568029550887"/>
        </c:manualLayout>
      </c:layout>
      <c:lineChart>
        <c:grouping val="standard"/>
        <c:varyColors val="0"/>
        <c:ser>
          <c:idx val="0"/>
          <c:order val="0"/>
          <c:tx>
            <c:v>WT n = 6-13</c:v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ysClr val="windowText" lastClr="000000"/>
              </a:solidFill>
              <a:ln w="25400">
                <a:solidFill>
                  <a:sysClr val="windowText" lastClr="00000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'Cliff Aversion'!$Q$5:$X$5</c:f>
                <c:numCache>
                  <c:formatCode>General</c:formatCode>
                  <c:ptCount val="8"/>
                  <c:pt idx="0">
                    <c:v>5.2996444325172538</c:v>
                  </c:pt>
                  <c:pt idx="1">
                    <c:v>4.7157803774032185</c:v>
                  </c:pt>
                  <c:pt idx="2">
                    <c:v>3.5393820291018305</c:v>
                  </c:pt>
                  <c:pt idx="3">
                    <c:v>2.6688078065835437</c:v>
                  </c:pt>
                  <c:pt idx="4">
                    <c:v>3.8539958943597097</c:v>
                  </c:pt>
                  <c:pt idx="5">
                    <c:v>2.1834011387155545</c:v>
                  </c:pt>
                  <c:pt idx="6">
                    <c:v>0.88981622634489377</c:v>
                  </c:pt>
                  <c:pt idx="7">
                    <c:v>3.2284318518782804</c:v>
                  </c:pt>
                </c:numCache>
              </c:numRef>
            </c:plus>
            <c:minus>
              <c:numRef>
                <c:f>'Cliff Aversion'!$Q$5:$X$5</c:f>
                <c:numCache>
                  <c:formatCode>General</c:formatCode>
                  <c:ptCount val="8"/>
                  <c:pt idx="0">
                    <c:v>5.2996444325172538</c:v>
                  </c:pt>
                  <c:pt idx="1">
                    <c:v>4.7157803774032185</c:v>
                  </c:pt>
                  <c:pt idx="2">
                    <c:v>3.5393820291018305</c:v>
                  </c:pt>
                  <c:pt idx="3">
                    <c:v>2.6688078065835437</c:v>
                  </c:pt>
                  <c:pt idx="4">
                    <c:v>3.8539958943597097</c:v>
                  </c:pt>
                  <c:pt idx="5">
                    <c:v>2.1834011387155545</c:v>
                  </c:pt>
                  <c:pt idx="6">
                    <c:v>0.88981622634489377</c:v>
                  </c:pt>
                  <c:pt idx="7">
                    <c:v>3.2284318518782804</c:v>
                  </c:pt>
                </c:numCache>
              </c:numRef>
            </c:minus>
            <c:spPr>
              <a:noFill/>
              <a:ln w="9525" cap="flat" cmpd="sng" algn="ctr">
                <a:solidFill>
                  <a:sysClr val="windowText" lastClr="000000"/>
                </a:solidFill>
                <a:round/>
              </a:ln>
              <a:effectLst/>
            </c:spPr>
          </c:errBars>
          <c:cat>
            <c:numRef>
              <c:f>'Negative Geotaxis'!$R$1:$Y$1</c:f>
              <c:numCache>
                <c:formatCode>General</c:formatCode>
                <c:ptCount val="8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</c:numCache>
            </c:numRef>
          </c:cat>
          <c:val>
            <c:numRef>
              <c:f>'Cliff Aversion'!$Q$2:$X$2</c:f>
              <c:numCache>
                <c:formatCode>General</c:formatCode>
                <c:ptCount val="8"/>
                <c:pt idx="0">
                  <c:v>21.646666666666665</c:v>
                </c:pt>
                <c:pt idx="1">
                  <c:v>15.218888888888889</c:v>
                </c:pt>
                <c:pt idx="2">
                  <c:v>11.804615384615385</c:v>
                </c:pt>
                <c:pt idx="3">
                  <c:v>7.7430769230769227</c:v>
                </c:pt>
                <c:pt idx="4">
                  <c:v>6.9771428571428569</c:v>
                </c:pt>
                <c:pt idx="5">
                  <c:v>4.5653846153846152</c:v>
                </c:pt>
                <c:pt idx="6">
                  <c:v>4.6074999999999999</c:v>
                </c:pt>
                <c:pt idx="7">
                  <c:v>5.5999999999999979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B9-4DF4-9A97-D719B32A8AF6}"/>
            </c:ext>
          </c:extLst>
        </c:ser>
        <c:ser>
          <c:idx val="1"/>
          <c:order val="1"/>
          <c:tx>
            <c:v>G256W/+ n = 5-11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25400">
                <a:solidFill>
                  <a:srgbClr val="FF000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'Cliff Aversion'!$Q$6:$X$6</c:f>
                <c:numCache>
                  <c:formatCode>General</c:formatCode>
                  <c:ptCount val="8"/>
                  <c:pt idx="0">
                    <c:v>0</c:v>
                  </c:pt>
                  <c:pt idx="1">
                    <c:v>0.64171956491913196</c:v>
                  </c:pt>
                  <c:pt idx="2">
                    <c:v>3.997174311853168</c:v>
                  </c:pt>
                  <c:pt idx="3">
                    <c:v>3.6832797547927467</c:v>
                  </c:pt>
                  <c:pt idx="4">
                    <c:v>0.70991392279471321</c:v>
                  </c:pt>
                  <c:pt idx="5">
                    <c:v>0.24021994054347534</c:v>
                  </c:pt>
                  <c:pt idx="6">
                    <c:v>0</c:v>
                  </c:pt>
                  <c:pt idx="7">
                    <c:v>1.6544999244484719</c:v>
                  </c:pt>
                </c:numCache>
              </c:numRef>
            </c:plus>
            <c:minus>
              <c:numRef>
                <c:f>'Cliff Aversion'!$Q$6:$X$6</c:f>
                <c:numCache>
                  <c:formatCode>General</c:formatCode>
                  <c:ptCount val="8"/>
                  <c:pt idx="0">
                    <c:v>0</c:v>
                  </c:pt>
                  <c:pt idx="1">
                    <c:v>0.64171956491913196</c:v>
                  </c:pt>
                  <c:pt idx="2">
                    <c:v>3.997174311853168</c:v>
                  </c:pt>
                  <c:pt idx="3">
                    <c:v>3.6832797547927467</c:v>
                  </c:pt>
                  <c:pt idx="4">
                    <c:v>0.70991392279471321</c:v>
                  </c:pt>
                  <c:pt idx="5">
                    <c:v>0.24021994054347534</c:v>
                  </c:pt>
                  <c:pt idx="6">
                    <c:v>0</c:v>
                  </c:pt>
                  <c:pt idx="7">
                    <c:v>1.6544999244484719</c:v>
                  </c:pt>
                </c:numCache>
              </c:numRef>
            </c:minus>
            <c:spPr>
              <a:noFill/>
              <a:ln w="9525" cap="flat" cmpd="sng" algn="ctr">
                <a:solidFill>
                  <a:srgbClr val="FF0000"/>
                </a:solidFill>
                <a:round/>
              </a:ln>
              <a:effectLst/>
            </c:spPr>
          </c:errBars>
          <c:cat>
            <c:numRef>
              <c:f>'Negative Geotaxis'!$R$1:$Y$1</c:f>
              <c:numCache>
                <c:formatCode>General</c:formatCode>
                <c:ptCount val="8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</c:numCache>
            </c:numRef>
          </c:cat>
          <c:val>
            <c:numRef>
              <c:f>'Cliff Aversion'!$Q$3:$X$3</c:f>
              <c:numCache>
                <c:formatCode>General</c:formatCode>
                <c:ptCount val="8"/>
                <c:pt idx="0">
                  <c:v>30</c:v>
                </c:pt>
                <c:pt idx="1">
                  <c:v>13.474545454545451</c:v>
                </c:pt>
                <c:pt idx="2">
                  <c:v>11.205454545454545</c:v>
                </c:pt>
                <c:pt idx="3">
                  <c:v>11.205454545454545</c:v>
                </c:pt>
                <c:pt idx="4">
                  <c:v>2.2866666666666666</c:v>
                </c:pt>
                <c:pt idx="5">
                  <c:v>1.9972727272727271</c:v>
                </c:pt>
                <c:pt idx="6">
                  <c:v>0</c:v>
                </c:pt>
                <c:pt idx="7">
                  <c:v>4.7799999999999994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B9-4DF4-9A97-D719B32A8A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4121200"/>
        <c:axId val="484118576"/>
      </c:lineChart>
      <c:catAx>
        <c:axId val="484121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2000"/>
                  <a:t>Age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out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84118576"/>
        <c:crosses val="autoZero"/>
        <c:auto val="1"/>
        <c:lblAlgn val="ctr"/>
        <c:lblOffset val="100"/>
        <c:noMultiLvlLbl val="0"/>
      </c:catAx>
      <c:valAx>
        <c:axId val="48411857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2000"/>
                  <a:t>Latency (s)</a:t>
                </a:r>
              </a:p>
            </c:rich>
          </c:tx>
          <c:layout>
            <c:manualLayout>
              <c:xMode val="edge"/>
              <c:yMode val="edge"/>
              <c:x val="2.1908139096652242E-2"/>
              <c:y val="0.3116759876449139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solidFill>
            <a:schemeClr val="bg1"/>
          </a:solidFill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84121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89619000529461"/>
          <c:y val="4.5289141749961737E-2"/>
          <c:w val="0.63970837850384754"/>
          <c:h val="0.70079568029550887"/>
        </c:manualLayout>
      </c:layout>
      <c:lineChart>
        <c:grouping val="standard"/>
        <c:varyColors val="0"/>
        <c:ser>
          <c:idx val="0"/>
          <c:order val="0"/>
          <c:tx>
            <c:v>WT n = 6-17</c:v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25400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Weight!$T$5:$AD$5</c:f>
                <c:numCache>
                  <c:formatCode>General</c:formatCode>
                  <c:ptCount val="11"/>
                  <c:pt idx="0">
                    <c:v>0.19994582599627686</c:v>
                  </c:pt>
                  <c:pt idx="1">
                    <c:v>0.1359681789207037</c:v>
                  </c:pt>
                  <c:pt idx="2">
                    <c:v>0.10905162899043422</c:v>
                  </c:pt>
                  <c:pt idx="3">
                    <c:v>0.11544014611754547</c:v>
                  </c:pt>
                  <c:pt idx="4">
                    <c:v>0.12719525627158115</c:v>
                  </c:pt>
                  <c:pt idx="5">
                    <c:v>0.18883244506094085</c:v>
                  </c:pt>
                  <c:pt idx="6">
                    <c:v>0.19402108509016774</c:v>
                  </c:pt>
                  <c:pt idx="7">
                    <c:v>0.16771941163163795</c:v>
                  </c:pt>
                  <c:pt idx="8">
                    <c:v>0.25446060056256292</c:v>
                  </c:pt>
                  <c:pt idx="9">
                    <c:v>0.37923534176609003</c:v>
                  </c:pt>
                  <c:pt idx="10">
                    <c:v>0.30359169400144626</c:v>
                  </c:pt>
                </c:numCache>
              </c:numRef>
            </c:plus>
            <c:minus>
              <c:numRef>
                <c:f>Weight!$T$5:$AD$5</c:f>
                <c:numCache>
                  <c:formatCode>General</c:formatCode>
                  <c:ptCount val="11"/>
                  <c:pt idx="0">
                    <c:v>0.19994582599627686</c:v>
                  </c:pt>
                  <c:pt idx="1">
                    <c:v>0.1359681789207037</c:v>
                  </c:pt>
                  <c:pt idx="2">
                    <c:v>0.10905162899043422</c:v>
                  </c:pt>
                  <c:pt idx="3">
                    <c:v>0.11544014611754547</c:v>
                  </c:pt>
                  <c:pt idx="4">
                    <c:v>0.12719525627158115</c:v>
                  </c:pt>
                  <c:pt idx="5">
                    <c:v>0.18883244506094085</c:v>
                  </c:pt>
                  <c:pt idx="6">
                    <c:v>0.19402108509016774</c:v>
                  </c:pt>
                  <c:pt idx="7">
                    <c:v>0.16771941163163795</c:v>
                  </c:pt>
                  <c:pt idx="8">
                    <c:v>0.25446060056256292</c:v>
                  </c:pt>
                  <c:pt idx="9">
                    <c:v>0.37923534176609003</c:v>
                  </c:pt>
                  <c:pt idx="10">
                    <c:v>0.30359169400144626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Ref>
              <c:f>Weight!$T$1:$AD$1</c:f>
              <c:numCache>
                <c:formatCode>General</c:formatCode>
                <c:ptCount val="11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13</c:v>
                </c:pt>
                <c:pt idx="10">
                  <c:v>14</c:v>
                </c:pt>
              </c:numCache>
            </c:numRef>
          </c:cat>
          <c:val>
            <c:numRef>
              <c:f>Weight!$T$2:$AD$2</c:f>
              <c:numCache>
                <c:formatCode>General</c:formatCode>
                <c:ptCount val="11"/>
                <c:pt idx="0">
                  <c:v>2.645</c:v>
                </c:pt>
                <c:pt idx="1">
                  <c:v>2.8811111111111107</c:v>
                </c:pt>
                <c:pt idx="2">
                  <c:v>3.5094117647058822</c:v>
                </c:pt>
                <c:pt idx="3">
                  <c:v>4.1335294117647052</c:v>
                </c:pt>
                <c:pt idx="4">
                  <c:v>4.6564705882352939</c:v>
                </c:pt>
                <c:pt idx="5">
                  <c:v>5.14</c:v>
                </c:pt>
                <c:pt idx="6">
                  <c:v>5.6707692307692303</c:v>
                </c:pt>
                <c:pt idx="7">
                  <c:v>6.2876470588235289</c:v>
                </c:pt>
                <c:pt idx="8">
                  <c:v>6.7976923076923068</c:v>
                </c:pt>
                <c:pt idx="9">
                  <c:v>6.8966666666666674</c:v>
                </c:pt>
                <c:pt idx="10">
                  <c:v>7.482499999999999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32-43E6-8DF6-85BAE9444ADC}"/>
            </c:ext>
          </c:extLst>
        </c:ser>
        <c:ser>
          <c:idx val="1"/>
          <c:order val="1"/>
          <c:tx>
            <c:v>G256W/+ n = 5-12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25400">
                <a:solidFill>
                  <a:srgbClr val="FF000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Weight!$T$6:$AD$6</c:f>
                <c:numCache>
                  <c:formatCode>General</c:formatCode>
                  <c:ptCount val="11"/>
                  <c:pt idx="0">
                    <c:v>0.17022338264762654</c:v>
                  </c:pt>
                  <c:pt idx="1">
                    <c:v>0.24642240157907741</c:v>
                  </c:pt>
                  <c:pt idx="2">
                    <c:v>0.13649471814252803</c:v>
                  </c:pt>
                  <c:pt idx="3">
                    <c:v>0.14987621154765968</c:v>
                  </c:pt>
                  <c:pt idx="4">
                    <c:v>0.15331748106461815</c:v>
                  </c:pt>
                  <c:pt idx="5">
                    <c:v>0.20073213103475146</c:v>
                  </c:pt>
                  <c:pt idx="6">
                    <c:v>0.2036943910830076</c:v>
                  </c:pt>
                  <c:pt idx="7">
                    <c:v>0.19236565560033136</c:v>
                  </c:pt>
                  <c:pt idx="8">
                    <c:v>0.2243445841205941</c:v>
                  </c:pt>
                  <c:pt idx="9">
                    <c:v>0.24984755682794166</c:v>
                  </c:pt>
                  <c:pt idx="10">
                    <c:v>0.24029797894878363</c:v>
                  </c:pt>
                </c:numCache>
              </c:numRef>
            </c:plus>
            <c:minus>
              <c:numRef>
                <c:f>Weight!$T$6:$AD$6</c:f>
                <c:numCache>
                  <c:formatCode>General</c:formatCode>
                  <c:ptCount val="11"/>
                  <c:pt idx="0">
                    <c:v>0.17022338264762654</c:v>
                  </c:pt>
                  <c:pt idx="1">
                    <c:v>0.24642240157907741</c:v>
                  </c:pt>
                  <c:pt idx="2">
                    <c:v>0.13649471814252803</c:v>
                  </c:pt>
                  <c:pt idx="3">
                    <c:v>0.14987621154765968</c:v>
                  </c:pt>
                  <c:pt idx="4">
                    <c:v>0.15331748106461815</c:v>
                  </c:pt>
                  <c:pt idx="5">
                    <c:v>0.20073213103475146</c:v>
                  </c:pt>
                  <c:pt idx="6">
                    <c:v>0.2036943910830076</c:v>
                  </c:pt>
                  <c:pt idx="7">
                    <c:v>0.19236565560033136</c:v>
                  </c:pt>
                  <c:pt idx="8">
                    <c:v>0.2243445841205941</c:v>
                  </c:pt>
                  <c:pt idx="9">
                    <c:v>0.24984755682794166</c:v>
                  </c:pt>
                  <c:pt idx="10">
                    <c:v>0.24029797894878363</c:v>
                  </c:pt>
                </c:numCache>
              </c:numRef>
            </c:minus>
            <c:spPr>
              <a:noFill/>
              <a:ln w="9525" cap="flat" cmpd="sng" algn="ctr">
                <a:solidFill>
                  <a:srgbClr val="FF0000"/>
                </a:solidFill>
                <a:round/>
              </a:ln>
              <a:effectLst/>
            </c:spPr>
          </c:errBars>
          <c:cat>
            <c:numRef>
              <c:f>Weight!$T$1:$AD$1</c:f>
              <c:numCache>
                <c:formatCode>General</c:formatCode>
                <c:ptCount val="11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13</c:v>
                </c:pt>
                <c:pt idx="10">
                  <c:v>14</c:v>
                </c:pt>
              </c:numCache>
            </c:numRef>
          </c:cat>
          <c:val>
            <c:numRef>
              <c:f>Weight!$T$3:$AD$3</c:f>
              <c:numCache>
                <c:formatCode>General</c:formatCode>
                <c:ptCount val="11"/>
                <c:pt idx="0">
                  <c:v>2.3039999999999998</c:v>
                </c:pt>
                <c:pt idx="1">
                  <c:v>2.7679999999999998</c:v>
                </c:pt>
                <c:pt idx="2">
                  <c:v>3.3633333333333333</c:v>
                </c:pt>
                <c:pt idx="3">
                  <c:v>3.8249999999999997</c:v>
                </c:pt>
                <c:pt idx="4">
                  <c:v>4.3725000000000005</c:v>
                </c:pt>
                <c:pt idx="5">
                  <c:v>4.9345454545454546</c:v>
                </c:pt>
                <c:pt idx="6">
                  <c:v>5.456363636363637</c:v>
                </c:pt>
                <c:pt idx="7">
                  <c:v>5.91</c:v>
                </c:pt>
                <c:pt idx="8">
                  <c:v>6.2624999999999993</c:v>
                </c:pt>
                <c:pt idx="9">
                  <c:v>6.7972727272727278</c:v>
                </c:pt>
                <c:pt idx="10">
                  <c:v>7.1558333333333328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32-43E6-8DF6-85BAE9444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4121200"/>
        <c:axId val="484118576"/>
      </c:lineChart>
      <c:catAx>
        <c:axId val="484121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2000"/>
                  <a:t>Age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84118576"/>
        <c:crosses val="autoZero"/>
        <c:auto val="1"/>
        <c:lblAlgn val="ctr"/>
        <c:lblOffset val="100"/>
        <c:noMultiLvlLbl val="0"/>
      </c:catAx>
      <c:valAx>
        <c:axId val="48411857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2000"/>
                  <a:t>Weight (g)</a:t>
                </a:r>
              </a:p>
            </c:rich>
          </c:tx>
          <c:layout>
            <c:manualLayout>
              <c:xMode val="edge"/>
              <c:yMode val="edge"/>
              <c:x val="1.9529645404273939E-2"/>
              <c:y val="0.3518437645489115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solidFill>
            <a:schemeClr val="bg1"/>
          </a:solidFill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84121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62</xdr:row>
      <xdr:rowOff>142874</xdr:rowOff>
    </xdr:from>
    <xdr:to>
      <xdr:col>24</xdr:col>
      <xdr:colOff>433388</xdr:colOff>
      <xdr:row>88</xdr:row>
      <xdr:rowOff>71436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D24EACC-A6D2-4BE6-9C21-667F29F790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0</xdr:colOff>
      <xdr:row>90</xdr:row>
      <xdr:rowOff>35719</xdr:rowOff>
    </xdr:from>
    <xdr:to>
      <xdr:col>24</xdr:col>
      <xdr:colOff>454819</xdr:colOff>
      <xdr:row>115</xdr:row>
      <xdr:rowOff>142874</xdr:rowOff>
    </xdr:to>
    <xdr:graphicFrame macro="">
      <xdr:nvGraphicFramePr>
        <xdr:cNvPr id="6" name="Chart 1">
          <a:extLst>
            <a:ext uri="{FF2B5EF4-FFF2-40B4-BE49-F238E27FC236}">
              <a16:creationId xmlns:a16="http://schemas.microsoft.com/office/drawing/2014/main" id="{6F30075A-12FA-4B7F-8673-C1DE29549E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D642C-5DCB-40A0-B60E-833749838BA2}">
  <dimension ref="A1:AD30"/>
  <sheetViews>
    <sheetView tabSelected="1" topLeftCell="L1" zoomScale="60" zoomScaleNormal="60" workbookViewId="0">
      <selection activeCell="U29" sqref="U29"/>
    </sheetView>
  </sheetViews>
  <sheetFormatPr defaultRowHeight="14.25" x14ac:dyDescent="0.45"/>
  <cols>
    <col min="1" max="1" width="4.73046875" bestFit="1" customWidth="1"/>
    <col min="2" max="2" width="5.265625" bestFit="1" customWidth="1"/>
    <col min="3" max="3" width="3.73046875" bestFit="1" customWidth="1"/>
    <col min="4" max="4" width="8.86328125" bestFit="1" customWidth="1"/>
    <col min="5" max="6" width="8.796875" bestFit="1" customWidth="1"/>
    <col min="7" max="12" width="11.9296875" bestFit="1" customWidth="1"/>
    <col min="13" max="17" width="13" bestFit="1" customWidth="1"/>
    <col min="18" max="20" width="12.9296875" bestFit="1" customWidth="1"/>
    <col min="21" max="25" width="11.86328125" bestFit="1" customWidth="1"/>
    <col min="26" max="26" width="9.6640625" bestFit="1" customWidth="1"/>
    <col min="27" max="27" width="7.796875" bestFit="1" customWidth="1"/>
    <col min="28" max="28" width="7.6640625" bestFit="1" customWidth="1"/>
    <col min="29" max="30" width="12.19921875" bestFit="1" customWidth="1"/>
    <col min="31" max="31" width="5.9296875" bestFit="1" customWidth="1"/>
    <col min="32" max="32" width="7" bestFit="1" customWidth="1"/>
    <col min="33" max="33" width="12.19921875" bestFit="1" customWidth="1"/>
    <col min="34" max="34" width="7" bestFit="1" customWidth="1"/>
    <col min="35" max="37" width="12.19921875" bestFit="1" customWidth="1"/>
  </cols>
  <sheetData>
    <row r="1" spans="1:30" s="5" customFormat="1" x14ac:dyDescent="0.45">
      <c r="A1" s="5" t="s">
        <v>18</v>
      </c>
      <c r="B1" s="5" t="s">
        <v>19</v>
      </c>
      <c r="C1" s="5" t="s">
        <v>20</v>
      </c>
      <c r="D1" s="5" t="s">
        <v>21</v>
      </c>
      <c r="E1" s="5" t="s">
        <v>22</v>
      </c>
      <c r="F1" s="5" t="s">
        <v>35</v>
      </c>
      <c r="G1" s="5" t="s">
        <v>23</v>
      </c>
      <c r="H1" s="5" t="s">
        <v>24</v>
      </c>
      <c r="I1" s="5" t="s">
        <v>25</v>
      </c>
      <c r="J1" s="5" t="s">
        <v>26</v>
      </c>
      <c r="K1" s="5" t="s">
        <v>27</v>
      </c>
      <c r="L1" s="5" t="s">
        <v>28</v>
      </c>
      <c r="M1" s="5" t="s">
        <v>29</v>
      </c>
      <c r="N1" s="5" t="s">
        <v>30</v>
      </c>
      <c r="O1" s="5" t="s">
        <v>31</v>
      </c>
      <c r="P1" s="5" t="s">
        <v>32</v>
      </c>
      <c r="Q1" s="5" t="s">
        <v>34</v>
      </c>
      <c r="S1" s="6" t="s">
        <v>21</v>
      </c>
      <c r="T1" s="6">
        <v>4</v>
      </c>
      <c r="U1" s="6">
        <v>5</v>
      </c>
      <c r="V1" s="6">
        <v>6</v>
      </c>
      <c r="W1" s="6">
        <v>7</v>
      </c>
      <c r="X1" s="6">
        <v>8</v>
      </c>
      <c r="Y1" s="6">
        <v>9</v>
      </c>
      <c r="Z1" s="6">
        <v>10</v>
      </c>
      <c r="AA1" s="6">
        <v>11</v>
      </c>
      <c r="AB1" s="6">
        <v>12</v>
      </c>
      <c r="AC1" s="6">
        <v>13</v>
      </c>
      <c r="AD1" s="6">
        <v>14</v>
      </c>
    </row>
    <row r="2" spans="1:30" x14ac:dyDescent="0.45">
      <c r="A2">
        <v>131</v>
      </c>
      <c r="B2">
        <v>3</v>
      </c>
      <c r="C2" t="s">
        <v>37</v>
      </c>
      <c r="D2" t="s">
        <v>46</v>
      </c>
      <c r="E2" t="s">
        <v>0</v>
      </c>
      <c r="F2" t="s">
        <v>38</v>
      </c>
      <c r="G2" t="s">
        <v>44</v>
      </c>
      <c r="H2" t="s">
        <v>44</v>
      </c>
      <c r="I2">
        <v>3</v>
      </c>
      <c r="J2">
        <v>3.39</v>
      </c>
      <c r="K2">
        <v>4.12</v>
      </c>
      <c r="L2">
        <v>4.58</v>
      </c>
      <c r="M2">
        <v>4.7300000000000004</v>
      </c>
      <c r="N2">
        <v>5.22</v>
      </c>
      <c r="O2">
        <v>5.53</v>
      </c>
      <c r="P2">
        <v>5.95</v>
      </c>
      <c r="Q2">
        <v>6.28</v>
      </c>
      <c r="S2" s="7" t="s">
        <v>46</v>
      </c>
      <c r="T2" s="7">
        <f>AVERAGEIF($D$2:$D$30,"WT",G2:G30)</f>
        <v>2.645</v>
      </c>
      <c r="U2" s="7">
        <f>AVERAGEIF($D$2:$D$30,"WT",H2:H30)</f>
        <v>2.8811111111111107</v>
      </c>
      <c r="V2" s="7">
        <f>AVERAGEIF($D$2:$D$30,"WT",I2:I30)</f>
        <v>3.5094117647058822</v>
      </c>
      <c r="W2" s="7">
        <f>AVERAGEIF($D$2:$D$30,"WT",J2:J30)</f>
        <v>4.1335294117647052</v>
      </c>
      <c r="X2" s="7">
        <f>AVERAGEIF($D$2:$D$30,"WT",K2:K30)</f>
        <v>4.6564705882352939</v>
      </c>
      <c r="Y2" s="7">
        <f>AVERAGEIF($D$2:$D$30,"WT",L2:L30)</f>
        <v>5.14</v>
      </c>
      <c r="Z2" s="7">
        <f>AVERAGEIF($D$2:$D$30,"WT",M2:M30)</f>
        <v>5.6707692307692303</v>
      </c>
      <c r="AA2" s="7">
        <f>AVERAGEIF($D$2:$D$30,"WT",N2:N30)</f>
        <v>6.2876470588235289</v>
      </c>
      <c r="AB2" s="7">
        <f>AVERAGEIF($D$2:$D$30,"WT",O2:O30)</f>
        <v>6.7976923076923068</v>
      </c>
      <c r="AC2" s="7">
        <f>AVERAGEIF($D$2:$D$30,"WT",P2:P30)</f>
        <v>6.8966666666666674</v>
      </c>
      <c r="AD2" s="7">
        <f>AVERAGEIF($D$2:$D$30,"WT",Q2:Q30)</f>
        <v>7.482499999999999</v>
      </c>
    </row>
    <row r="3" spans="1:30" x14ac:dyDescent="0.45">
      <c r="A3">
        <v>131</v>
      </c>
      <c r="B3">
        <v>3</v>
      </c>
      <c r="C3" t="s">
        <v>37</v>
      </c>
      <c r="D3" t="s">
        <v>46</v>
      </c>
      <c r="E3" t="s">
        <v>1</v>
      </c>
      <c r="F3" t="s">
        <v>39</v>
      </c>
      <c r="G3" t="s">
        <v>44</v>
      </c>
      <c r="H3" t="s">
        <v>44</v>
      </c>
      <c r="I3">
        <v>3.06</v>
      </c>
      <c r="J3">
        <v>4.3600000000000003</v>
      </c>
      <c r="K3">
        <v>4.2300000000000004</v>
      </c>
      <c r="L3">
        <v>4.29</v>
      </c>
      <c r="M3">
        <v>5.0599999999999996</v>
      </c>
      <c r="N3">
        <v>5.32</v>
      </c>
      <c r="O3">
        <v>5.74</v>
      </c>
      <c r="P3">
        <v>6.21</v>
      </c>
      <c r="Q3">
        <v>6.27</v>
      </c>
      <c r="S3" s="7" t="s">
        <v>45</v>
      </c>
      <c r="T3" s="7">
        <f>AVERAGEIF($D$2:$D$30,"Het",G2:G30)</f>
        <v>2.3039999999999998</v>
      </c>
      <c r="U3" s="7">
        <f>AVERAGEIF($D$2:$D$30,"Het",H2:H30)</f>
        <v>2.7679999999999998</v>
      </c>
      <c r="V3" s="7">
        <f>AVERAGEIF($D$2:$D$30,"Het",I2:I30)</f>
        <v>3.3633333333333333</v>
      </c>
      <c r="W3" s="7">
        <f>AVERAGEIF($D$2:$D$30,"Het",J2:J30)</f>
        <v>3.8249999999999997</v>
      </c>
      <c r="X3" s="7">
        <f>AVERAGEIF($D$2:$D$30,"Het",K2:K30)</f>
        <v>4.3725000000000005</v>
      </c>
      <c r="Y3" s="7">
        <f>AVERAGEIF($D$2:$D$30,"Het",L2:L30)</f>
        <v>4.9345454545454546</v>
      </c>
      <c r="Z3" s="7">
        <f>AVERAGEIF($D$2:$D$30,"Het",M2:M30)</f>
        <v>5.456363636363637</v>
      </c>
      <c r="AA3" s="7">
        <f>AVERAGEIF($D$2:$D$30,"Het",N2:N30)</f>
        <v>5.91</v>
      </c>
      <c r="AB3" s="7">
        <f>AVERAGEIF($D$2:$D$30,"Het",O2:O30)</f>
        <v>6.2624999999999993</v>
      </c>
      <c r="AC3" s="7">
        <f>AVERAGEIF($D$2:$D$30,"Het",P2:P30)</f>
        <v>6.7972727272727278</v>
      </c>
      <c r="AD3" s="7">
        <f>AVERAGEIF($D$2:$D$30,"Het",Q2:Q30)</f>
        <v>7.1558333333333328</v>
      </c>
    </row>
    <row r="4" spans="1:30" x14ac:dyDescent="0.45">
      <c r="A4">
        <v>131</v>
      </c>
      <c r="B4">
        <v>3</v>
      </c>
      <c r="C4" t="s">
        <v>37</v>
      </c>
      <c r="D4" t="s">
        <v>45</v>
      </c>
      <c r="E4" t="s">
        <v>2</v>
      </c>
      <c r="F4" t="s">
        <v>40</v>
      </c>
      <c r="G4" t="s">
        <v>44</v>
      </c>
      <c r="H4" t="s">
        <v>44</v>
      </c>
      <c r="I4">
        <v>3.22</v>
      </c>
      <c r="J4">
        <v>3.71</v>
      </c>
      <c r="K4">
        <v>4.04</v>
      </c>
      <c r="L4">
        <v>4.32</v>
      </c>
      <c r="M4">
        <v>4.91</v>
      </c>
      <c r="N4">
        <v>5.4</v>
      </c>
      <c r="O4">
        <v>5.58</v>
      </c>
      <c r="P4">
        <v>6.09</v>
      </c>
      <c r="Q4">
        <v>6.4</v>
      </c>
    </row>
    <row r="5" spans="1:30" x14ac:dyDescent="0.45">
      <c r="A5">
        <v>131</v>
      </c>
      <c r="B5">
        <v>3</v>
      </c>
      <c r="C5" t="s">
        <v>37</v>
      </c>
      <c r="D5" t="s">
        <v>45</v>
      </c>
      <c r="E5" t="s">
        <v>3</v>
      </c>
      <c r="F5" t="s">
        <v>41</v>
      </c>
      <c r="G5" t="s">
        <v>44</v>
      </c>
      <c r="H5" t="s">
        <v>44</v>
      </c>
      <c r="I5">
        <v>3.31</v>
      </c>
      <c r="J5">
        <v>3.66</v>
      </c>
      <c r="K5">
        <v>4.0999999999999996</v>
      </c>
      <c r="L5">
        <v>4.6500000000000004</v>
      </c>
      <c r="M5">
        <v>5.0999999999999996</v>
      </c>
      <c r="N5">
        <v>5.59</v>
      </c>
      <c r="O5">
        <v>6</v>
      </c>
      <c r="P5">
        <v>6.38</v>
      </c>
      <c r="Q5">
        <v>6.68</v>
      </c>
      <c r="S5" s="7" t="s">
        <v>49</v>
      </c>
      <c r="T5" s="7">
        <f t="array" ref="T5">STDEV(IF($D$2:$D$30="WT",G2:G30))/SQRT(COUNTIFS($D$2:$D$30,"WT",G2:G30,"&lt;&gt;NA"))</f>
        <v>0.19994582599627686</v>
      </c>
      <c r="U5" s="7">
        <f t="array" ref="U5">STDEV(IF($D$2:$D$30="WT",H2:H30))/SQRT(COUNTIFS($D$2:$D$30,"WT",H2:H30,"&lt;&gt;NA"))</f>
        <v>0.1359681789207037</v>
      </c>
      <c r="V5" s="7">
        <f t="array" ref="V5">STDEV(IF($D$2:$D$30="WT",I2:I30))/SQRT(COUNTIFS($D$2:$D$30,"WT",I2:I30,"&lt;&gt;NA"))</f>
        <v>0.10905162899043422</v>
      </c>
      <c r="W5" s="7">
        <f t="array" ref="W5">STDEV(IF($D$2:$D$30="WT",J2:J30))/SQRT(COUNTIFS($D$2:$D$30,"WT",J2:J30,"&lt;&gt;NA"))</f>
        <v>0.11544014611754547</v>
      </c>
      <c r="X5" s="7">
        <f t="array" ref="X5">STDEV(IF($D$2:$D$30="WT",K2:K30))/SQRT(COUNTIFS($D$2:$D$30,"WT",K2:K30,"&lt;&gt;NA"))</f>
        <v>0.12719525627158115</v>
      </c>
      <c r="Y5" s="7">
        <f t="array" ref="Y5">STDEV(IF($D$2:$D$30="WT",L2:L30))/SQRT(COUNTIFS($D$2:$D$30,"WT",L2:L30,"&lt;&gt;NA"))</f>
        <v>0.18883244506094085</v>
      </c>
      <c r="Z5" s="7">
        <f t="array" ref="Z5">STDEV(IF($D$2:$D$30="WT",M2:M30))/SQRT(COUNTIFS($D$2:$D$30,"WT",M2:M30,"&lt;&gt;NA"))</f>
        <v>0.19402108509016774</v>
      </c>
      <c r="AA5" s="7">
        <f t="array" ref="AA5">STDEV(IF($D$2:$D$30="WT",N2:N30))/SQRT(COUNTIFS($D$2:$D$30,"WT",N2:N30,"&lt;&gt;NA"))</f>
        <v>0.16771941163163795</v>
      </c>
      <c r="AB5" s="7">
        <f t="array" ref="AB5">STDEV(IF($D$2:$D$30="WT",O2:O30))/SQRT(COUNTIFS($D$2:$D$30,"WT",O2:O30,"&lt;&gt;NA"))</f>
        <v>0.25446060056256292</v>
      </c>
      <c r="AC5" s="7">
        <f t="array" ref="AC5">STDEV(IF($D$2:$D$30="WT",P2:P30))/SQRT(COUNTIFS($D$2:$D$30,"WT",P2:P30,"&lt;&gt;NA"))</f>
        <v>0.37923534176609003</v>
      </c>
      <c r="AD5" s="7">
        <f t="array" ref="AD5">STDEV(IF($D$2:$D$30="WT",Q2:Q30))/SQRT(COUNTIFS($D$2:$D$30,"WT",Q2:Q30,"&lt;&gt;NA"))</f>
        <v>0.30359169400144626</v>
      </c>
    </row>
    <row r="6" spans="1:30" x14ac:dyDescent="0.45">
      <c r="A6">
        <v>131</v>
      </c>
      <c r="B6">
        <v>3</v>
      </c>
      <c r="C6" t="s">
        <v>37</v>
      </c>
      <c r="D6" t="s">
        <v>45</v>
      </c>
      <c r="E6" t="s">
        <v>4</v>
      </c>
      <c r="F6" t="s">
        <v>42</v>
      </c>
      <c r="G6" t="s">
        <v>44</v>
      </c>
      <c r="H6" t="s">
        <v>44</v>
      </c>
      <c r="I6">
        <v>3.65</v>
      </c>
      <c r="J6">
        <v>4.1399999999999997</v>
      </c>
      <c r="K6">
        <v>4.49</v>
      </c>
      <c r="L6">
        <v>5.05</v>
      </c>
      <c r="M6">
        <v>5.55</v>
      </c>
      <c r="N6">
        <v>6.08</v>
      </c>
      <c r="O6">
        <v>6.48</v>
      </c>
      <c r="P6">
        <v>6.97</v>
      </c>
      <c r="Q6">
        <v>7.12</v>
      </c>
      <c r="S6" s="7" t="s">
        <v>50</v>
      </c>
      <c r="T6" s="7">
        <f t="array" ref="T6">STDEV(IF($D$2:$D$30="Het",G2:G30))/SQRT(COUNTIFS($D$2:$D$30,"Het",G2:G30,"&lt;&gt;NA"))</f>
        <v>0.17022338264762654</v>
      </c>
      <c r="U6" s="7">
        <f t="array" ref="U6">STDEV(IF($D$2:$D$30="Het",H2:H30))/SQRT(COUNTIFS($D$2:$D$30,"Het",H2:H30,"&lt;&gt;NA"))</f>
        <v>0.24642240157907741</v>
      </c>
      <c r="V6" s="7">
        <f t="array" ref="V6">STDEV(IF($D$2:$D$30="Het",I2:I30))/SQRT(COUNTIFS($D$2:$D$30,"Het",I2:I30,"&lt;&gt;NA"))</f>
        <v>0.13649471814252803</v>
      </c>
      <c r="W6" s="7">
        <f t="array" ref="W6">STDEV(IF($D$2:$D$30="Het",J2:J30))/SQRT(COUNTIFS($D$2:$D$30,"Het",J2:J30,"&lt;&gt;NA"))</f>
        <v>0.14987621154765968</v>
      </c>
      <c r="X6" s="7">
        <f t="array" ref="X6">STDEV(IF($D$2:$D$30="Het",K2:K30))/SQRT(COUNTIFS($D$2:$D$30,"Het",K2:K30,"&lt;&gt;NA"))</f>
        <v>0.15331748106461815</v>
      </c>
      <c r="Y6" s="7">
        <f t="array" ref="Y6">STDEV(IF($D$2:$D$30="Het",L2:L30))/SQRT(COUNTIFS($D$2:$D$30,"Het",L2:L30,"&lt;&gt;NA"))</f>
        <v>0.20073213103475146</v>
      </c>
      <c r="Z6" s="7">
        <f t="array" ref="Z6">STDEV(IF($D$2:$D$30="Het",M2:M30))/SQRT(COUNTIFS($D$2:$D$30,"Het",M2:M30,"&lt;&gt;NA"))</f>
        <v>0.2036943910830076</v>
      </c>
      <c r="AA6" s="7">
        <f t="array" ref="AA6">STDEV(IF($D$2:$D$30="Het",N2:N30))/SQRT(COUNTIFS($D$2:$D$30,"Het",N2:N30,"&lt;&gt;NA"))</f>
        <v>0.19236565560033136</v>
      </c>
      <c r="AB6" s="7">
        <f t="array" ref="AB6">STDEV(IF($D$2:$D$30="Het",O2:O30))/SQRT(COUNTIFS($D$2:$D$30,"Het",O2:O30,"&lt;&gt;NA"))</f>
        <v>0.2243445841205941</v>
      </c>
      <c r="AC6" s="7">
        <f t="array" ref="AC6">STDEV(IF($D$2:$D$30="Het",P2:P30))/SQRT(COUNTIFS($D$2:$D$30,"Het",P2:P30,"&lt;&gt;NA"))</f>
        <v>0.24984755682794166</v>
      </c>
      <c r="AD6" s="7">
        <f t="array" ref="AD6">STDEV(IF($D$2:$D$30="Het",Q2:Q30))/SQRT(COUNTIFS($D$2:$D$30,"Het",Q2:Q30,"&lt;&gt;NA"))</f>
        <v>0.24029797894878363</v>
      </c>
    </row>
    <row r="7" spans="1:30" x14ac:dyDescent="0.45">
      <c r="A7">
        <v>131</v>
      </c>
      <c r="B7">
        <v>3</v>
      </c>
      <c r="C7" t="s">
        <v>36</v>
      </c>
      <c r="D7" t="s">
        <v>45</v>
      </c>
      <c r="E7" t="s">
        <v>5</v>
      </c>
      <c r="F7" t="s">
        <v>38</v>
      </c>
      <c r="G7" t="s">
        <v>44</v>
      </c>
      <c r="H7" t="s">
        <v>44</v>
      </c>
      <c r="I7">
        <v>3.69</v>
      </c>
      <c r="J7">
        <v>4.1900000000000004</v>
      </c>
      <c r="K7">
        <v>4.71</v>
      </c>
      <c r="L7">
        <v>5.04</v>
      </c>
      <c r="M7">
        <v>5.87</v>
      </c>
      <c r="N7">
        <v>6.26</v>
      </c>
      <c r="O7">
        <v>6.46</v>
      </c>
      <c r="P7">
        <v>6.88</v>
      </c>
      <c r="Q7">
        <v>6.97</v>
      </c>
    </row>
    <row r="8" spans="1:30" x14ac:dyDescent="0.45">
      <c r="A8">
        <v>131</v>
      </c>
      <c r="B8">
        <v>3</v>
      </c>
      <c r="C8" t="s">
        <v>36</v>
      </c>
      <c r="D8" t="s">
        <v>45</v>
      </c>
      <c r="E8" t="s">
        <v>6</v>
      </c>
      <c r="F8" t="s">
        <v>39</v>
      </c>
      <c r="G8" t="s">
        <v>44</v>
      </c>
      <c r="H8" t="s">
        <v>44</v>
      </c>
      <c r="I8">
        <v>3.39</v>
      </c>
      <c r="J8">
        <v>3.81</v>
      </c>
      <c r="K8">
        <v>4.07</v>
      </c>
      <c r="L8">
        <v>4.58</v>
      </c>
      <c r="M8">
        <v>4.95</v>
      </c>
      <c r="N8">
        <v>5.35</v>
      </c>
      <c r="O8">
        <v>5.67</v>
      </c>
      <c r="P8">
        <v>6.03</v>
      </c>
      <c r="Q8">
        <v>6.25</v>
      </c>
      <c r="S8" s="7" t="s">
        <v>51</v>
      </c>
      <c r="T8" s="7">
        <f>AVERAGEIFS(G2:G30,$D$2:$D$30,"WT",$C2:$C30,"M")</f>
        <v>2.625</v>
      </c>
      <c r="U8" s="7">
        <f>AVERAGEIFS(H2:H30,$D$2:$D$30,"WT",$C2:$C30,"M")</f>
        <v>2.9159999999999999</v>
      </c>
      <c r="V8" s="7">
        <f>AVERAGEIFS(I2:I30,$D$2:$D$30,"WT",$C2:$C30,"M")</f>
        <v>3.592857142857143</v>
      </c>
      <c r="W8" s="7">
        <f>AVERAGEIFS(J2:J30,$D$2:$D$30,"WT",$C2:$C30,"M")</f>
        <v>4.2042857142857146</v>
      </c>
      <c r="X8" s="7">
        <f>AVERAGEIFS(K2:K30,$D$2:$D$30,"WT",$C2:$C30,"M")</f>
        <v>4.7571428571428571</v>
      </c>
      <c r="Y8" s="7">
        <f>AVERAGEIFS(L2:L30,$D$2:$D$30,"WT",$C2:$C30,"M")</f>
        <v>5.3400000000000007</v>
      </c>
      <c r="Z8" s="7">
        <f>AVERAGEIFS(M2:M30,$D$2:$D$30,"WT",$C2:$C30,"M")</f>
        <v>5.8316666666666661</v>
      </c>
      <c r="AA8" s="7">
        <f>AVERAGEIFS(N2:N30,$D$2:$D$30,"WT",$C2:$C30,"M")</f>
        <v>6.3471428571428579</v>
      </c>
      <c r="AB8" s="7">
        <f>AVERAGEIFS(O2:O30,$D$2:$D$30,"WT",$C2:$C30,"M")</f>
        <v>6.8379999999999992</v>
      </c>
      <c r="AC8" s="7">
        <f>AVERAGEIFS(P2:P30,$D$2:$D$30,"WT",$C2:$C30,"M")</f>
        <v>6.9349999999999996</v>
      </c>
      <c r="AD8" s="7">
        <f>AVERAGEIFS(Q2:Q30,$D$2:$D$30,"WT",$C2:$C30,"M")</f>
        <v>7.4383333333333335</v>
      </c>
    </row>
    <row r="9" spans="1:30" x14ac:dyDescent="0.45">
      <c r="A9">
        <v>131</v>
      </c>
      <c r="B9">
        <v>3</v>
      </c>
      <c r="C9" t="s">
        <v>36</v>
      </c>
      <c r="D9" t="s">
        <v>45</v>
      </c>
      <c r="E9" t="s">
        <v>7</v>
      </c>
      <c r="F9" t="s">
        <v>40</v>
      </c>
      <c r="G9" t="s">
        <v>44</v>
      </c>
      <c r="H9" t="s">
        <v>44</v>
      </c>
      <c r="I9">
        <v>3.42</v>
      </c>
      <c r="J9">
        <v>3.63</v>
      </c>
      <c r="K9">
        <v>4.6900000000000004</v>
      </c>
      <c r="L9">
        <v>5.43</v>
      </c>
      <c r="M9">
        <v>5.59</v>
      </c>
      <c r="N9">
        <v>6.21</v>
      </c>
      <c r="O9">
        <v>6</v>
      </c>
      <c r="P9">
        <v>7.32</v>
      </c>
      <c r="Q9">
        <v>7.31</v>
      </c>
      <c r="S9" s="7" t="s">
        <v>52</v>
      </c>
      <c r="T9" s="7">
        <f>AVERAGEIFS(G2:G30,$D$2:$D$30,"Het",$C2:$C30,"M")</f>
        <v>2.3200000000000003</v>
      </c>
      <c r="U9" s="7">
        <f>AVERAGEIFS(H2:H30,$D$2:$D$30,"Het",$C2:$C30,"M")</f>
        <v>2.7549999999999999</v>
      </c>
      <c r="V9" s="7">
        <f>AVERAGEIFS(I2:I30,$D$2:$D$30,"Het",$C2:$C30,"M")</f>
        <v>3.4060000000000001</v>
      </c>
      <c r="W9" s="7">
        <f>AVERAGEIFS(J2:J30,$D$2:$D$30,"Het",$C2:$C30,"M")</f>
        <v>3.8460000000000001</v>
      </c>
      <c r="X9" s="7">
        <f>AVERAGEIFS(K2:K30,$D$2:$D$30,"Het",$C2:$C30,"M")</f>
        <v>4.4560000000000004</v>
      </c>
      <c r="Y9" s="7">
        <f>AVERAGEIFS(L2:L30,$D$2:$D$30,"Het",$C2:$C30,"M")</f>
        <v>5.05</v>
      </c>
      <c r="Z9" s="7">
        <f>AVERAGEIFS(M2:M30,$D$2:$D$30,"Het",$C2:$C30,"M")</f>
        <v>5.5280000000000005</v>
      </c>
      <c r="AA9" s="7">
        <f>AVERAGEIFS(N2:N30,$D$2:$D$30,"Het",$C2:$C30,"M")</f>
        <v>5.9779999999999998</v>
      </c>
      <c r="AB9" s="7">
        <f>AVERAGEIFS(O2:O30,$D$2:$D$30,"Het",$C2:$C30,"M")</f>
        <v>6.2939999999999996</v>
      </c>
      <c r="AC9" s="7">
        <f>AVERAGEIFS(P2:P30,$D$2:$D$30,"Het",$C2:$C30,"M")</f>
        <v>6.8819999999999997</v>
      </c>
      <c r="AD9" s="7">
        <f>AVERAGEIFS(Q2:Q30,$D$2:$D$30,"Het",$C2:$C30,"M")</f>
        <v>7.13</v>
      </c>
    </row>
    <row r="10" spans="1:30" x14ac:dyDescent="0.45">
      <c r="A10">
        <v>131</v>
      </c>
      <c r="B10">
        <v>3</v>
      </c>
      <c r="C10" t="s">
        <v>36</v>
      </c>
      <c r="D10" t="s">
        <v>46</v>
      </c>
      <c r="E10" t="s">
        <v>8</v>
      </c>
      <c r="F10" t="s">
        <v>41</v>
      </c>
      <c r="G10" t="s">
        <v>44</v>
      </c>
      <c r="H10" t="s">
        <v>44</v>
      </c>
      <c r="I10">
        <v>3.41</v>
      </c>
      <c r="J10">
        <v>3.88</v>
      </c>
      <c r="K10">
        <v>4.16</v>
      </c>
      <c r="L10">
        <v>4.97</v>
      </c>
      <c r="M10">
        <v>5.41</v>
      </c>
      <c r="N10">
        <v>5.45</v>
      </c>
      <c r="O10">
        <v>5.92</v>
      </c>
      <c r="P10">
        <v>6.51</v>
      </c>
      <c r="Q10">
        <v>6.82</v>
      </c>
    </row>
    <row r="11" spans="1:30" x14ac:dyDescent="0.45">
      <c r="A11">
        <v>131</v>
      </c>
      <c r="B11">
        <v>3</v>
      </c>
      <c r="C11" t="s">
        <v>37</v>
      </c>
      <c r="D11" t="s">
        <v>46</v>
      </c>
      <c r="E11" t="s">
        <v>9</v>
      </c>
      <c r="F11" t="s">
        <v>43</v>
      </c>
      <c r="G11" t="s">
        <v>44</v>
      </c>
      <c r="H11" t="s">
        <v>44</v>
      </c>
      <c r="I11">
        <v>3.85</v>
      </c>
      <c r="J11">
        <v>3.8</v>
      </c>
      <c r="K11">
        <v>4.2300000000000004</v>
      </c>
      <c r="L11">
        <v>4.55</v>
      </c>
      <c r="M11">
        <v>5.2</v>
      </c>
      <c r="N11">
        <v>6.2</v>
      </c>
      <c r="O11">
        <v>6.67</v>
      </c>
      <c r="P11">
        <v>6.43</v>
      </c>
      <c r="Q11">
        <v>6.59</v>
      </c>
      <c r="S11" s="7" t="s">
        <v>53</v>
      </c>
      <c r="T11" s="7">
        <f t="array" ref="T11">STDEV(IF(G2:G30&lt;&gt;"NA",IF($C$2:$C$30="M",IF($D$2:$D$30="WT",G2:G30))))/SQRT(COUNTIFS($D$2:$D30,"WT",$C$2:$C$30,"M",G2:G30,"&lt;&gt;NA"))</f>
        <v>0.21081192249649214</v>
      </c>
      <c r="U11" s="7">
        <f t="array" ref="U11">STDEV(IF(H2:H30&lt;&gt;"NA",IF($C$2:$C$30="M",IF($D$2:$D$30="WT",H2:H30))))/SQRT(COUNTIFS($D$2:$D30,"WT",$C$2:$C$30,"M",H2:H30,"&lt;&gt;NA"))</f>
        <v>0.12006664815842909</v>
      </c>
      <c r="V11" s="7">
        <f t="array" ref="V11">STDEV(IF(I2:I30&lt;&gt;"NA",IF($C$2:$C$30="M",IF($D$2:$D$30="WT",I2:I30))))/SQRT(COUNTIFS($D$2:$D30,"WT",$C$2:$C$30,"M",I2:I30,"&lt;&gt;NA"))</f>
        <v>0.15260771817394472</v>
      </c>
      <c r="W11" s="7">
        <f t="array" ref="W11">STDEV(IF(J2:J30&lt;&gt;"NA",IF($C$2:$C$30="M",IF($D$2:$D$30="WT",J2:J30))))/SQRT(COUNTIFS($D$2:$D30,"WT",$C$2:$C$30,"M",J2:J30,"&lt;&gt;NA"))</f>
        <v>0.15457864607742311</v>
      </c>
      <c r="X11" s="7">
        <f t="array" ref="X11">STDEV(IF(K2:K30&lt;&gt;"NA",IF($C$2:$C$30="M",IF($D$2:$D$30="WT",K2:K30))))/SQRT(COUNTIFS($D$2:$D30,"WT",$C$2:$C$30,"M",K2:K30,"&lt;&gt;NA"))</f>
        <v>0.18410289935528015</v>
      </c>
      <c r="Y11" s="7">
        <f t="array" ref="Y11">STDEV(IF(L2:L30&lt;&gt;"NA",IF($C$2:$C$30="M",IF($D$2:$D$30="WT",L2:L30))))/SQRT(COUNTIFS($D$2:$D30,"WT",$C$2:$C$30,"M",L2:L30,"&lt;&gt;NA"))</f>
        <v>0.19459359359101908</v>
      </c>
      <c r="Z11" s="7">
        <f t="array" ref="Z11">STDEV(IF(M2:M30&lt;&gt;"NA",IF($C$2:$C$30="M",IF($D$2:$D$30="WT",M2:M30))))/SQRT(COUNTIFS($D$2:$D30,"WT",$C$2:$C$30,"M",M2:M30,"&lt;&gt;NA"))</f>
        <v>0.21535113445512918</v>
      </c>
      <c r="AA11" s="7">
        <f t="array" ref="AA11">STDEV(IF(N2:N30&lt;&gt;"NA",IF($C$2:$C$30="M",IF($D$2:$D$30="WT",N2:N30))))/SQRT(COUNTIFS($D$2:$D30,"WT",$C$2:$C$30,"M",N2:N30,"&lt;&gt;NA"))</f>
        <v>0.22529043990574732</v>
      </c>
      <c r="AB11" s="7">
        <f t="array" ref="AB11">STDEV(IF(O2:O30&lt;&gt;"NA",IF($C$2:$C$30="M",IF($D$2:$D$30="WT",O2:O30))))/SQRT(COUNTIFS($D$2:$D30,"WT",$C$2:$C$30,"M",O2:O30,"&lt;&gt;NA"))</f>
        <v>0.38266695702660386</v>
      </c>
      <c r="AC11" s="7">
        <f t="array" ref="AC11">STDEV(IF(P2:P30&lt;&gt;"NA",IF($C$2:$C$30="M",IF($D$2:$D$30="WT",P2:P30))))/SQRT(COUNTIFS($D$2:$D30,"WT",$C$2:$C$30,"M",P2:P30,"&lt;&gt;NA"))</f>
        <v>0.64715402597321126</v>
      </c>
      <c r="AD11" s="7">
        <f t="array" ref="AD11">STDEV(IF(Q2:Q30&lt;&gt;"NA",IF($C$2:$C$30="M",IF($D$2:$D$30="WT",Q2:Q30))))/SQRT(COUNTIFS($D$2:$D30,"WT",$C$2:$C$30,"M",Q2:Q30,"&lt;&gt;NA"))</f>
        <v>0.64170302927271516</v>
      </c>
    </row>
    <row r="12" spans="1:30" x14ac:dyDescent="0.45">
      <c r="A12">
        <v>142</v>
      </c>
      <c r="B12">
        <v>1</v>
      </c>
      <c r="C12" t="s">
        <v>36</v>
      </c>
      <c r="D12" t="s">
        <v>46</v>
      </c>
      <c r="E12" t="s">
        <v>0</v>
      </c>
      <c r="F12" t="s">
        <v>38</v>
      </c>
      <c r="G12" t="s">
        <v>44</v>
      </c>
      <c r="H12">
        <v>2.75</v>
      </c>
      <c r="I12">
        <v>3.67</v>
      </c>
      <c r="J12">
        <v>4.2</v>
      </c>
      <c r="K12">
        <v>4.8</v>
      </c>
      <c r="L12">
        <v>5.4</v>
      </c>
      <c r="M12">
        <v>6</v>
      </c>
      <c r="N12">
        <v>6.35</v>
      </c>
      <c r="O12" t="s">
        <v>44</v>
      </c>
      <c r="P12" t="s">
        <v>44</v>
      </c>
      <c r="Q12">
        <v>7.66</v>
      </c>
      <c r="S12" s="7" t="s">
        <v>54</v>
      </c>
      <c r="T12" s="7">
        <f t="array" ref="T12">STDEV(IF(G2:G30&lt;&gt;"NA",IF($C$2:$C$30="M",IF($D$2:$D$30="Het",G2:G30))))/SQRT(COUNTIFS($D$2:$D30,"Het",$C$2:$C$30,"M",G2:G30,"&lt;&gt;NA"))</f>
        <v>0.41999999999999904</v>
      </c>
      <c r="U12" s="7">
        <f t="array" ref="U12">STDEV(IF(H2:H30&lt;&gt;"NA",IF($C$2:$C$30="M",IF($D$2:$D$30="Het",H2:H30))))/SQRT(COUNTIFS($D$2:$D30,"Het",$C$2:$C$30,"M",H2:H30,"&lt;&gt;NA"))</f>
        <v>0.43499999999999939</v>
      </c>
      <c r="V12" s="7">
        <f t="array" ref="V12">STDEV(IF(I2:I30&lt;&gt;"NA",IF($C$2:$C$30="M",IF($D$2:$D$30="Het",I2:I30))))/SQRT(COUNTIFS($D$2:$D30,"Het",$C$2:$C$30,"M",I2:I30,"&lt;&gt;NA"))</f>
        <v>0.22420080285315636</v>
      </c>
      <c r="W12" s="7">
        <f t="array" ref="W12">STDEV(IF(J2:J30&lt;&gt;"NA",IF($C$2:$C$30="M",IF($D$2:$D$30="Het",J2:J30))))/SQRT(COUNTIFS($D$2:$D30,"Het",$C$2:$C$30,"M",J2:J30,"&lt;&gt;NA"))</f>
        <v>0.251567088467469</v>
      </c>
      <c r="X12" s="7">
        <f t="array" ref="X12">STDEV(IF(K2:K30&lt;&gt;"NA",IF($C$2:$C$30="M",IF($D$2:$D$30="Het",K2:K30))))/SQRT(COUNTIFS($D$2:$D30,"Het",$C$2:$C$30,"M",K2:K30,"&lt;&gt;NA"))</f>
        <v>0.2378570999570955</v>
      </c>
      <c r="Y12" s="7">
        <f t="array" ref="Y12">STDEV(IF(L2:L30&lt;&gt;"NA",IF($C$2:$C$30="M",IF($D$2:$D$30="Het",L2:L30))))/SQRT(COUNTIFS($D$2:$D30,"Het",$C$2:$C$30,"M",L2:L30,"&lt;&gt;NA"))</f>
        <v>0.27618834153526312</v>
      </c>
      <c r="Z12" s="7">
        <f t="array" ref="Z12">STDEV(IF(M2:M30&lt;&gt;"NA",IF($C$2:$C$30="M",IF($D$2:$D$30="Het",M2:M30))))/SQRT(COUNTIFS($D$2:$D30,"Het",$C$2:$C$30,"M",M2:M30,"&lt;&gt;NA"))</f>
        <v>0.28907438489080689</v>
      </c>
      <c r="AA12" s="7">
        <f t="array" ref="AA12">STDEV(IF(N2:N30&lt;&gt;"NA",IF($C$2:$C$30="M",IF($D$2:$D$30="Het",N2:N30))))/SQRT(COUNTIFS($D$2:$D30,"Het",$C$2:$C$30,"M",N2:N30,"&lt;&gt;NA"))</f>
        <v>0.31593353731441559</v>
      </c>
      <c r="AB12" s="7">
        <f t="array" ref="AB12">STDEV(IF(O2:O30&lt;&gt;"NA",IF($C$2:$C$30="M",IF($D$2:$D$30="Het",O2:O30))))/SQRT(COUNTIFS($D$2:$D30,"Het",$C$2:$C$30,"M",O2:O30,"&lt;&gt;NA"))</f>
        <v>0.35993888370110955</v>
      </c>
      <c r="AC12" s="7">
        <f t="array" ref="AC12">STDEV(IF(P2:P30&lt;&gt;"NA",IF($C$2:$C$30="M",IF($D$2:$D$30="Het",P2:P30))))/SQRT(COUNTIFS($D$2:$D30,"Het",$C$2:$C$30,"M",P2:P30,"&lt;&gt;NA"))</f>
        <v>0.36472455360176009</v>
      </c>
      <c r="AD12" s="7">
        <f t="array" ref="AD12">STDEV(IF(Q2:Q30&lt;&gt;"NA",IF($C$2:$C$30="M",IF($D$2:$D$30="Het",Q2:Q30))))/SQRT(COUNTIFS($D$2:$D30,"Het",$C$2:$C$30,"M",Q2:Q30,"&lt;&gt;NA"))</f>
        <v>0.38531805044664308</v>
      </c>
    </row>
    <row r="13" spans="1:30" x14ac:dyDescent="0.45">
      <c r="A13">
        <v>142</v>
      </c>
      <c r="B13">
        <v>1</v>
      </c>
      <c r="C13" t="s">
        <v>37</v>
      </c>
      <c r="D13" t="s">
        <v>46</v>
      </c>
      <c r="E13" t="s">
        <v>1</v>
      </c>
      <c r="F13" t="s">
        <v>38</v>
      </c>
      <c r="G13" t="s">
        <v>44</v>
      </c>
      <c r="H13">
        <v>2.59</v>
      </c>
      <c r="I13">
        <v>3.09</v>
      </c>
      <c r="J13">
        <v>3.7</v>
      </c>
      <c r="K13">
        <v>4.0999999999999996</v>
      </c>
      <c r="L13">
        <v>4.7</v>
      </c>
      <c r="M13">
        <v>5.25</v>
      </c>
      <c r="N13">
        <v>5.71</v>
      </c>
      <c r="O13" t="s">
        <v>44</v>
      </c>
      <c r="P13" t="s">
        <v>44</v>
      </c>
      <c r="Q13">
        <v>6.88</v>
      </c>
    </row>
    <row r="14" spans="1:30" x14ac:dyDescent="0.45">
      <c r="A14">
        <v>142</v>
      </c>
      <c r="B14">
        <v>1</v>
      </c>
      <c r="C14" t="s">
        <v>37</v>
      </c>
      <c r="D14" t="s">
        <v>46</v>
      </c>
      <c r="E14" t="s">
        <v>2</v>
      </c>
      <c r="F14" t="s">
        <v>39</v>
      </c>
      <c r="G14" t="s">
        <v>44</v>
      </c>
      <c r="H14">
        <v>2.6</v>
      </c>
      <c r="I14">
        <v>3.2</v>
      </c>
      <c r="J14">
        <v>4.12</v>
      </c>
      <c r="K14">
        <v>4.5599999999999996</v>
      </c>
      <c r="L14">
        <v>5.3</v>
      </c>
      <c r="M14">
        <v>6</v>
      </c>
      <c r="N14">
        <v>6.37</v>
      </c>
      <c r="O14" t="s">
        <v>44</v>
      </c>
      <c r="P14" t="s">
        <v>44</v>
      </c>
      <c r="Q14">
        <v>7.86</v>
      </c>
    </row>
    <row r="15" spans="1:30" s="2" customFormat="1" x14ac:dyDescent="0.45">
      <c r="A15" s="2">
        <v>131</v>
      </c>
      <c r="B15" s="2">
        <v>5</v>
      </c>
      <c r="C15" s="2" t="s">
        <v>36</v>
      </c>
      <c r="D15" s="2" t="s">
        <v>46</v>
      </c>
      <c r="E15" s="2" t="s">
        <v>0</v>
      </c>
      <c r="F15" s="2" t="s">
        <v>38</v>
      </c>
      <c r="G15" s="2">
        <v>2.35</v>
      </c>
      <c r="H15" s="2">
        <v>2.75</v>
      </c>
      <c r="I15" s="2">
        <v>3.19</v>
      </c>
      <c r="J15" s="2">
        <v>3.88</v>
      </c>
      <c r="K15" s="2">
        <v>4.37</v>
      </c>
      <c r="L15" s="2">
        <v>5.07</v>
      </c>
      <c r="M15" s="2">
        <v>5.52</v>
      </c>
      <c r="N15" s="2">
        <v>6.14</v>
      </c>
      <c r="O15" s="2">
        <v>6.55</v>
      </c>
      <c r="P15" s="2">
        <v>5.62</v>
      </c>
      <c r="Q15" s="2">
        <v>4.93</v>
      </c>
      <c r="S15" s="7" t="s">
        <v>55</v>
      </c>
      <c r="T15" s="7">
        <f>AVERAGEIFS(G2:G30,$D$2:$D$30,"WT",$C2:$C30,"F")</f>
        <v>2.6849999999999996</v>
      </c>
      <c r="U15" s="7">
        <f>AVERAGEIFS(H2:H30,$D$2:$D$30,"WT",$C2:$C30,"F")</f>
        <v>2.8374999999999999</v>
      </c>
      <c r="V15" s="7">
        <f>AVERAGEIFS(I2:I30,$D$2:$D$30,"WT",$C2:$C30,"F")</f>
        <v>3.4510000000000005</v>
      </c>
      <c r="W15" s="7">
        <f>AVERAGEIFS(J2:J30,$D$2:$D$30,"WT",$C2:$C30,"F")</f>
        <v>4.0839999999999996</v>
      </c>
      <c r="X15" s="7">
        <f>AVERAGEIFS(K2:K30,$D$2:$D$30,"WT",$C2:$C30,"F")</f>
        <v>4.5860000000000003</v>
      </c>
      <c r="Y15" s="7">
        <f>AVERAGEIFS(L2:L30,$D$2:$D$30,"WT",$C2:$C30,"F")</f>
        <v>4.9685714285714289</v>
      </c>
      <c r="Z15" s="7">
        <f>AVERAGEIFS(M2:M30,$D$2:$D$30,"WT",$C2:$C30,"F")</f>
        <v>5.532857142857142</v>
      </c>
      <c r="AA15" s="7">
        <f>AVERAGEIFS(N2:N30,$D$2:$D$30,"WT",$C2:$C30,"F")</f>
        <v>6.2460000000000004</v>
      </c>
      <c r="AB15" s="7">
        <f>AVERAGEIFS(O2:O30,$D$2:$D$30,"WT",$C2:$C30,"F")</f>
        <v>6.7725</v>
      </c>
      <c r="AC15" s="7">
        <f>AVERAGEIFS(P2:P30,$D$2:$D$30,"WT",$C2:$C30,"F")</f>
        <v>6.8659999999999997</v>
      </c>
      <c r="AD15" s="7">
        <f>AVERAGEIFS(Q2:Q30,$D$2:$D$30,"WT",$C2:$C30,"F")</f>
        <v>7.5090000000000003</v>
      </c>
    </row>
    <row r="16" spans="1:30" s="2" customFormat="1" x14ac:dyDescent="0.45">
      <c r="A16" s="2">
        <v>131</v>
      </c>
      <c r="B16" s="2">
        <v>5</v>
      </c>
      <c r="C16" s="2" t="s">
        <v>37</v>
      </c>
      <c r="D16" s="2" t="s">
        <v>45</v>
      </c>
      <c r="E16" s="2" t="s">
        <v>1</v>
      </c>
      <c r="F16" s="2" t="s">
        <v>38</v>
      </c>
      <c r="G16" s="2">
        <v>2.2200000000000002</v>
      </c>
      <c r="H16" s="2">
        <v>2.61</v>
      </c>
      <c r="I16" s="2">
        <v>2.96</v>
      </c>
      <c r="J16" s="2">
        <v>3.44</v>
      </c>
      <c r="K16" s="2">
        <v>4.12</v>
      </c>
      <c r="L16" s="2">
        <v>4.6100000000000003</v>
      </c>
      <c r="M16" s="2">
        <v>5.28</v>
      </c>
      <c r="N16" s="2">
        <v>5.94</v>
      </c>
      <c r="O16" s="2">
        <v>6.25</v>
      </c>
      <c r="P16" s="2">
        <v>6.66</v>
      </c>
      <c r="Q16" s="2">
        <v>7.13</v>
      </c>
      <c r="S16" s="7" t="s">
        <v>56</v>
      </c>
      <c r="T16" s="7">
        <f>AVERAGEIFS(G2:G30,$D$2:$D$30,"Het",$C2:$C30,"F")</f>
        <v>2.2933333333333334</v>
      </c>
      <c r="U16" s="7">
        <f>AVERAGEIFS(H2:H30,$D$2:$D$30,"Het",$C2:$C30,"F")</f>
        <v>2.7766666666666668</v>
      </c>
      <c r="V16" s="7">
        <f>AVERAGEIFS(I2:I30,$D$2:$D$30,"Het",$C2:$C30,"F")</f>
        <v>3.3328571428571432</v>
      </c>
      <c r="W16" s="7">
        <f>AVERAGEIFS(J2:J30,$D$2:$D$30,"Het",$C2:$C30,"F")</f>
        <v>3.8099999999999996</v>
      </c>
      <c r="X16" s="7">
        <f>AVERAGEIFS(K2:K30,$D$2:$D$30,"Het",$C2:$C30,"F")</f>
        <v>4.3128571428571432</v>
      </c>
      <c r="Y16" s="7">
        <f>AVERAGEIFS(L2:L30,$D$2:$D$30,"Het",$C2:$C30,"F")</f>
        <v>4.8383333333333329</v>
      </c>
      <c r="Z16" s="7">
        <f>AVERAGEIFS(M2:M30,$D$2:$D$30,"Het",$C2:$C30,"F")</f>
        <v>5.3966666666666656</v>
      </c>
      <c r="AA16" s="7">
        <f>AVERAGEIFS(N2:N30,$D$2:$D$30,"Het",$C2:$C30,"F")</f>
        <v>5.8614285714285712</v>
      </c>
      <c r="AB16" s="7">
        <f>AVERAGEIFS(O2:O30,$D$2:$D$30,"Het",$C2:$C30,"F")</f>
        <v>6.24</v>
      </c>
      <c r="AC16" s="7">
        <f>AVERAGEIFS(P2:P30,$D$2:$D$30,"Het",$C2:$C30,"F")</f>
        <v>6.7266666666666666</v>
      </c>
      <c r="AD16" s="7">
        <f>AVERAGEIFS(Q2:Q30,$D$2:$D$30,"Het",$C2:$C30,"F")</f>
        <v>7.1742857142857144</v>
      </c>
    </row>
    <row r="17" spans="1:30" s="2" customFormat="1" x14ac:dyDescent="0.45">
      <c r="A17" s="2">
        <v>131</v>
      </c>
      <c r="B17" s="2">
        <v>5</v>
      </c>
      <c r="C17" s="2" t="s">
        <v>36</v>
      </c>
      <c r="D17" s="2" t="s">
        <v>45</v>
      </c>
      <c r="E17" s="2" t="s">
        <v>2</v>
      </c>
      <c r="F17" s="2" t="s">
        <v>39</v>
      </c>
      <c r="G17" s="2">
        <v>1.9</v>
      </c>
      <c r="H17" s="2">
        <v>2.3199999999999998</v>
      </c>
      <c r="I17" s="2">
        <v>2.6</v>
      </c>
      <c r="J17" s="2">
        <v>3.06</v>
      </c>
      <c r="K17" s="2">
        <v>3.75</v>
      </c>
      <c r="L17" s="2">
        <v>4.34</v>
      </c>
      <c r="M17" s="2">
        <v>4.84</v>
      </c>
      <c r="N17" s="2">
        <v>5.18</v>
      </c>
      <c r="O17" s="2">
        <v>5.72</v>
      </c>
      <c r="P17" s="2">
        <v>6.18</v>
      </c>
      <c r="Q17" s="2">
        <v>6.62</v>
      </c>
      <c r="S17"/>
      <c r="T17"/>
      <c r="U17"/>
      <c r="V17"/>
      <c r="W17"/>
      <c r="X17"/>
      <c r="Y17"/>
      <c r="Z17"/>
      <c r="AA17"/>
      <c r="AB17"/>
      <c r="AC17"/>
      <c r="AD17"/>
    </row>
    <row r="18" spans="1:30" s="2" customFormat="1" x14ac:dyDescent="0.45">
      <c r="A18" s="2">
        <v>131</v>
      </c>
      <c r="B18" s="2">
        <v>5</v>
      </c>
      <c r="C18" s="2" t="s">
        <v>36</v>
      </c>
      <c r="D18" s="2" t="s">
        <v>46</v>
      </c>
      <c r="E18" s="2" t="s">
        <v>3</v>
      </c>
      <c r="F18" s="2" t="s">
        <v>40</v>
      </c>
      <c r="G18" s="2">
        <v>2.1800000000000002</v>
      </c>
      <c r="H18" s="2">
        <v>2.69</v>
      </c>
      <c r="I18" s="2">
        <v>3.15</v>
      </c>
      <c r="J18" s="2">
        <v>3.7</v>
      </c>
      <c r="K18" s="2">
        <v>4.3099999999999996</v>
      </c>
      <c r="L18" s="2">
        <v>4.83</v>
      </c>
      <c r="M18" s="2">
        <v>5.26</v>
      </c>
      <c r="N18" s="2">
        <v>5.83</v>
      </c>
      <c r="O18" s="2">
        <v>6.25</v>
      </c>
      <c r="P18" s="2">
        <v>6.91</v>
      </c>
      <c r="Q18" s="2">
        <v>7.26</v>
      </c>
      <c r="S18" s="7" t="s">
        <v>57</v>
      </c>
      <c r="T18" s="7">
        <f t="array" ref="T18">STDEV(IF(G2:G30&lt;&gt;"NA",IF($C$2:$C$30="F",IF($D$2:$D$30="WT",G2:G30))))/SQRT(COUNTIFS($D$2:$D30,"WT",$C$2:$C$30,"F",G2:G30,"&lt;&gt;NA"))</f>
        <v>0.57500000000000107</v>
      </c>
      <c r="U18" s="7">
        <f t="array" ref="U18">STDEV(IF(H2:H30&lt;&gt;"NA",IF($C$2:$C$30="F",IF($D$2:$D$30="WT",H2:H30))))/SQRT(COUNTIFS($D$2:$D30,"WT",$C$2:$C$30,"F",H2:H30,"&lt;&gt;NA"))</f>
        <v>0.29284168077649142</v>
      </c>
      <c r="V18" s="7">
        <f t="array" ref="V18">STDEV(IF(I2:I30&lt;&gt;"NA",IF($C$2:$C$30="F",IF($D$2:$D$30="WT",I2:I30))))/SQRT(COUNTIFS($D$2:$D30,"WT",$C$2:$C$30,"F",I2:I30,"&lt;&gt;NA"))</f>
        <v>0.1554094949194253</v>
      </c>
      <c r="W18" s="7">
        <f t="array" ref="W18">STDEV(IF(J2:J30&lt;&gt;"NA",IF($C$2:$C$30="F",IF($D$2:$D$30="WT",J2:J30))))/SQRT(COUNTIFS($D$2:$D30,"WT",$C$2:$C$30,"F",J2:J30,"&lt;&gt;NA"))</f>
        <v>0.16870882213644547</v>
      </c>
      <c r="X18" s="7">
        <f t="array" ref="X18">STDEV(IF(K2:K30&lt;&gt;"NA",IF($C$2:$C$30="F",IF($D$2:$D$30="WT",K2:K30))))/SQRT(COUNTIFS($D$2:$D30,"WT",$C$2:$C$30,"F",K2:K30,"&lt;&gt;NA"))</f>
        <v>0.17815224450514738</v>
      </c>
      <c r="Y18" s="7">
        <f t="array" ref="Y18">STDEV(IF(L2:L30&lt;&gt;"NA",IF($C$2:$C$30="F",IF($D$2:$D$30="WT",L2:L30))))/SQRT(COUNTIFS($D$2:$D30,"WT",$C$2:$C$30,"F",L2:L30,"&lt;&gt;NA"))</f>
        <v>0.30786846736435786</v>
      </c>
      <c r="Z18" s="7">
        <f t="array" ref="Z18">STDEV(IF(M2:M30&lt;&gt;"NA",IF($C$2:$C$30="F",IF($D$2:$D$30="WT",M2:M30))))/SQRT(COUNTIFS($D$2:$D30,"WT",$C$2:$C$30,"F",M2:M30,"&lt;&gt;NA"))</f>
        <v>0.31595444431809233</v>
      </c>
      <c r="AA18" s="7">
        <f t="array" ref="AA18">STDEV(IF(N2:N30&lt;&gt;"NA",IF($C$2:$C$30="F",IF($D$2:$D$30="WT",N2:N30))))/SQRT(COUNTIFS($D$2:$D30,"WT",$C$2:$C$30,"F",N2:N30,"&lt;&gt;NA"))</f>
        <v>0.24669909696722664</v>
      </c>
      <c r="AB18" s="7">
        <f t="array" ref="AB18">STDEV(IF(O2:O30&lt;&gt;"NA",IF($C$2:$C$30="F",IF($D$2:$D$30="WT",O2:O30))))/SQRT(COUNTIFS($D$2:$D30,"WT",$C$2:$C$30,"F",O2:O30,"&lt;&gt;NA"))</f>
        <v>0.35754994656091682</v>
      </c>
      <c r="AC18" s="7">
        <f t="array" ref="AC18">STDEV(IF(P2:P30&lt;&gt;"NA",IF($C$2:$C$30="F",IF($D$2:$D$30="WT",P2:P30))))/SQRT(COUNTIFS($D$2:$D30,"WT",$C$2:$C$30,"F",P2:P30,"&lt;&gt;NA"))</f>
        <v>0.51568982925786122</v>
      </c>
      <c r="AD18" s="7">
        <f t="array" ref="AD18">STDEV(IF(Q2:Q30&lt;&gt;"NA",IF($C$2:$C$30="F",IF($D$2:$D$30="WT",Q2:Q30))))/SQRT(COUNTIFS($D$2:$D30,"WT",$C$2:$C$30,"F",Q2:Q30,"&lt;&gt;NA"))</f>
        <v>0.32910805385330377</v>
      </c>
    </row>
    <row r="19" spans="1:30" s="2" customFormat="1" x14ac:dyDescent="0.45">
      <c r="A19" s="2">
        <v>131</v>
      </c>
      <c r="B19" s="2">
        <v>5</v>
      </c>
      <c r="C19" s="2" t="s">
        <v>37</v>
      </c>
      <c r="D19" s="2" t="s">
        <v>45</v>
      </c>
      <c r="E19" s="2" t="s">
        <v>4</v>
      </c>
      <c r="F19" s="2" t="s">
        <v>39</v>
      </c>
      <c r="G19" s="2">
        <v>2</v>
      </c>
      <c r="H19" s="2">
        <v>2.23</v>
      </c>
      <c r="I19" s="2">
        <v>2.61</v>
      </c>
      <c r="J19" s="2">
        <v>3.15</v>
      </c>
      <c r="K19" s="2">
        <v>3.59</v>
      </c>
      <c r="L19" s="2">
        <v>4.17</v>
      </c>
      <c r="M19" s="2">
        <v>4.72</v>
      </c>
      <c r="N19" s="2">
        <v>5</v>
      </c>
      <c r="O19" s="2">
        <v>5.23</v>
      </c>
      <c r="P19" s="2">
        <v>5.86</v>
      </c>
      <c r="Q19" s="2">
        <v>6.37</v>
      </c>
      <c r="S19" s="7" t="s">
        <v>58</v>
      </c>
      <c r="T19" s="7">
        <f t="array" ref="T19">STDEV(IF(G2:G30&lt;&gt;"NA",IF($C$2:$C$30="F",IF($D$2:$D$30="Het",G2:G30))))/SQRT(COUNTIFS($D$2:$D30,"Het",$C$2:$C$30,"F",G2:G30,"&lt;&gt;NA"))</f>
        <v>0.19402176281140254</v>
      </c>
      <c r="U19" s="7">
        <f t="array" ref="U19">STDEV(IF(H2:H30&lt;&gt;"NA",IF($C$2:$C$30="F",IF($D$2:$D$30="Het",H2:H30))))/SQRT(COUNTIFS($D$2:$D30,"Het",$C$2:$C$30,"F",H2:H30,"&lt;&gt;NA"))</f>
        <v>0.3731547191775072</v>
      </c>
      <c r="V19" s="7">
        <f t="array" ref="V19">STDEV(IF(I2:I30&lt;&gt;"NA",IF($C$2:$C$30="F",IF($D$2:$D$30="Het",I2:I30))))/SQRT(COUNTIFS($D$2:$D30,"Het",$C$2:$C$30,"F",I2:I30,"&lt;&gt;NA"))</f>
        <v>0.18505744649540859</v>
      </c>
      <c r="W19" s="7">
        <f t="array" ref="W19">STDEV(IF(J2:J30&lt;&gt;"NA",IF($C$2:$C$30="F",IF($D$2:$D$30="Het",J2:J30))))/SQRT(COUNTIFS($D$2:$D30,"Het",$C$2:$C$30,"F",J2:J30,"&lt;&gt;NA"))</f>
        <v>0.20092642576681777</v>
      </c>
      <c r="X19" s="7">
        <f t="array" ref="X19">STDEV(IF(K2:K30&lt;&gt;"NA",IF($C$2:$C$30="F",IF($D$2:$D$30="Het",K2:K30))))/SQRT(COUNTIFS($D$2:$D30,"Het",$C$2:$C$30,"F",K2:K30,"&lt;&gt;NA"))</f>
        <v>0.21333758499164607</v>
      </c>
      <c r="Y19" s="7">
        <f t="array" ref="Y19">STDEV(IF(L2:L30&lt;&gt;"NA",IF($C$2:$C$30="F",IF($D$2:$D$30="Het",L2:L30))))/SQRT(COUNTIFS($D$2:$D30,"Het",$C$2:$C$30,"F",L2:L30,"&lt;&gt;NA"))</f>
        <v>0.30465736674354815</v>
      </c>
      <c r="Z19" s="7">
        <f t="array" ref="Z19">STDEV(IF(M2:M30&lt;&gt;"NA",IF($C$2:$C$30="F",IF($D$2:$D$30="Het",M2:M30))))/SQRT(COUNTIFS($D$2:$D30,"Het",$C$2:$C$30,"F",M2:M30,"&lt;&gt;NA"))</f>
        <v>0.30798989882426264</v>
      </c>
      <c r="AA19" s="7">
        <f t="array" ref="AA19">STDEV(IF(N2:N30&lt;&gt;"NA",IF($C$2:$C$30="F",IF($D$2:$D$30="Het",N2:N30))))/SQRT(COUNTIFS($D$2:$D30,"Het",$C$2:$C$30,"F",N2:N30,"&lt;&gt;NA"))</f>
        <v>0.26043396541184144</v>
      </c>
      <c r="AB19" s="7">
        <f t="array" ref="AB19">STDEV(IF(O2:O30&lt;&gt;"NA",IF($C$2:$C$30="F",IF($D$2:$D$30="Het",O2:O30))))/SQRT(COUNTIFS($D$2:$D30,"Het",$C$2:$C$30,"F",O2:O30,"&lt;&gt;NA"))</f>
        <v>0.31029939459450107</v>
      </c>
      <c r="AC19" s="7">
        <f t="array" ref="AC19">STDEV(IF(P2:P30&lt;&gt;"NA",IF($C$2:$C$30="F",IF($D$2:$D$30="Het",P2:P30))))/SQRT(COUNTIFS($D$2:$D30,"Het",$C$2:$C$30,"F",P2:P30,"&lt;&gt;NA"))</f>
        <v>0.37149846717195356</v>
      </c>
      <c r="AD19" s="7">
        <f t="array" ref="AD19">STDEV(IF(Q2:Q30&lt;&gt;"NA",IF($C$2:$C$30="F",IF($D$2:$D$30="Het",Q2:Q30))))/SQRT(COUNTIFS($D$2:$D30,"Het",$C$2:$C$30,"F",Q2:Q30,"&lt;&gt;NA"))</f>
        <v>0.33262918824232901</v>
      </c>
    </row>
    <row r="20" spans="1:30" s="2" customFormat="1" x14ac:dyDescent="0.45">
      <c r="A20" s="2">
        <v>131</v>
      </c>
      <c r="B20" s="2">
        <v>5</v>
      </c>
      <c r="C20" s="2" t="s">
        <v>37</v>
      </c>
      <c r="D20" s="2" t="s">
        <v>46</v>
      </c>
      <c r="E20" s="2" t="s">
        <v>5</v>
      </c>
      <c r="F20" s="2" t="s">
        <v>40</v>
      </c>
      <c r="G20" s="2">
        <v>2.11</v>
      </c>
      <c r="H20" s="2">
        <v>2.4500000000000002</v>
      </c>
      <c r="I20" s="2">
        <v>2.89</v>
      </c>
      <c r="J20" s="2">
        <v>3.49</v>
      </c>
      <c r="K20" s="2">
        <v>4.1100000000000003</v>
      </c>
      <c r="L20" s="2">
        <v>4.68</v>
      </c>
      <c r="M20" s="2">
        <v>5.27</v>
      </c>
      <c r="N20" s="2">
        <v>5.71</v>
      </c>
      <c r="O20" s="2">
        <v>6</v>
      </c>
      <c r="P20" s="2">
        <v>6.91</v>
      </c>
      <c r="Q20" s="2">
        <v>7.28</v>
      </c>
    </row>
    <row r="21" spans="1:30" x14ac:dyDescent="0.45">
      <c r="A21">
        <v>143</v>
      </c>
      <c r="B21">
        <v>2</v>
      </c>
      <c r="C21" t="s">
        <v>36</v>
      </c>
      <c r="D21" t="s">
        <v>46</v>
      </c>
      <c r="E21" t="s">
        <v>0</v>
      </c>
      <c r="F21" t="s">
        <v>38</v>
      </c>
      <c r="G21">
        <v>3</v>
      </c>
      <c r="H21">
        <v>3.08</v>
      </c>
      <c r="I21">
        <v>3.5</v>
      </c>
      <c r="J21">
        <v>4.37</v>
      </c>
      <c r="K21">
        <v>5</v>
      </c>
      <c r="L21">
        <v>5.7</v>
      </c>
      <c r="M21">
        <v>6.16</v>
      </c>
      <c r="N21">
        <v>6.6</v>
      </c>
      <c r="O21" t="s">
        <v>44</v>
      </c>
      <c r="P21" t="s">
        <v>44</v>
      </c>
      <c r="Q21" t="s">
        <v>44</v>
      </c>
    </row>
    <row r="22" spans="1:30" x14ac:dyDescent="0.45">
      <c r="A22">
        <v>143</v>
      </c>
      <c r="B22">
        <v>2</v>
      </c>
      <c r="C22" t="s">
        <v>36</v>
      </c>
      <c r="D22" t="s">
        <v>46</v>
      </c>
      <c r="E22" t="s">
        <v>1</v>
      </c>
      <c r="F22" t="s">
        <v>39</v>
      </c>
      <c r="G22">
        <v>2.97</v>
      </c>
      <c r="H22">
        <v>3.31</v>
      </c>
      <c r="I22">
        <v>4</v>
      </c>
      <c r="J22">
        <v>4.8</v>
      </c>
      <c r="K22">
        <v>5.33</v>
      </c>
      <c r="L22">
        <v>6.07</v>
      </c>
      <c r="M22">
        <v>6.64</v>
      </c>
      <c r="N22">
        <v>7.13</v>
      </c>
      <c r="O22">
        <v>7.89</v>
      </c>
      <c r="P22">
        <v>8.6999999999999993</v>
      </c>
      <c r="Q22">
        <v>9.6300000000000008</v>
      </c>
    </row>
    <row r="23" spans="1:30" x14ac:dyDescent="0.45">
      <c r="A23">
        <v>143</v>
      </c>
      <c r="B23">
        <v>2</v>
      </c>
      <c r="C23" t="s">
        <v>36</v>
      </c>
      <c r="D23" t="s">
        <v>45</v>
      </c>
      <c r="E23" t="s">
        <v>2</v>
      </c>
      <c r="F23" t="s">
        <v>40</v>
      </c>
      <c r="G23">
        <v>2.74</v>
      </c>
      <c r="H23">
        <v>3.19</v>
      </c>
      <c r="I23">
        <v>3.93</v>
      </c>
      <c r="J23">
        <v>4.54</v>
      </c>
      <c r="K23">
        <v>5.0599999999999996</v>
      </c>
      <c r="L23">
        <v>5.86</v>
      </c>
      <c r="M23">
        <v>6.39</v>
      </c>
      <c r="N23">
        <v>6.89</v>
      </c>
      <c r="O23">
        <v>7.62</v>
      </c>
      <c r="P23">
        <v>8</v>
      </c>
      <c r="Q23">
        <v>8.5</v>
      </c>
    </row>
    <row r="24" spans="1:30" x14ac:dyDescent="0.45">
      <c r="A24">
        <v>143</v>
      </c>
      <c r="B24">
        <v>2</v>
      </c>
      <c r="C24" t="s">
        <v>37</v>
      </c>
      <c r="D24" t="s">
        <v>46</v>
      </c>
      <c r="E24" t="s">
        <v>3</v>
      </c>
      <c r="F24" t="s">
        <v>39</v>
      </c>
      <c r="G24">
        <v>3.26</v>
      </c>
      <c r="H24">
        <v>3.71</v>
      </c>
      <c r="I24">
        <v>4.4000000000000004</v>
      </c>
      <c r="J24">
        <v>5.21</v>
      </c>
      <c r="K24">
        <v>5.84</v>
      </c>
      <c r="L24">
        <v>6.68</v>
      </c>
      <c r="M24">
        <v>7.22</v>
      </c>
      <c r="N24">
        <v>7.64</v>
      </c>
      <c r="O24">
        <v>8.44</v>
      </c>
      <c r="P24">
        <v>8.83</v>
      </c>
      <c r="Q24">
        <v>9.34</v>
      </c>
    </row>
    <row r="25" spans="1:30" x14ac:dyDescent="0.45">
      <c r="A25">
        <v>143</v>
      </c>
      <c r="B25">
        <v>2</v>
      </c>
      <c r="C25" t="s">
        <v>37</v>
      </c>
      <c r="D25" t="s">
        <v>45</v>
      </c>
      <c r="E25" t="s">
        <v>4</v>
      </c>
      <c r="F25" t="s">
        <v>38</v>
      </c>
      <c r="G25">
        <v>2.66</v>
      </c>
      <c r="H25">
        <v>3.49</v>
      </c>
      <c r="I25">
        <v>4.1399999999999997</v>
      </c>
      <c r="J25">
        <v>4.8</v>
      </c>
      <c r="K25">
        <v>5.4</v>
      </c>
      <c r="L25">
        <v>6.23</v>
      </c>
      <c r="M25">
        <v>6.82</v>
      </c>
      <c r="N25">
        <v>7.19</v>
      </c>
      <c r="O25">
        <v>7.81</v>
      </c>
      <c r="P25">
        <v>8.4</v>
      </c>
      <c r="Q25">
        <v>8.89</v>
      </c>
    </row>
    <row r="26" spans="1:30" x14ac:dyDescent="0.45">
      <c r="A26">
        <v>130</v>
      </c>
      <c r="B26">
        <v>5</v>
      </c>
      <c r="C26" t="s">
        <v>37</v>
      </c>
      <c r="D26" t="s">
        <v>46</v>
      </c>
      <c r="E26" t="s">
        <v>0</v>
      </c>
      <c r="F26" t="s">
        <v>38</v>
      </c>
      <c r="G26" t="s">
        <v>44</v>
      </c>
      <c r="H26" t="s">
        <v>44</v>
      </c>
      <c r="I26">
        <v>3.67</v>
      </c>
      <c r="J26">
        <v>4.37</v>
      </c>
      <c r="K26">
        <v>5</v>
      </c>
      <c r="L26" t="s">
        <v>44</v>
      </c>
      <c r="M26" t="s">
        <v>44</v>
      </c>
      <c r="N26">
        <v>6.85</v>
      </c>
      <c r="O26">
        <v>7.45</v>
      </c>
      <c r="P26" t="s">
        <v>44</v>
      </c>
      <c r="Q26">
        <v>8.35</v>
      </c>
    </row>
    <row r="27" spans="1:30" x14ac:dyDescent="0.45">
      <c r="A27">
        <v>130</v>
      </c>
      <c r="B27">
        <v>5</v>
      </c>
      <c r="C27" t="s">
        <v>37</v>
      </c>
      <c r="D27" t="s">
        <v>46</v>
      </c>
      <c r="E27" t="s">
        <v>1</v>
      </c>
      <c r="F27" t="s">
        <v>48</v>
      </c>
      <c r="G27" t="s">
        <v>44</v>
      </c>
      <c r="H27" t="s">
        <v>44</v>
      </c>
      <c r="I27">
        <v>3.9</v>
      </c>
      <c r="J27">
        <v>4.3499999999999996</v>
      </c>
      <c r="K27">
        <v>5</v>
      </c>
      <c r="L27" t="s">
        <v>44</v>
      </c>
      <c r="M27" t="s">
        <v>44</v>
      </c>
      <c r="N27">
        <v>7.05</v>
      </c>
      <c r="O27">
        <v>7.61</v>
      </c>
      <c r="P27" t="s">
        <v>44</v>
      </c>
      <c r="Q27">
        <v>8.61</v>
      </c>
    </row>
    <row r="28" spans="1:30" x14ac:dyDescent="0.45">
      <c r="A28">
        <v>130</v>
      </c>
      <c r="B28">
        <v>5</v>
      </c>
      <c r="C28" t="s">
        <v>37</v>
      </c>
      <c r="D28" t="s">
        <v>45</v>
      </c>
      <c r="E28" t="s">
        <v>2</v>
      </c>
      <c r="F28" t="s">
        <v>40</v>
      </c>
      <c r="G28" t="s">
        <v>44</v>
      </c>
      <c r="H28" t="s">
        <v>44</v>
      </c>
      <c r="I28">
        <v>3.44</v>
      </c>
      <c r="J28">
        <v>3.77</v>
      </c>
      <c r="K28">
        <v>4.45</v>
      </c>
      <c r="L28" t="s">
        <v>44</v>
      </c>
      <c r="M28" t="s">
        <v>44</v>
      </c>
      <c r="N28">
        <v>5.83</v>
      </c>
      <c r="O28">
        <v>6.33</v>
      </c>
      <c r="P28" t="s">
        <v>44</v>
      </c>
      <c r="Q28">
        <v>7.63</v>
      </c>
    </row>
    <row r="29" spans="1:30" x14ac:dyDescent="0.45">
      <c r="A29">
        <v>130</v>
      </c>
      <c r="B29">
        <v>5</v>
      </c>
      <c r="C29" t="s">
        <v>37</v>
      </c>
      <c r="D29" t="s">
        <v>46</v>
      </c>
      <c r="E29" t="s">
        <v>3</v>
      </c>
      <c r="F29" t="s">
        <v>41</v>
      </c>
      <c r="G29" t="s">
        <v>44</v>
      </c>
      <c r="H29" t="s">
        <v>44</v>
      </c>
      <c r="I29">
        <v>3.45</v>
      </c>
      <c r="J29">
        <v>4.05</v>
      </c>
      <c r="K29">
        <v>4.67</v>
      </c>
      <c r="L29" t="s">
        <v>44</v>
      </c>
      <c r="M29" t="s">
        <v>44</v>
      </c>
      <c r="N29">
        <v>6.39</v>
      </c>
      <c r="O29">
        <v>6.74</v>
      </c>
      <c r="P29" t="s">
        <v>44</v>
      </c>
      <c r="Q29">
        <v>7.63</v>
      </c>
    </row>
    <row r="30" spans="1:30" x14ac:dyDescent="0.45">
      <c r="A30">
        <v>130</v>
      </c>
      <c r="B30">
        <v>5</v>
      </c>
      <c r="C30" t="s">
        <v>36</v>
      </c>
      <c r="D30" t="s">
        <v>46</v>
      </c>
      <c r="E30" t="s">
        <v>4</v>
      </c>
      <c r="F30" t="s">
        <v>38</v>
      </c>
      <c r="G30" t="s">
        <v>44</v>
      </c>
      <c r="H30" t="s">
        <v>44</v>
      </c>
      <c r="I30">
        <v>4.2300000000000004</v>
      </c>
      <c r="J30">
        <v>4.5999999999999996</v>
      </c>
      <c r="K30">
        <v>5.33</v>
      </c>
      <c r="L30" t="s">
        <v>44</v>
      </c>
      <c r="M30" t="s">
        <v>44</v>
      </c>
      <c r="N30">
        <v>6.93</v>
      </c>
      <c r="O30">
        <v>7.58</v>
      </c>
      <c r="P30" t="s">
        <v>44</v>
      </c>
      <c r="Q30">
        <v>8.33</v>
      </c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B9805-9C94-4E27-8103-D5DDF219779F}">
  <dimension ref="A1:Y25"/>
  <sheetViews>
    <sheetView zoomScale="78" zoomScaleNormal="60" workbookViewId="0">
      <selection activeCell="H18" sqref="H18"/>
    </sheetView>
  </sheetViews>
  <sheetFormatPr defaultRowHeight="14.25" x14ac:dyDescent="0.45"/>
  <cols>
    <col min="1" max="1" width="4.53125" bestFit="1" customWidth="1"/>
    <col min="2" max="2" width="4.9296875" bestFit="1" customWidth="1"/>
    <col min="3" max="3" width="3.3984375" bestFit="1" customWidth="1"/>
    <col min="4" max="4" width="8.33203125" bestFit="1" customWidth="1"/>
    <col min="5" max="5" width="8.53125" bestFit="1" customWidth="1"/>
    <col min="6" max="6" width="8.53125" customWidth="1"/>
    <col min="7" max="12" width="11.6640625" bestFit="1" customWidth="1"/>
    <col min="13" max="14" width="12.6640625" bestFit="1" customWidth="1"/>
    <col min="15" max="15" width="12" bestFit="1" customWidth="1"/>
    <col min="17" max="17" width="11.59765625" bestFit="1" customWidth="1"/>
    <col min="18" max="19" width="12" bestFit="1" customWidth="1"/>
  </cols>
  <sheetData>
    <row r="1" spans="1:25" s="5" customFormat="1" x14ac:dyDescent="0.45">
      <c r="A1" s="5" t="s">
        <v>18</v>
      </c>
      <c r="B1" s="5" t="s">
        <v>19</v>
      </c>
      <c r="C1" s="5" t="s">
        <v>20</v>
      </c>
      <c r="D1" s="5" t="s">
        <v>21</v>
      </c>
      <c r="E1" s="5" t="s">
        <v>22</v>
      </c>
      <c r="F1" s="5" t="s">
        <v>35</v>
      </c>
      <c r="G1" s="5" t="s">
        <v>16</v>
      </c>
      <c r="H1" s="5" t="s">
        <v>17</v>
      </c>
      <c r="I1" s="5" t="s">
        <v>10</v>
      </c>
      <c r="J1" s="5" t="s">
        <v>11</v>
      </c>
      <c r="K1" s="5" t="s">
        <v>12</v>
      </c>
      <c r="L1" s="5" t="s">
        <v>13</v>
      </c>
      <c r="M1" s="5" t="s">
        <v>14</v>
      </c>
      <c r="N1" s="5" t="s">
        <v>15</v>
      </c>
      <c r="O1" s="5" t="s">
        <v>47</v>
      </c>
      <c r="Q1" s="5" t="s">
        <v>21</v>
      </c>
      <c r="R1" s="5">
        <v>4</v>
      </c>
      <c r="S1" s="5">
        <v>5</v>
      </c>
      <c r="T1" s="5">
        <v>6</v>
      </c>
      <c r="U1" s="5">
        <v>7</v>
      </c>
      <c r="V1" s="5">
        <v>8</v>
      </c>
      <c r="W1" s="5">
        <v>9</v>
      </c>
      <c r="X1" s="5">
        <v>10</v>
      </c>
      <c r="Y1" s="5">
        <v>11</v>
      </c>
    </row>
    <row r="2" spans="1:25" x14ac:dyDescent="0.45">
      <c r="A2">
        <v>131</v>
      </c>
      <c r="B2">
        <v>3</v>
      </c>
      <c r="C2" t="s">
        <v>37</v>
      </c>
      <c r="D2" t="s">
        <v>46</v>
      </c>
      <c r="E2" t="s">
        <v>0</v>
      </c>
      <c r="F2" t="s">
        <v>38</v>
      </c>
      <c r="G2" s="2" t="s">
        <v>44</v>
      </c>
      <c r="H2" s="2" t="s">
        <v>44</v>
      </c>
      <c r="I2">
        <v>30</v>
      </c>
      <c r="J2">
        <v>30</v>
      </c>
      <c r="K2">
        <v>30</v>
      </c>
      <c r="L2">
        <v>13.58</v>
      </c>
      <c r="M2" s="1">
        <v>11.95</v>
      </c>
      <c r="N2" t="s">
        <v>33</v>
      </c>
      <c r="O2">
        <v>10</v>
      </c>
      <c r="Q2" t="s">
        <v>46</v>
      </c>
      <c r="R2">
        <f>AVERAGEIF($D15:$D25,"WT",G$15:G$25)</f>
        <v>26.95</v>
      </c>
      <c r="S2">
        <f>AVERAGEIF($D12:$D25,"WT",H$12:H$25)</f>
        <v>24.494444444444444</v>
      </c>
      <c r="T2">
        <f>AVERAGEIF($D2:$D25,"WT",I$2:I$25)</f>
        <v>18.162307692307692</v>
      </c>
      <c r="U2">
        <f>AVERAGEIF($D2:$D25,"WT",J$2:J$25)</f>
        <v>16.990000000000002</v>
      </c>
      <c r="V2">
        <f>AVERAGEIF($D2:$D14,"WT",K$2:K$14)</f>
        <v>20.934285714285714</v>
      </c>
      <c r="W2">
        <f>AVERAGEIF($D2:$D25,"WT",L$2:L$25)</f>
        <v>9.6492307692307708</v>
      </c>
      <c r="X2">
        <f>AVERAGEIF($D2:$D14,"WT",M$2:M$14)</f>
        <v>13.838333333333333</v>
      </c>
      <c r="Y2">
        <f>AVERAGEIF($D12:$D25,"WT",N$12:N$25)</f>
        <v>6.1799999999999988</v>
      </c>
    </row>
    <row r="3" spans="1:25" x14ac:dyDescent="0.45">
      <c r="A3">
        <v>131</v>
      </c>
      <c r="B3">
        <v>3</v>
      </c>
      <c r="C3" t="s">
        <v>37</v>
      </c>
      <c r="D3" t="s">
        <v>46</v>
      </c>
      <c r="E3" t="s">
        <v>1</v>
      </c>
      <c r="F3" t="s">
        <v>39</v>
      </c>
      <c r="G3" s="2" t="s">
        <v>44</v>
      </c>
      <c r="H3" s="2" t="s">
        <v>44</v>
      </c>
      <c r="I3">
        <v>15</v>
      </c>
      <c r="J3">
        <v>30</v>
      </c>
      <c r="K3">
        <v>30</v>
      </c>
      <c r="L3">
        <v>24.45</v>
      </c>
      <c r="M3" s="1">
        <v>24</v>
      </c>
      <c r="N3" t="s">
        <v>33</v>
      </c>
      <c r="O3">
        <v>10</v>
      </c>
      <c r="Q3" t="s">
        <v>45</v>
      </c>
      <c r="R3">
        <f>AVERAGEIF($D15:$D25,"Het",G$15:G$25)</f>
        <v>25.478000000000002</v>
      </c>
      <c r="S3">
        <f>AVERAGEIF($D2:$D25,"Het",I$2:I$25)</f>
        <v>18.764545454545456</v>
      </c>
      <c r="T3">
        <f>AVERAGEIF($D2:$D25,"Het",J$2:J$25)</f>
        <v>18.617272727272731</v>
      </c>
      <c r="U3">
        <f>AVERAGEIF($D2:$D25,"Het",J$2:J$25)</f>
        <v>18.617272727272731</v>
      </c>
      <c r="V3">
        <f>AVERAGEIF($D2:$D14,"Het",K$2:K$14)</f>
        <v>21.055</v>
      </c>
      <c r="W3">
        <f>AVERAGEIF($D2:$D25,"Het",L$2:L$25)</f>
        <v>14.479090909090907</v>
      </c>
      <c r="X3">
        <f>AVERAGEIF($D2:$D14,"Het",M$2:M$25)</f>
        <v>10.407500000000001</v>
      </c>
      <c r="Y3">
        <f>AVERAGEIF($D12:$D25,"Het",N$12:N$25)</f>
        <v>7.3659999999999997</v>
      </c>
    </row>
    <row r="4" spans="1:25" x14ac:dyDescent="0.45">
      <c r="A4">
        <v>131</v>
      </c>
      <c r="B4">
        <v>3</v>
      </c>
      <c r="C4" t="s">
        <v>37</v>
      </c>
      <c r="D4" t="s">
        <v>45</v>
      </c>
      <c r="E4" t="s">
        <v>2</v>
      </c>
      <c r="F4" t="s">
        <v>40</v>
      </c>
      <c r="G4" s="2" t="s">
        <v>44</v>
      </c>
      <c r="H4" s="2" t="s">
        <v>44</v>
      </c>
      <c r="I4">
        <v>30</v>
      </c>
      <c r="J4">
        <v>30</v>
      </c>
      <c r="K4">
        <v>15.15</v>
      </c>
      <c r="L4">
        <v>30</v>
      </c>
      <c r="M4">
        <v>14.41</v>
      </c>
      <c r="N4" s="1">
        <v>6.75</v>
      </c>
      <c r="O4">
        <v>11</v>
      </c>
    </row>
    <row r="5" spans="1:25" x14ac:dyDescent="0.45">
      <c r="A5">
        <v>131</v>
      </c>
      <c r="B5">
        <v>3</v>
      </c>
      <c r="C5" t="s">
        <v>37</v>
      </c>
      <c r="D5" t="s">
        <v>45</v>
      </c>
      <c r="E5" t="s">
        <v>3</v>
      </c>
      <c r="F5" t="s">
        <v>41</v>
      </c>
      <c r="G5" s="2" t="s">
        <v>44</v>
      </c>
      <c r="H5" s="2" t="s">
        <v>44</v>
      </c>
      <c r="I5">
        <v>30</v>
      </c>
      <c r="J5">
        <v>30</v>
      </c>
      <c r="K5">
        <v>9.56</v>
      </c>
      <c r="L5" s="1">
        <v>14.3</v>
      </c>
      <c r="M5" t="s">
        <v>33</v>
      </c>
      <c r="N5" t="s">
        <v>33</v>
      </c>
      <c r="O5">
        <v>9</v>
      </c>
      <c r="Q5" t="s">
        <v>49</v>
      </c>
      <c r="R5">
        <f t="array" ref="R5">STDEV(IF($D$2:$D$25="WT",IF(G$2:G$25&lt;&gt;"NA",IF(G$2:G$25&lt;&gt;"Done",G$2:G$25))))/SQRT(COUNTIFS($D$2:$D$25,"WT",G$2:G$25,"&lt;&gt;NA",G$2:G$25,"&lt;&gt;Done"))</f>
        <v>3.0499999999999994</v>
      </c>
      <c r="S5">
        <f t="array" ref="S5">STDEV(IF($D$2:$D$25="WT",IF(H$2:H$25&lt;&gt;"NA",IF(H$2:H$25&lt;&gt;"Done",H$2:H$25))))/SQRT(COUNTIFS($D$2:$D$25,"WT",H$2:H$25,"&lt;&gt;NA",H$2:H$25,"&lt;&gt;Done"))</f>
        <v>2.9343090759302162</v>
      </c>
      <c r="T5">
        <f t="array" ref="T5">STDEV(IF($D$2:$D$25="WT",IF(I$2:I$25&lt;&gt;"NA",IF(I$2:I$25&lt;&gt;"Done",I$2:I$25))))/SQRT(COUNTIFS($D$2:$D$25,"WT",I$2:I$25,"&lt;&gt;NA",I$2:I$25,"&lt;&gt;Done"))</f>
        <v>2.9050255203976687</v>
      </c>
      <c r="U5">
        <f t="array" ref="U5">STDEV(IF($D$2:$D$25="WT",IF(J$2:J$25&lt;&gt;"NA",IF(J$2:J$25&lt;&gt;"Done",J$2:J$25))))/SQRT(COUNTIFS($D$2:$D$25,"WT",J$2:J$25,"&lt;&gt;NA",J$2:J$25,"&lt;&gt;Done"))</f>
        <v>3.3632928004469758</v>
      </c>
      <c r="V5">
        <f t="array" ref="V5">STDEV(IF($D$2:$D$25="WT",IF(K$2:K$25&lt;&gt;"NA",IF(K$2:K$25&lt;&gt;"Done",K$2:K$25))))/SQRT(COUNTIFS($D$2:$D$25,"WT",K$2:K$25,"&lt;&gt;NA",K$2:K$25,"&lt;&gt;Done"))</f>
        <v>4.3127009861475889</v>
      </c>
      <c r="W5">
        <f t="array" ref="W5">STDEV(IF($D$2:$D$25="WT",IF(L$2:L$25&lt;&gt;"NA",IF(L$2:L$25&lt;&gt;"Done",L$2:L$25))))/SQRT(COUNTIFS($D$2:$D$25,"WT",L$2:L$25,"&lt;&gt;NA",L$2:L$25,"&lt;&gt;Done"))</f>
        <v>2.4224289731956059</v>
      </c>
      <c r="X5">
        <f t="array" ref="X5">STDEV(IF($D$2:$D$25="WT",IF(M$2:M$25&lt;&gt;"NA",IF(M$2:M$25&lt;&gt;"Done",M$2:M$25))))/SQRT(COUNTIFS($D$2:$D$25,"WT",M$2:M$25,"&lt;&gt;NA",M$2:M$25,"&lt;&gt;Done"))</f>
        <v>4.362345253543225</v>
      </c>
      <c r="Y5">
        <f t="array" ref="Y5">STDEV(IF($D$2:$D$25="WT",IF(N$2:N$25&lt;&gt;"NA",IF(N$2:N$25&lt;&gt;"Done",N$2:N$25))))/SQRT(COUNTIFS($D$2:$D$25,"WT",N$2:N$25,"&lt;&gt;NA",N$2:N$25,"&lt;&gt;Done"))</f>
        <v>1.518986357922794</v>
      </c>
    </row>
    <row r="6" spans="1:25" x14ac:dyDescent="0.45">
      <c r="A6">
        <v>131</v>
      </c>
      <c r="B6">
        <v>3</v>
      </c>
      <c r="C6" t="s">
        <v>37</v>
      </c>
      <c r="D6" t="s">
        <v>45</v>
      </c>
      <c r="E6" t="s">
        <v>4</v>
      </c>
      <c r="F6" t="s">
        <v>42</v>
      </c>
      <c r="G6" s="2" t="s">
        <v>44</v>
      </c>
      <c r="H6" s="2" t="s">
        <v>44</v>
      </c>
      <c r="I6">
        <v>30</v>
      </c>
      <c r="J6">
        <v>4.2300000000000004</v>
      </c>
      <c r="K6">
        <v>30</v>
      </c>
      <c r="L6">
        <v>14</v>
      </c>
      <c r="M6" s="1">
        <v>9.83</v>
      </c>
      <c r="N6" t="s">
        <v>33</v>
      </c>
      <c r="O6">
        <v>10</v>
      </c>
      <c r="Q6" t="s">
        <v>50</v>
      </c>
      <c r="R6">
        <f t="array" ref="R6">STDEV(IF($D$2:$D$25="Het",IF(G$2:G$25&lt;&gt;"NA",IF(G$2:G$25&lt;&gt;"Done",G$2:G$25))))/SQRT(COUNTIFS($D$2:$D$25,"Het",G$2:G$25,"&lt;&gt;NA",G$2:G$25,"&lt;&gt;Done"))</f>
        <v>4.5220000000000002</v>
      </c>
      <c r="S6">
        <f t="array" ref="S6">STDEV(IF($D$2:$D$25="Het",IF(H$2:H$25&lt;&gt;"NA",IF(H$2:H$25&lt;&gt;"Done",H$2:H$25))))/SQRT(COUNTIFS($D$2:$D$25,"Het",H$2:H$25,"&lt;&gt;NA",H$2:H$25,"&lt;&gt;Done"))</f>
        <v>6.0044022183727837</v>
      </c>
      <c r="T6">
        <f t="array" ref="T6">STDEV(IF($D$2:$D$25="Het",IF(I$2:I$25&lt;&gt;"NA",IF(I$2:I$25&lt;&gt;"Done",I$2:I$25))))/SQRT(COUNTIFS($D$2:$D$25,"Het",I$2:I$25,"&lt;&gt;NA",I$2:I$25,"&lt;&gt;Done"))</f>
        <v>3.3681865537937488</v>
      </c>
      <c r="U6">
        <f t="array" ref="U6">STDEV(IF($D$2:$D$25="Het",IF(J$2:J$25&lt;&gt;"NA",IF(J$2:J$25&lt;&gt;"Done",J$2:J$25))))/SQRT(COUNTIFS($D$2:$D$25,"Het",J$2:J$25,"&lt;&gt;NA",J$2:J$25,"&lt;&gt;Done"))</f>
        <v>3.6551781677527715</v>
      </c>
      <c r="V6">
        <f t="array" ref="V6">STDEV(IF($D$2:$D$25="Het",IF(K$2:K$25&lt;&gt;"NA",IF(K$2:K$25&lt;&gt;"Done",K$2:K$25))))/SQRT(COUNTIFS($D$2:$D$25,"Het",K$2:K$25,"&lt;&gt;NA",K$2:K$25,"&lt;&gt;Done"))</f>
        <v>4.0663757409598364</v>
      </c>
      <c r="W6">
        <f t="array" ref="W6">STDEV(IF($D$2:$D$25="Het",IF(L$2:L$25&lt;&gt;"NA",IF(L$2:L$25&lt;&gt;"Done",L$2:L$25))))/SQRT(COUNTIFS($D$2:$D$25,"Het",L$2:L$25,"&lt;&gt;NA",L$2:L$25,"&lt;&gt;Done"))</f>
        <v>2.6839382375177561</v>
      </c>
      <c r="X6">
        <f t="array" ref="X6">STDEV(IF($D$2:$D$25="Het",IF(M$2:M$25&lt;&gt;"NA",IF(M$2:M$25&lt;&gt;"Done",M$2:M$25))))/SQRT(COUNTIFS($D$2:$D$25,"Het",M$2:M$25,"&lt;&gt;NA",M$2:M$25,"&lt;&gt;Done"))</f>
        <v>1.41889848709013</v>
      </c>
      <c r="Y6">
        <f t="array" ref="Y6">STDEV(IF($D$2:$D$25="Het",IF(N$2:N$25&lt;&gt;"NA",IF(N$2:N$25&lt;&gt;"Done",N$2:N$25))))/SQRT(COUNTIFS($D$2:$D$25,"Het",N$2:N$25,"&lt;&gt;NA",N$2:N$25,"&lt;&gt;Done"))</f>
        <v>0.90231430838212445</v>
      </c>
    </row>
    <row r="7" spans="1:25" x14ac:dyDescent="0.45">
      <c r="A7">
        <v>131</v>
      </c>
      <c r="B7">
        <v>3</v>
      </c>
      <c r="C7" t="s">
        <v>36</v>
      </c>
      <c r="D7" t="s">
        <v>45</v>
      </c>
      <c r="E7" t="s">
        <v>5</v>
      </c>
      <c r="F7" t="s">
        <v>38</v>
      </c>
      <c r="G7" s="2" t="s">
        <v>44</v>
      </c>
      <c r="H7" s="2" t="s">
        <v>44</v>
      </c>
      <c r="I7">
        <v>30</v>
      </c>
      <c r="J7">
        <v>30</v>
      </c>
      <c r="K7">
        <v>11.62</v>
      </c>
      <c r="L7" s="1">
        <v>10.62</v>
      </c>
      <c r="M7" t="s">
        <v>33</v>
      </c>
      <c r="N7" t="s">
        <v>33</v>
      </c>
      <c r="O7">
        <v>9</v>
      </c>
    </row>
    <row r="8" spans="1:25" x14ac:dyDescent="0.45">
      <c r="A8">
        <v>131</v>
      </c>
      <c r="B8">
        <v>3</v>
      </c>
      <c r="C8" t="s">
        <v>36</v>
      </c>
      <c r="D8" t="s">
        <v>45</v>
      </c>
      <c r="E8" t="s">
        <v>6</v>
      </c>
      <c r="F8" t="s">
        <v>39</v>
      </c>
      <c r="G8" s="2" t="s">
        <v>44</v>
      </c>
      <c r="H8" s="2" t="s">
        <v>44</v>
      </c>
      <c r="I8">
        <v>11</v>
      </c>
      <c r="J8">
        <v>30</v>
      </c>
      <c r="K8">
        <v>30</v>
      </c>
      <c r="L8">
        <v>13.16</v>
      </c>
      <c r="M8" s="1">
        <v>9.68</v>
      </c>
      <c r="N8" t="s">
        <v>33</v>
      </c>
      <c r="O8">
        <v>10</v>
      </c>
      <c r="Q8" t="s">
        <v>21</v>
      </c>
      <c r="R8" t="s">
        <v>47</v>
      </c>
    </row>
    <row r="9" spans="1:25" x14ac:dyDescent="0.45">
      <c r="A9">
        <v>131</v>
      </c>
      <c r="B9">
        <v>3</v>
      </c>
      <c r="C9" t="s">
        <v>36</v>
      </c>
      <c r="D9" t="s">
        <v>45</v>
      </c>
      <c r="E9" t="s">
        <v>7</v>
      </c>
      <c r="F9" t="s">
        <v>40</v>
      </c>
      <c r="G9" s="2" t="s">
        <v>44</v>
      </c>
      <c r="H9" s="2" t="s">
        <v>44</v>
      </c>
      <c r="I9">
        <v>30</v>
      </c>
      <c r="J9">
        <v>30</v>
      </c>
      <c r="K9">
        <v>30</v>
      </c>
      <c r="L9">
        <v>20.25</v>
      </c>
      <c r="M9" s="1">
        <v>7.71</v>
      </c>
      <c r="N9" t="s">
        <v>33</v>
      </c>
      <c r="O9">
        <v>10</v>
      </c>
      <c r="Q9" t="s">
        <v>46</v>
      </c>
      <c r="R9">
        <f>AVERAGEIF($D2:$D25,"WT",$O2:$O25)</f>
        <v>8.3076923076923084</v>
      </c>
    </row>
    <row r="10" spans="1:25" x14ac:dyDescent="0.45">
      <c r="A10">
        <v>131</v>
      </c>
      <c r="B10">
        <v>3</v>
      </c>
      <c r="C10" t="s">
        <v>36</v>
      </c>
      <c r="D10" t="s">
        <v>46</v>
      </c>
      <c r="E10" t="s">
        <v>8</v>
      </c>
      <c r="F10" t="s">
        <v>41</v>
      </c>
      <c r="G10" s="2" t="s">
        <v>44</v>
      </c>
      <c r="H10" s="2" t="s">
        <v>44</v>
      </c>
      <c r="I10">
        <v>30</v>
      </c>
      <c r="J10">
        <v>30</v>
      </c>
      <c r="K10">
        <v>30</v>
      </c>
      <c r="L10">
        <v>30</v>
      </c>
      <c r="M10">
        <v>30</v>
      </c>
      <c r="N10">
        <v>19</v>
      </c>
      <c r="O10">
        <v>12</v>
      </c>
      <c r="Q10" t="s">
        <v>45</v>
      </c>
      <c r="R10">
        <f>AVERAGEIF($D2:$D25,"Het",$O2:$O25)</f>
        <v>8.2727272727272734</v>
      </c>
    </row>
    <row r="11" spans="1:25" x14ac:dyDescent="0.45">
      <c r="A11">
        <v>131</v>
      </c>
      <c r="B11">
        <v>3</v>
      </c>
      <c r="C11" t="s">
        <v>37</v>
      </c>
      <c r="D11" t="s">
        <v>46</v>
      </c>
      <c r="E11" t="s">
        <v>9</v>
      </c>
      <c r="F11" t="s">
        <v>43</v>
      </c>
      <c r="G11" s="2" t="s">
        <v>44</v>
      </c>
      <c r="H11" s="2" t="s">
        <v>44</v>
      </c>
      <c r="I11">
        <v>30</v>
      </c>
      <c r="J11">
        <v>30</v>
      </c>
      <c r="K11">
        <v>7.22</v>
      </c>
      <c r="L11" s="1">
        <v>9.9600000000000009</v>
      </c>
      <c r="M11" t="s">
        <v>33</v>
      </c>
      <c r="N11" t="s">
        <v>33</v>
      </c>
      <c r="O11">
        <v>9</v>
      </c>
    </row>
    <row r="12" spans="1:25" x14ac:dyDescent="0.45">
      <c r="A12">
        <v>142</v>
      </c>
      <c r="B12">
        <v>1</v>
      </c>
      <c r="C12" t="s">
        <v>36</v>
      </c>
      <c r="D12" t="s">
        <v>46</v>
      </c>
      <c r="E12" t="s">
        <v>0</v>
      </c>
      <c r="F12" t="s">
        <v>38</v>
      </c>
      <c r="G12" s="2" t="s">
        <v>44</v>
      </c>
      <c r="H12" s="4">
        <v>30</v>
      </c>
      <c r="I12">
        <v>30</v>
      </c>
      <c r="J12">
        <v>5.0999999999999996</v>
      </c>
      <c r="K12">
        <v>30</v>
      </c>
      <c r="L12">
        <v>6.75</v>
      </c>
      <c r="M12">
        <v>4.4000000000000004</v>
      </c>
      <c r="N12">
        <v>12.19</v>
      </c>
      <c r="O12">
        <v>10</v>
      </c>
    </row>
    <row r="13" spans="1:25" x14ac:dyDescent="0.45">
      <c r="A13">
        <v>142</v>
      </c>
      <c r="B13">
        <v>1</v>
      </c>
      <c r="C13" t="s">
        <v>37</v>
      </c>
      <c r="D13" t="s">
        <v>46</v>
      </c>
      <c r="E13" t="s">
        <v>1</v>
      </c>
      <c r="F13" t="s">
        <v>38</v>
      </c>
      <c r="G13" s="2" t="s">
        <v>44</v>
      </c>
      <c r="H13" s="4">
        <v>30</v>
      </c>
      <c r="I13">
        <v>16.36</v>
      </c>
      <c r="J13" s="1">
        <v>4.32</v>
      </c>
      <c r="K13">
        <v>11.91</v>
      </c>
      <c r="L13">
        <v>13.38</v>
      </c>
      <c r="M13">
        <v>7.16</v>
      </c>
      <c r="N13">
        <v>8</v>
      </c>
      <c r="O13">
        <v>7</v>
      </c>
    </row>
    <row r="14" spans="1:25" x14ac:dyDescent="0.45">
      <c r="A14">
        <v>142</v>
      </c>
      <c r="B14">
        <v>1</v>
      </c>
      <c r="C14" t="s">
        <v>37</v>
      </c>
      <c r="D14" t="s">
        <v>46</v>
      </c>
      <c r="E14" t="s">
        <v>2</v>
      </c>
      <c r="F14" t="s">
        <v>39</v>
      </c>
      <c r="G14" s="2" t="s">
        <v>44</v>
      </c>
      <c r="H14" s="4">
        <v>30</v>
      </c>
      <c r="I14">
        <v>9.2200000000000006</v>
      </c>
      <c r="J14">
        <v>30</v>
      </c>
      <c r="K14">
        <v>7.41</v>
      </c>
      <c r="L14">
        <v>4.59</v>
      </c>
      <c r="M14">
        <v>5.52</v>
      </c>
      <c r="N14">
        <v>3.88</v>
      </c>
      <c r="O14">
        <v>9</v>
      </c>
    </row>
    <row r="15" spans="1:25" s="2" customFormat="1" x14ac:dyDescent="0.45">
      <c r="A15" s="2">
        <v>131</v>
      </c>
      <c r="B15" s="2">
        <v>5</v>
      </c>
      <c r="C15" s="2" t="s">
        <v>36</v>
      </c>
      <c r="D15" s="2" t="s">
        <v>46</v>
      </c>
      <c r="E15" s="2" t="s">
        <v>0</v>
      </c>
      <c r="F15" s="2" t="s">
        <v>38</v>
      </c>
      <c r="G15" s="3">
        <v>30</v>
      </c>
      <c r="H15" s="3">
        <v>30</v>
      </c>
      <c r="I15" s="3">
        <v>30</v>
      </c>
      <c r="J15" s="2">
        <v>6.2</v>
      </c>
      <c r="K15" s="2" t="s">
        <v>44</v>
      </c>
      <c r="L15" s="2">
        <v>3.5</v>
      </c>
      <c r="M15" s="2" t="s">
        <v>44</v>
      </c>
      <c r="N15" s="2">
        <v>4.29</v>
      </c>
      <c r="O15" s="2">
        <v>9</v>
      </c>
    </row>
    <row r="16" spans="1:25" s="2" customFormat="1" x14ac:dyDescent="0.45">
      <c r="A16" s="2">
        <v>131</v>
      </c>
      <c r="B16" s="2">
        <v>5</v>
      </c>
      <c r="C16" s="2" t="s">
        <v>37</v>
      </c>
      <c r="D16" s="2" t="s">
        <v>45</v>
      </c>
      <c r="E16" s="2" t="s">
        <v>1</v>
      </c>
      <c r="F16" s="2" t="s">
        <v>38</v>
      </c>
      <c r="G16" s="3">
        <v>30</v>
      </c>
      <c r="H16" s="3">
        <v>30</v>
      </c>
      <c r="I16" s="2">
        <v>6.8</v>
      </c>
      <c r="J16" s="2">
        <v>6.55</v>
      </c>
      <c r="K16" s="2" t="s">
        <v>44</v>
      </c>
      <c r="L16" s="2">
        <v>2.85</v>
      </c>
      <c r="M16" s="2" t="s">
        <v>44</v>
      </c>
      <c r="N16" s="2">
        <v>7.2</v>
      </c>
      <c r="O16" s="2">
        <v>7</v>
      </c>
    </row>
    <row r="17" spans="1:15" s="2" customFormat="1" x14ac:dyDescent="0.45">
      <c r="A17" s="2">
        <v>131</v>
      </c>
      <c r="B17" s="2">
        <v>5</v>
      </c>
      <c r="C17" s="2" t="s">
        <v>36</v>
      </c>
      <c r="D17" s="2" t="s">
        <v>45</v>
      </c>
      <c r="E17" s="2" t="s">
        <v>2</v>
      </c>
      <c r="F17" s="2" t="s">
        <v>39</v>
      </c>
      <c r="G17" s="3">
        <v>7.39</v>
      </c>
      <c r="H17" s="3">
        <v>6.33</v>
      </c>
      <c r="I17" s="2">
        <v>8.7799999999999994</v>
      </c>
      <c r="J17" s="2">
        <v>8.7799999999999994</v>
      </c>
      <c r="K17" s="2" t="s">
        <v>44</v>
      </c>
      <c r="L17" s="2">
        <v>8.2100000000000009</v>
      </c>
      <c r="M17" s="2" t="s">
        <v>44</v>
      </c>
      <c r="N17" s="2">
        <v>7.61</v>
      </c>
      <c r="O17" s="2">
        <v>5</v>
      </c>
    </row>
    <row r="18" spans="1:15" s="2" customFormat="1" x14ac:dyDescent="0.45">
      <c r="A18" s="2">
        <v>131</v>
      </c>
      <c r="B18" s="2">
        <v>5</v>
      </c>
      <c r="C18" s="2" t="s">
        <v>36</v>
      </c>
      <c r="D18" s="2" t="s">
        <v>46</v>
      </c>
      <c r="E18" s="2" t="s">
        <v>3</v>
      </c>
      <c r="F18" s="2" t="s">
        <v>40</v>
      </c>
      <c r="G18" s="3">
        <v>11.7</v>
      </c>
      <c r="H18" s="3">
        <v>30</v>
      </c>
      <c r="I18" s="2">
        <v>17.91</v>
      </c>
      <c r="J18" s="2">
        <v>18.28</v>
      </c>
      <c r="K18" s="2" t="s">
        <v>44</v>
      </c>
      <c r="L18" s="2">
        <v>3.95</v>
      </c>
      <c r="M18" s="2" t="s">
        <v>44</v>
      </c>
      <c r="N18" s="2">
        <v>3.56</v>
      </c>
      <c r="O18" s="2">
        <v>7</v>
      </c>
    </row>
    <row r="19" spans="1:15" s="2" customFormat="1" x14ac:dyDescent="0.45">
      <c r="A19" s="2">
        <v>131</v>
      </c>
      <c r="B19" s="2">
        <v>5</v>
      </c>
      <c r="C19" s="2" t="s">
        <v>37</v>
      </c>
      <c r="D19" s="2" t="s">
        <v>45</v>
      </c>
      <c r="E19" s="2" t="s">
        <v>4</v>
      </c>
      <c r="F19" s="2" t="s">
        <v>39</v>
      </c>
      <c r="G19" s="3">
        <v>30</v>
      </c>
      <c r="H19" s="3">
        <v>4.6900000000000004</v>
      </c>
      <c r="I19" s="2">
        <v>7.61</v>
      </c>
      <c r="J19" s="2">
        <v>6.91</v>
      </c>
      <c r="K19" s="2" t="s">
        <v>44</v>
      </c>
      <c r="L19" s="2">
        <v>7.53</v>
      </c>
      <c r="M19" s="2" t="s">
        <v>44</v>
      </c>
      <c r="N19" s="2">
        <v>4.47</v>
      </c>
      <c r="O19" s="2">
        <v>6</v>
      </c>
    </row>
    <row r="20" spans="1:15" s="2" customFormat="1" x14ac:dyDescent="0.45">
      <c r="A20" s="2">
        <v>131</v>
      </c>
      <c r="B20" s="2">
        <v>5</v>
      </c>
      <c r="C20" s="2" t="s">
        <v>37</v>
      </c>
      <c r="D20" s="2" t="s">
        <v>46</v>
      </c>
      <c r="E20" s="2" t="s">
        <v>5</v>
      </c>
      <c r="F20" s="2" t="s">
        <v>40</v>
      </c>
      <c r="G20" s="3">
        <v>30</v>
      </c>
      <c r="H20" s="3">
        <v>7</v>
      </c>
      <c r="I20" s="2">
        <v>5.26</v>
      </c>
      <c r="J20" s="2">
        <v>22.8</v>
      </c>
      <c r="K20" s="2" t="s">
        <v>44</v>
      </c>
      <c r="L20" s="2">
        <v>1.96</v>
      </c>
      <c r="M20" s="2" t="s">
        <v>44</v>
      </c>
      <c r="N20" s="2">
        <v>7.36</v>
      </c>
      <c r="O20" s="2">
        <v>6</v>
      </c>
    </row>
    <row r="21" spans="1:15" x14ac:dyDescent="0.45">
      <c r="A21">
        <v>143</v>
      </c>
      <c r="B21">
        <v>2</v>
      </c>
      <c r="C21" t="s">
        <v>36</v>
      </c>
      <c r="D21" t="s">
        <v>46</v>
      </c>
      <c r="E21" t="s">
        <v>0</v>
      </c>
      <c r="F21" t="s">
        <v>38</v>
      </c>
      <c r="G21" s="4">
        <v>30</v>
      </c>
      <c r="H21" s="4">
        <v>30</v>
      </c>
      <c r="I21">
        <v>8.1300000000000008</v>
      </c>
      <c r="J21">
        <v>7.61</v>
      </c>
      <c r="K21" s="2" t="s">
        <v>44</v>
      </c>
      <c r="L21">
        <v>4.9000000000000004</v>
      </c>
      <c r="M21" s="2" t="s">
        <v>44</v>
      </c>
      <c r="N21">
        <v>6.29</v>
      </c>
      <c r="O21">
        <v>7</v>
      </c>
    </row>
    <row r="22" spans="1:15" x14ac:dyDescent="0.45">
      <c r="A22">
        <v>143</v>
      </c>
      <c r="B22">
        <v>2</v>
      </c>
      <c r="C22" t="s">
        <v>36</v>
      </c>
      <c r="D22" t="s">
        <v>46</v>
      </c>
      <c r="E22" t="s">
        <v>1</v>
      </c>
      <c r="F22" t="s">
        <v>39</v>
      </c>
      <c r="G22" s="4">
        <v>30</v>
      </c>
      <c r="H22" s="4">
        <v>14.35</v>
      </c>
      <c r="I22">
        <v>9.5</v>
      </c>
      <c r="J22">
        <v>3.86</v>
      </c>
      <c r="K22" s="2" t="s">
        <v>44</v>
      </c>
      <c r="L22">
        <v>6.16</v>
      </c>
      <c r="M22" s="2" t="s">
        <v>44</v>
      </c>
      <c r="N22">
        <v>5.53</v>
      </c>
      <c r="O22">
        <v>6</v>
      </c>
    </row>
    <row r="23" spans="1:15" x14ac:dyDescent="0.45">
      <c r="A23">
        <v>143</v>
      </c>
      <c r="B23">
        <v>2</v>
      </c>
      <c r="C23" t="s">
        <v>36</v>
      </c>
      <c r="D23" t="s">
        <v>45</v>
      </c>
      <c r="E23" t="s">
        <v>2</v>
      </c>
      <c r="F23" t="s">
        <v>40</v>
      </c>
      <c r="G23" s="4">
        <v>30</v>
      </c>
      <c r="H23" s="4">
        <v>30</v>
      </c>
      <c r="I23">
        <v>17.11</v>
      </c>
      <c r="J23">
        <v>4.2699999999999996</v>
      </c>
      <c r="K23" s="2" t="s">
        <v>44</v>
      </c>
      <c r="L23">
        <v>30</v>
      </c>
      <c r="M23" s="2" t="s">
        <v>44</v>
      </c>
      <c r="N23">
        <v>6.36</v>
      </c>
      <c r="O23">
        <v>7</v>
      </c>
    </row>
    <row r="24" spans="1:15" x14ac:dyDescent="0.45">
      <c r="A24">
        <v>143</v>
      </c>
      <c r="B24">
        <v>2</v>
      </c>
      <c r="C24" t="s">
        <v>37</v>
      </c>
      <c r="D24" t="s">
        <v>46</v>
      </c>
      <c r="E24" t="s">
        <v>3</v>
      </c>
      <c r="F24" t="s">
        <v>39</v>
      </c>
      <c r="G24" s="4">
        <v>30</v>
      </c>
      <c r="H24" s="4">
        <v>19.100000000000001</v>
      </c>
      <c r="I24">
        <v>4.7300000000000004</v>
      </c>
      <c r="J24">
        <v>2.7</v>
      </c>
      <c r="K24" s="2" t="s">
        <v>44</v>
      </c>
      <c r="L24">
        <v>2.2599999999999998</v>
      </c>
      <c r="M24" s="2" t="s">
        <v>44</v>
      </c>
      <c r="N24">
        <v>4.5199999999999996</v>
      </c>
      <c r="O24">
        <v>6</v>
      </c>
    </row>
    <row r="25" spans="1:15" x14ac:dyDescent="0.45">
      <c r="A25">
        <v>143</v>
      </c>
      <c r="B25">
        <v>2</v>
      </c>
      <c r="C25" t="s">
        <v>37</v>
      </c>
      <c r="D25" t="s">
        <v>45</v>
      </c>
      <c r="E25" t="s">
        <v>4</v>
      </c>
      <c r="F25" t="s">
        <v>38</v>
      </c>
      <c r="G25" s="4">
        <v>30</v>
      </c>
      <c r="H25" s="4">
        <v>30</v>
      </c>
      <c r="I25">
        <v>5.1100000000000003</v>
      </c>
      <c r="J25">
        <v>24.05</v>
      </c>
      <c r="K25" s="2" t="s">
        <v>44</v>
      </c>
      <c r="L25">
        <v>8.35</v>
      </c>
      <c r="M25" s="2" t="s">
        <v>44</v>
      </c>
      <c r="N25">
        <v>11.19</v>
      </c>
      <c r="O25">
        <v>7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6471BE-ECB8-4354-B27C-94E81E2EC609}">
  <dimension ref="A1:X25"/>
  <sheetViews>
    <sheetView zoomScale="70" zoomScaleNormal="70" workbookViewId="0">
      <selection sqref="A1:N1"/>
    </sheetView>
  </sheetViews>
  <sheetFormatPr defaultRowHeight="14.25" x14ac:dyDescent="0.45"/>
  <cols>
    <col min="1" max="1" width="5.46484375" customWidth="1"/>
    <col min="2" max="2" width="4.9296875" bestFit="1" customWidth="1"/>
    <col min="3" max="3" width="3.3984375" bestFit="1" customWidth="1"/>
    <col min="4" max="4" width="8.33203125" bestFit="1" customWidth="1"/>
    <col min="5" max="5" width="8.53125" bestFit="1" customWidth="1"/>
    <col min="6" max="6" width="8.53125" customWidth="1"/>
    <col min="7" max="12" width="11.6640625" bestFit="1" customWidth="1"/>
    <col min="13" max="14" width="12.6640625" bestFit="1" customWidth="1"/>
  </cols>
  <sheetData>
    <row r="1" spans="1:24" x14ac:dyDescent="0.45">
      <c r="A1" s="5" t="s">
        <v>18</v>
      </c>
      <c r="B1" s="5" t="s">
        <v>19</v>
      </c>
      <c r="C1" s="5" t="s">
        <v>20</v>
      </c>
      <c r="D1" s="5" t="s">
        <v>21</v>
      </c>
      <c r="E1" s="5" t="s">
        <v>22</v>
      </c>
      <c r="F1" s="5" t="s">
        <v>35</v>
      </c>
      <c r="G1" s="5" t="s">
        <v>16</v>
      </c>
      <c r="H1" s="5" t="s">
        <v>17</v>
      </c>
      <c r="I1" s="5" t="s">
        <v>10</v>
      </c>
      <c r="J1" s="5" t="s">
        <v>11</v>
      </c>
      <c r="K1" s="5" t="s">
        <v>12</v>
      </c>
      <c r="L1" s="5" t="s">
        <v>13</v>
      </c>
      <c r="M1" s="5" t="s">
        <v>14</v>
      </c>
      <c r="N1" s="5" t="s">
        <v>15</v>
      </c>
      <c r="P1" t="s">
        <v>21</v>
      </c>
      <c r="Q1">
        <v>4</v>
      </c>
      <c r="R1">
        <v>5</v>
      </c>
      <c r="S1">
        <v>6</v>
      </c>
      <c r="T1">
        <v>7</v>
      </c>
      <c r="U1">
        <v>8</v>
      </c>
      <c r="V1">
        <v>9</v>
      </c>
      <c r="W1">
        <v>10</v>
      </c>
      <c r="X1">
        <v>11</v>
      </c>
    </row>
    <row r="2" spans="1:24" x14ac:dyDescent="0.45">
      <c r="A2">
        <v>131</v>
      </c>
      <c r="B2">
        <v>3</v>
      </c>
      <c r="C2" t="s">
        <v>37</v>
      </c>
      <c r="D2" t="s">
        <v>46</v>
      </c>
      <c r="E2" t="s">
        <v>0</v>
      </c>
      <c r="F2" t="s">
        <v>38</v>
      </c>
      <c r="G2" t="s">
        <v>44</v>
      </c>
      <c r="H2" t="s">
        <v>44</v>
      </c>
      <c r="I2">
        <v>4</v>
      </c>
      <c r="J2">
        <v>3.61</v>
      </c>
      <c r="K2">
        <v>1.49</v>
      </c>
      <c r="L2">
        <v>1.23</v>
      </c>
      <c r="M2">
        <v>1.31</v>
      </c>
      <c r="N2">
        <v>0.8</v>
      </c>
      <c r="P2" t="s">
        <v>46</v>
      </c>
      <c r="Q2">
        <f>AVERAGEIF($D15:$D25,"WT",G$15:G$25)</f>
        <v>11.936666666666667</v>
      </c>
      <c r="R2">
        <f>AVERAGEIF($D12:$D25,"WT",H$12:H$25)</f>
        <v>3.8049999999999997</v>
      </c>
      <c r="S2">
        <f>AVERAGEIF($D2:$D25,"WT",I$2:I$25)</f>
        <v>2.7136363636363634</v>
      </c>
      <c r="T2">
        <f>AVERAGEIF($D2:$D25,"WT",J$2:J$25)</f>
        <v>2.3176923076923077</v>
      </c>
      <c r="U2">
        <f>AVERAGEIF($D2:$D14,"WT",K$2:K$14)</f>
        <v>1.8571428571428572</v>
      </c>
      <c r="V2">
        <f>AVERAGEIF($D2:$D25,"WT",L$2:L$25)</f>
        <v>1.3299999999999998</v>
      </c>
      <c r="W2">
        <f>AVERAGEIF($D2:$D14,"WT",M$2:M$14)</f>
        <v>1.2428571428571431</v>
      </c>
      <c r="X2">
        <f>AVERAGEIF($D12:$D25,"WT",N$12:N$25)</f>
        <v>0.77111111111111119</v>
      </c>
    </row>
    <row r="3" spans="1:24" x14ac:dyDescent="0.45">
      <c r="A3">
        <v>131</v>
      </c>
      <c r="B3">
        <v>3</v>
      </c>
      <c r="C3" t="s">
        <v>37</v>
      </c>
      <c r="D3" t="s">
        <v>46</v>
      </c>
      <c r="E3" t="s">
        <v>1</v>
      </c>
      <c r="F3" t="s">
        <v>39</v>
      </c>
      <c r="G3" t="s">
        <v>44</v>
      </c>
      <c r="H3" t="s">
        <v>44</v>
      </c>
      <c r="I3" t="s">
        <v>44</v>
      </c>
      <c r="J3">
        <v>4.22</v>
      </c>
      <c r="K3">
        <v>0.76</v>
      </c>
      <c r="L3">
        <v>1.46</v>
      </c>
      <c r="M3">
        <v>1.73</v>
      </c>
      <c r="N3">
        <v>0.57999999999999996</v>
      </c>
      <c r="P3" t="s">
        <v>45</v>
      </c>
      <c r="Q3">
        <f>AVERAGEIF($D15:$D25,"Het",G$15:G$25)</f>
        <v>7.5366666666666662</v>
      </c>
      <c r="R3">
        <f>AVERAGEIF($D2:$D25,"Het",I$2:I$25)</f>
        <v>3.1412499999999999</v>
      </c>
      <c r="S3">
        <f>AVERAGEIF($D2:$D25,"Het",J$2:J$25)</f>
        <v>1.8163636363636364</v>
      </c>
      <c r="T3">
        <f>AVERAGEIF($D2:$D25,"Het",J$2:J$25)</f>
        <v>1.8163636363636364</v>
      </c>
      <c r="U3">
        <f>AVERAGEIF($D2:$D14,"Het",K$2:K$14)</f>
        <v>2.2816666666666667</v>
      </c>
      <c r="V3">
        <f>AVERAGEIF($D2:$D25,"Het",L$2:L$25)</f>
        <v>1.9627272727272727</v>
      </c>
      <c r="W3">
        <f>AVERAGEIF($D2:$D14,"Het",M$2:M$25)</f>
        <v>1.8116666666666665</v>
      </c>
      <c r="X3">
        <f>AVERAGEIF($D12:$D25,"Het",N$12:N$25)</f>
        <v>1.1180000000000001</v>
      </c>
    </row>
    <row r="4" spans="1:24" x14ac:dyDescent="0.45">
      <c r="A4">
        <v>131</v>
      </c>
      <c r="B4">
        <v>3</v>
      </c>
      <c r="C4" t="s">
        <v>37</v>
      </c>
      <c r="D4" t="s">
        <v>45</v>
      </c>
      <c r="E4" t="s">
        <v>2</v>
      </c>
      <c r="F4" t="s">
        <v>40</v>
      </c>
      <c r="G4" t="s">
        <v>44</v>
      </c>
      <c r="H4" t="s">
        <v>44</v>
      </c>
      <c r="I4" t="s">
        <v>44</v>
      </c>
      <c r="J4">
        <v>1.24</v>
      </c>
      <c r="K4">
        <v>1.5</v>
      </c>
      <c r="L4">
        <v>1.53</v>
      </c>
      <c r="M4">
        <v>0.91</v>
      </c>
      <c r="N4" s="1">
        <v>0.51</v>
      </c>
    </row>
    <row r="5" spans="1:24" x14ac:dyDescent="0.45">
      <c r="A5">
        <v>131</v>
      </c>
      <c r="B5">
        <v>3</v>
      </c>
      <c r="C5" t="s">
        <v>37</v>
      </c>
      <c r="D5" t="s">
        <v>45</v>
      </c>
      <c r="E5" t="s">
        <v>3</v>
      </c>
      <c r="F5" t="s">
        <v>41</v>
      </c>
      <c r="G5" t="s">
        <v>44</v>
      </c>
      <c r="H5" t="s">
        <v>44</v>
      </c>
      <c r="I5">
        <v>4.5</v>
      </c>
      <c r="J5">
        <v>4.29</v>
      </c>
      <c r="K5">
        <v>2.59</v>
      </c>
      <c r="L5">
        <v>2.73</v>
      </c>
      <c r="M5">
        <v>2.4</v>
      </c>
      <c r="N5">
        <v>0.78</v>
      </c>
      <c r="P5" t="s">
        <v>49</v>
      </c>
      <c r="Q5">
        <f t="array" ref="Q5">STDEV(IF($D$2:$D$25="WT",IF(G$2:G$25&lt;&gt;"NA",IF(G$2:G$25&lt;&gt;"Done",G$2:G$25))))/SQRT(COUNTIFS($D$2:$D$25,"WT",G$2:G$25,"&lt;&gt;NA",G$2:G$25,"&lt;&gt;Done"))</f>
        <v>4.3729941433504997</v>
      </c>
      <c r="R5">
        <f t="array" ref="R5">STDEV(IF($D$2:$D$25="WT",IF(H$2:H$25&lt;&gt;"NA",IF(H$2:H$25&lt;&gt;"Done",H$2:H$25))))/SQRT(COUNTIFS($D$2:$D$25,"WT",H$2:H$25,"&lt;&gt;NA",H$2:H$25,"&lt;&gt;Done"))</f>
        <v>1.0073302763812304</v>
      </c>
      <c r="S5">
        <f t="array" ref="S5">STDEV(IF($D$2:$D$25="WT",IF(I$2:I$25&lt;&gt;"NA",IF(I$2:I$25&lt;&gt;"Done",I$2:I$25))))/SQRT(COUNTIFS($D$2:$D$25,"WT",I$2:I$25,"&lt;&gt;NA",I$2:I$25,"&lt;&gt;Done"))</f>
        <v>0.34737528233433562</v>
      </c>
      <c r="T5">
        <f t="array" ref="T5">STDEV(IF($D$2:$D$25="WT",IF(J$2:J$25&lt;&gt;"NA",IF(J$2:J$25&lt;&gt;"Done",J$2:J$25))))/SQRT(COUNTIFS($D$2:$D$25,"WT",J$2:J$25,"&lt;&gt;NA",J$2:J$25,"&lt;&gt;Done"))</f>
        <v>0.44806157121274448</v>
      </c>
      <c r="U5">
        <f t="array" ref="U5">STDEV(IF($D$2:$D$25="WT",IF(K$2:K$25&lt;&gt;"NA",IF(K$2:K$25&lt;&gt;"Done",K$2:K$25))))/SQRT(COUNTIFS($D$2:$D$25,"WT",K$2:K$25,"&lt;&gt;NA",K$2:K$25,"&lt;&gt;Done"))</f>
        <v>0.34996404091273831</v>
      </c>
      <c r="V5">
        <f t="array" ref="V5">STDEV(IF($D$2:$D$25="WT",IF(L$2:L$25&lt;&gt;"NA",IF(L$2:L$25&lt;&gt;"Done",L$2:L$25))))/SQRT(COUNTIFS($D$2:$D$25,"WT",L$2:L$25,"&lt;&gt;NA",L$2:L$25,"&lt;&gt;Done"))</f>
        <v>0.17705207114698171</v>
      </c>
      <c r="W5">
        <f t="array" ref="W5">STDEV(IF($D$2:$D$25="WT",IF(M$2:M$25&lt;&gt;"NA",IF(M$2:M$25&lt;&gt;"Done",M$2:M$25))))/SQRT(COUNTIFS($D$2:$D$25,"WT",M$2:M$25,"&lt;&gt;NA",M$2:M$25,"&lt;&gt;Done"))</f>
        <v>0.16549657291393827</v>
      </c>
      <c r="X5">
        <f t="array" ref="X5">STDEV(IF($D$2:$D$25="WT",IF(N$2:N$25&lt;&gt;"NA",IF(N$2:N$25&lt;&gt;"Done",N$2:N$25))))/SQRT(COUNTIFS($D$2:$D$25,"WT",N$2:N$25,"&lt;&gt;NA",N$2:N$25,"&lt;&gt;Done"))</f>
        <v>6.6668087106079729E-2</v>
      </c>
    </row>
    <row r="6" spans="1:24" x14ac:dyDescent="0.45">
      <c r="A6">
        <v>131</v>
      </c>
      <c r="B6">
        <v>3</v>
      </c>
      <c r="C6" t="s">
        <v>37</v>
      </c>
      <c r="D6" t="s">
        <v>45</v>
      </c>
      <c r="E6" t="s">
        <v>4</v>
      </c>
      <c r="F6" t="s">
        <v>42</v>
      </c>
      <c r="G6" t="s">
        <v>44</v>
      </c>
      <c r="H6" t="s">
        <v>44</v>
      </c>
      <c r="I6" t="s">
        <v>44</v>
      </c>
      <c r="J6">
        <v>3.86</v>
      </c>
      <c r="K6">
        <v>2.4500000000000002</v>
      </c>
      <c r="L6">
        <v>2.0699999999999998</v>
      </c>
      <c r="M6">
        <v>1.18</v>
      </c>
      <c r="N6">
        <v>0.86</v>
      </c>
      <c r="P6" t="s">
        <v>50</v>
      </c>
      <c r="Q6">
        <f t="array" ref="Q6">STDEV(IF($D$2:$D$25="Het",IF(G$2:G$25&lt;&gt;"NA",IF(G$2:G$25&lt;&gt;"Done",G$2:G$25))))/SQRT(COUNTIFS($D$2:$D$25,"Het",G$2:G$25,"&lt;&gt;NA",G$2:G$25,"&lt;&gt;Done"))</f>
        <v>1.041670666658985</v>
      </c>
      <c r="R6">
        <f t="array" ref="R6">STDEV(IF($D$2:$D$25="Het",IF(H$2:H$25&lt;&gt;"NA",IF(H$2:H$25&lt;&gt;"Done",H$2:H$25))))/SQRT(COUNTIFS($D$2:$D$25,"Het",H$2:H$25,"&lt;&gt;NA",H$2:H$25,"&lt;&gt;Done"))</f>
        <v>0.74016327027667772</v>
      </c>
      <c r="S6">
        <f t="array" ref="S6">STDEV(IF($D$2:$D$25="Het",IF(I$2:I$25&lt;&gt;"NA",IF(I$2:I$25&lt;&gt;"Done",I$2:I$25))))/SQRT(COUNTIFS($D$2:$D$25,"Het",I$2:I$25,"&lt;&gt;NA",I$2:I$25,"&lt;&gt;Done"))</f>
        <v>0.4209658855367191</v>
      </c>
      <c r="T6">
        <f t="array" ref="T6">STDEV(IF($D$2:$D$25="Het",IF(J$2:J$25&lt;&gt;"NA",IF(J$2:J$25&lt;&gt;"Done",J$2:J$25))))/SQRT(COUNTIFS($D$2:$D$25,"Het",J$2:J$25,"&lt;&gt;NA",J$2:J$25,"&lt;&gt;Done"))</f>
        <v>0.36010168444551294</v>
      </c>
      <c r="U6">
        <f t="array" ref="U6">STDEV(IF($D$2:$D$25="Het",IF(K$2:K$25&lt;&gt;"NA",IF(K$2:K$25&lt;&gt;"Done",K$2:K$25))))/SQRT(COUNTIFS($D$2:$D$25,"Het",K$2:K$25,"&lt;&gt;NA",K$2:K$25,"&lt;&gt;Done"))</f>
        <v>0.43656550991167903</v>
      </c>
      <c r="V6">
        <f t="array" ref="V6">STDEV(IF($D$2:$D$25="Het",IF(L$2:L$25&lt;&gt;"NA",IF(L$2:L$25&lt;&gt;"Done",L$2:L$25))))/SQRT(COUNTIFS($D$2:$D$25,"Het",L$2:L$25,"&lt;&gt;NA",L$2:L$25,"&lt;&gt;Done"))</f>
        <v>0.29229216675067027</v>
      </c>
      <c r="W6">
        <f t="array" ref="W6">STDEV(IF($D$2:$D$25="Het",IF(M$2:M$25&lt;&gt;"NA",IF(M$2:M$25&lt;&gt;"Done",M$2:M$25))))/SQRT(COUNTIFS($D$2:$D$25,"Het",M$2:M$25,"&lt;&gt;NA",M$2:M$25,"&lt;&gt;Done"))</f>
        <v>0.39201544754143464</v>
      </c>
      <c r="X6">
        <f t="array" ref="X6">STDEV(IF($D$2:$D$25="Het",IF(N$2:N$25&lt;&gt;"NA",IF(N$2:N$25&lt;&gt;"Done",N$2:N$25))))/SQRT(COUNTIFS($D$2:$D$25,"Het",N$2:N$25,"&lt;&gt;NA",N$2:N$25,"&lt;&gt;Done"))</f>
        <v>0.13099870669981753</v>
      </c>
    </row>
    <row r="7" spans="1:24" x14ac:dyDescent="0.45">
      <c r="A7">
        <v>131</v>
      </c>
      <c r="B7">
        <v>3</v>
      </c>
      <c r="C7" t="s">
        <v>36</v>
      </c>
      <c r="D7" t="s">
        <v>45</v>
      </c>
      <c r="E7" t="s">
        <v>5</v>
      </c>
      <c r="F7" t="s">
        <v>38</v>
      </c>
      <c r="G7" t="s">
        <v>44</v>
      </c>
      <c r="H7" t="s">
        <v>44</v>
      </c>
      <c r="I7">
        <v>4</v>
      </c>
      <c r="J7">
        <v>2.4500000000000002</v>
      </c>
      <c r="K7">
        <v>1.03</v>
      </c>
      <c r="L7">
        <v>1.31</v>
      </c>
      <c r="M7">
        <v>1.39</v>
      </c>
      <c r="N7">
        <v>0.86</v>
      </c>
    </row>
    <row r="8" spans="1:24" x14ac:dyDescent="0.45">
      <c r="A8">
        <v>131</v>
      </c>
      <c r="B8">
        <v>3</v>
      </c>
      <c r="C8" t="s">
        <v>36</v>
      </c>
      <c r="D8" t="s">
        <v>45</v>
      </c>
      <c r="E8" t="s">
        <v>6</v>
      </c>
      <c r="F8" t="s">
        <v>39</v>
      </c>
      <c r="G8" t="s">
        <v>44</v>
      </c>
      <c r="H8" t="s">
        <v>44</v>
      </c>
      <c r="I8">
        <v>5</v>
      </c>
      <c r="J8">
        <v>1.31</v>
      </c>
      <c r="K8">
        <v>4.1100000000000003</v>
      </c>
      <c r="L8">
        <v>3.18</v>
      </c>
      <c r="M8">
        <v>3.48</v>
      </c>
      <c r="N8">
        <v>0.7</v>
      </c>
    </row>
    <row r="9" spans="1:24" x14ac:dyDescent="0.45">
      <c r="A9">
        <v>131</v>
      </c>
      <c r="B9">
        <v>3</v>
      </c>
      <c r="C9" t="s">
        <v>36</v>
      </c>
      <c r="D9" t="s">
        <v>45</v>
      </c>
      <c r="E9" t="s">
        <v>7</v>
      </c>
      <c r="F9" t="s">
        <v>40</v>
      </c>
      <c r="G9" t="s">
        <v>44</v>
      </c>
      <c r="H9" t="s">
        <v>44</v>
      </c>
      <c r="I9" t="s">
        <v>44</v>
      </c>
      <c r="J9">
        <v>1.07</v>
      </c>
      <c r="K9">
        <v>2.0099999999999998</v>
      </c>
      <c r="L9">
        <v>2.76</v>
      </c>
      <c r="M9">
        <v>1.51</v>
      </c>
      <c r="N9">
        <v>0.98</v>
      </c>
    </row>
    <row r="10" spans="1:24" x14ac:dyDescent="0.45">
      <c r="A10">
        <v>131</v>
      </c>
      <c r="B10">
        <v>3</v>
      </c>
      <c r="C10" t="s">
        <v>36</v>
      </c>
      <c r="D10" t="s">
        <v>46</v>
      </c>
      <c r="E10" t="s">
        <v>8</v>
      </c>
      <c r="F10" t="s">
        <v>41</v>
      </c>
      <c r="G10" t="s">
        <v>44</v>
      </c>
      <c r="H10" t="s">
        <v>44</v>
      </c>
      <c r="I10">
        <v>3</v>
      </c>
      <c r="J10">
        <v>1.46</v>
      </c>
      <c r="K10">
        <v>1.81</v>
      </c>
      <c r="L10">
        <v>1.6</v>
      </c>
      <c r="M10">
        <v>1.1000000000000001</v>
      </c>
      <c r="N10">
        <v>0.55000000000000004</v>
      </c>
    </row>
    <row r="11" spans="1:24" x14ac:dyDescent="0.45">
      <c r="A11">
        <v>131</v>
      </c>
      <c r="B11">
        <v>3</v>
      </c>
      <c r="C11" t="s">
        <v>37</v>
      </c>
      <c r="D11" t="s">
        <v>46</v>
      </c>
      <c r="E11" t="s">
        <v>9</v>
      </c>
      <c r="F11" t="s">
        <v>43</v>
      </c>
      <c r="G11" t="s">
        <v>44</v>
      </c>
      <c r="H11" t="s">
        <v>44</v>
      </c>
      <c r="I11">
        <v>2</v>
      </c>
      <c r="J11">
        <v>1.27</v>
      </c>
      <c r="K11">
        <v>1.38</v>
      </c>
      <c r="L11">
        <v>0.98</v>
      </c>
      <c r="M11" s="1">
        <v>0.86</v>
      </c>
      <c r="N11" t="s">
        <v>44</v>
      </c>
    </row>
    <row r="12" spans="1:24" x14ac:dyDescent="0.45">
      <c r="A12">
        <v>142</v>
      </c>
      <c r="B12">
        <v>1</v>
      </c>
      <c r="C12" t="s">
        <v>36</v>
      </c>
      <c r="D12" t="s">
        <v>46</v>
      </c>
      <c r="E12" t="s">
        <v>0</v>
      </c>
      <c r="F12" t="s">
        <v>38</v>
      </c>
      <c r="G12" t="s">
        <v>44</v>
      </c>
      <c r="H12">
        <v>3.07</v>
      </c>
      <c r="I12" t="s">
        <v>44</v>
      </c>
      <c r="J12">
        <v>1.75</v>
      </c>
      <c r="K12">
        <v>3.3</v>
      </c>
      <c r="L12">
        <v>2.0299999999999998</v>
      </c>
      <c r="M12">
        <v>1.06</v>
      </c>
      <c r="N12">
        <v>1.3</v>
      </c>
    </row>
    <row r="13" spans="1:24" x14ac:dyDescent="0.45">
      <c r="A13">
        <v>142</v>
      </c>
      <c r="B13">
        <v>1</v>
      </c>
      <c r="C13" t="s">
        <v>37</v>
      </c>
      <c r="D13" t="s">
        <v>46</v>
      </c>
      <c r="E13" t="s">
        <v>1</v>
      </c>
      <c r="F13" t="s">
        <v>38</v>
      </c>
      <c r="G13" t="s">
        <v>44</v>
      </c>
      <c r="H13">
        <v>7.66</v>
      </c>
      <c r="I13">
        <v>5.52</v>
      </c>
      <c r="J13">
        <v>4.28</v>
      </c>
      <c r="K13">
        <v>1.31</v>
      </c>
      <c r="L13">
        <v>1.31</v>
      </c>
      <c r="M13">
        <v>0.73</v>
      </c>
      <c r="N13">
        <v>0.62</v>
      </c>
    </row>
    <row r="14" spans="1:24" x14ac:dyDescent="0.45">
      <c r="A14">
        <v>142</v>
      </c>
      <c r="B14">
        <v>1</v>
      </c>
      <c r="C14" t="s">
        <v>37</v>
      </c>
      <c r="D14" t="s">
        <v>46</v>
      </c>
      <c r="E14" t="s">
        <v>2</v>
      </c>
      <c r="F14" t="s">
        <v>39</v>
      </c>
      <c r="G14" t="s">
        <v>44</v>
      </c>
      <c r="H14">
        <v>5.61</v>
      </c>
      <c r="I14">
        <v>2.4700000000000002</v>
      </c>
      <c r="J14">
        <v>5.96</v>
      </c>
      <c r="K14">
        <v>2.95</v>
      </c>
      <c r="L14">
        <v>3.03</v>
      </c>
      <c r="M14">
        <v>1.91</v>
      </c>
      <c r="N14">
        <v>0.57999999999999996</v>
      </c>
    </row>
    <row r="15" spans="1:24" s="2" customFormat="1" x14ac:dyDescent="0.45">
      <c r="A15" s="2">
        <v>131</v>
      </c>
      <c r="B15" s="2">
        <v>5</v>
      </c>
      <c r="C15" s="2" t="s">
        <v>36</v>
      </c>
      <c r="D15" s="2" t="s">
        <v>46</v>
      </c>
      <c r="E15" s="2" t="s">
        <v>0</v>
      </c>
      <c r="F15" s="2" t="s">
        <v>38</v>
      </c>
      <c r="G15" s="2" t="s">
        <v>44</v>
      </c>
      <c r="H15" s="2">
        <v>1.1499999999999999</v>
      </c>
      <c r="I15" s="2">
        <v>1.53</v>
      </c>
      <c r="J15" s="2">
        <v>1.4</v>
      </c>
      <c r="K15" t="s">
        <v>44</v>
      </c>
      <c r="L15" s="2">
        <v>0.95</v>
      </c>
      <c r="M15" t="s">
        <v>44</v>
      </c>
      <c r="N15" s="2">
        <v>0.86</v>
      </c>
    </row>
    <row r="16" spans="1:24" s="2" customFormat="1" x14ac:dyDescent="0.45">
      <c r="A16" s="2">
        <v>131</v>
      </c>
      <c r="B16" s="2">
        <v>5</v>
      </c>
      <c r="C16" s="2" t="s">
        <v>37</v>
      </c>
      <c r="D16" s="2" t="s">
        <v>45</v>
      </c>
      <c r="E16" s="2" t="s">
        <v>1</v>
      </c>
      <c r="F16" s="2" t="s">
        <v>38</v>
      </c>
      <c r="G16" s="2" t="s">
        <v>44</v>
      </c>
      <c r="H16" s="2" t="s">
        <v>44</v>
      </c>
      <c r="I16" s="2">
        <v>2.2799999999999998</v>
      </c>
      <c r="J16" s="2">
        <v>1.26</v>
      </c>
      <c r="K16" t="s">
        <v>44</v>
      </c>
      <c r="L16" s="2">
        <v>0.65</v>
      </c>
      <c r="M16" t="s">
        <v>44</v>
      </c>
      <c r="N16" s="2">
        <v>1.23</v>
      </c>
    </row>
    <row r="17" spans="1:14" s="2" customFormat="1" x14ac:dyDescent="0.45">
      <c r="A17" s="2">
        <v>131</v>
      </c>
      <c r="B17" s="2">
        <v>5</v>
      </c>
      <c r="C17" s="2" t="s">
        <v>36</v>
      </c>
      <c r="D17" s="2" t="s">
        <v>45</v>
      </c>
      <c r="E17" s="2" t="s">
        <v>2</v>
      </c>
      <c r="F17" s="2" t="s">
        <v>39</v>
      </c>
      <c r="G17" s="2">
        <v>6.49</v>
      </c>
      <c r="H17" s="2">
        <v>3.16</v>
      </c>
      <c r="I17" s="2">
        <v>2.0099999999999998</v>
      </c>
      <c r="J17" s="2">
        <v>1.1499999999999999</v>
      </c>
      <c r="K17" t="s">
        <v>44</v>
      </c>
      <c r="L17" s="2">
        <v>1.28</v>
      </c>
      <c r="M17" t="s">
        <v>44</v>
      </c>
      <c r="N17" s="2">
        <v>1.5</v>
      </c>
    </row>
    <row r="18" spans="1:14" s="2" customFormat="1" x14ac:dyDescent="0.45">
      <c r="A18" s="2">
        <v>131</v>
      </c>
      <c r="B18" s="2">
        <v>5</v>
      </c>
      <c r="C18" s="2" t="s">
        <v>36</v>
      </c>
      <c r="D18" s="2" t="s">
        <v>46</v>
      </c>
      <c r="E18" s="2" t="s">
        <v>3</v>
      </c>
      <c r="F18" s="2" t="s">
        <v>40</v>
      </c>
      <c r="G18" s="2">
        <v>8.5</v>
      </c>
      <c r="H18" s="3" t="s">
        <v>44</v>
      </c>
      <c r="I18" s="3">
        <v>2.5299999999999998</v>
      </c>
      <c r="J18" s="2">
        <v>1.26</v>
      </c>
      <c r="K18" t="s">
        <v>44</v>
      </c>
      <c r="L18" s="2">
        <v>1.26</v>
      </c>
      <c r="M18" t="s">
        <v>44</v>
      </c>
      <c r="N18" s="2">
        <v>0.88</v>
      </c>
    </row>
    <row r="19" spans="1:14" s="2" customFormat="1" x14ac:dyDescent="0.45">
      <c r="A19" s="2">
        <v>131</v>
      </c>
      <c r="B19" s="2">
        <v>5</v>
      </c>
      <c r="C19" s="2" t="s">
        <v>37</v>
      </c>
      <c r="D19" s="2" t="s">
        <v>45</v>
      </c>
      <c r="E19" s="2" t="s">
        <v>4</v>
      </c>
      <c r="F19" s="2" t="s">
        <v>39</v>
      </c>
      <c r="G19" s="2">
        <v>6.5</v>
      </c>
      <c r="H19" s="3">
        <v>1.1299999999999999</v>
      </c>
      <c r="I19" s="3">
        <v>2.95</v>
      </c>
      <c r="J19" s="2">
        <v>0.96</v>
      </c>
      <c r="K19" t="s">
        <v>44</v>
      </c>
      <c r="L19" s="2">
        <v>3.43</v>
      </c>
      <c r="M19" t="s">
        <v>44</v>
      </c>
      <c r="N19" s="2">
        <v>1.85</v>
      </c>
    </row>
    <row r="20" spans="1:14" s="2" customFormat="1" x14ac:dyDescent="0.45">
      <c r="A20" s="2">
        <v>131</v>
      </c>
      <c r="B20" s="2">
        <v>5</v>
      </c>
      <c r="C20" s="2" t="s">
        <v>37</v>
      </c>
      <c r="D20" s="2" t="s">
        <v>46</v>
      </c>
      <c r="E20" s="2" t="s">
        <v>5</v>
      </c>
      <c r="F20" s="2" t="s">
        <v>40</v>
      </c>
      <c r="G20" s="2">
        <v>6.69</v>
      </c>
      <c r="H20" s="3">
        <v>1.91</v>
      </c>
      <c r="I20" s="3">
        <v>2.56</v>
      </c>
      <c r="J20" s="2">
        <v>1.1499999999999999</v>
      </c>
      <c r="K20" t="s">
        <v>44</v>
      </c>
      <c r="L20" s="2">
        <v>1.05</v>
      </c>
      <c r="M20" t="s">
        <v>44</v>
      </c>
      <c r="N20" s="2">
        <v>0.74</v>
      </c>
    </row>
    <row r="21" spans="1:14" x14ac:dyDescent="0.45">
      <c r="A21">
        <v>143</v>
      </c>
      <c r="B21">
        <v>2</v>
      </c>
      <c r="C21" t="s">
        <v>36</v>
      </c>
      <c r="D21" t="s">
        <v>46</v>
      </c>
      <c r="E21" t="s">
        <v>0</v>
      </c>
      <c r="F21" t="s">
        <v>38</v>
      </c>
      <c r="G21" t="s">
        <v>44</v>
      </c>
      <c r="H21" s="4">
        <v>7.91</v>
      </c>
      <c r="I21" s="4">
        <v>2.23</v>
      </c>
      <c r="J21">
        <v>1.08</v>
      </c>
      <c r="K21" t="s">
        <v>44</v>
      </c>
      <c r="L21">
        <v>0.55000000000000004</v>
      </c>
      <c r="M21" t="s">
        <v>44</v>
      </c>
      <c r="N21">
        <v>0.43</v>
      </c>
    </row>
    <row r="22" spans="1:14" x14ac:dyDescent="0.45">
      <c r="A22">
        <v>143</v>
      </c>
      <c r="B22">
        <v>2</v>
      </c>
      <c r="C22" t="s">
        <v>36</v>
      </c>
      <c r="D22" t="s">
        <v>46</v>
      </c>
      <c r="E22" t="s">
        <v>1</v>
      </c>
      <c r="F22" t="s">
        <v>39</v>
      </c>
      <c r="G22" t="s">
        <v>44</v>
      </c>
      <c r="H22" s="4">
        <v>1</v>
      </c>
      <c r="I22" s="4">
        <v>2.4500000000000002</v>
      </c>
      <c r="J22">
        <v>1.41</v>
      </c>
      <c r="K22" t="s">
        <v>44</v>
      </c>
      <c r="L22">
        <v>1.1599999999999999</v>
      </c>
      <c r="M22" t="s">
        <v>44</v>
      </c>
      <c r="N22">
        <v>0.9</v>
      </c>
    </row>
    <row r="23" spans="1:14" x14ac:dyDescent="0.45">
      <c r="A23">
        <v>143</v>
      </c>
      <c r="B23">
        <v>2</v>
      </c>
      <c r="C23" t="s">
        <v>36</v>
      </c>
      <c r="D23" t="s">
        <v>45</v>
      </c>
      <c r="E23" t="s">
        <v>2</v>
      </c>
      <c r="F23" t="s">
        <v>40</v>
      </c>
      <c r="G23" t="s">
        <v>44</v>
      </c>
      <c r="H23" s="4">
        <v>4.74</v>
      </c>
      <c r="I23" s="4">
        <v>2.33</v>
      </c>
      <c r="J23">
        <v>0.91</v>
      </c>
      <c r="K23" t="s">
        <v>44</v>
      </c>
      <c r="L23">
        <v>0.65</v>
      </c>
      <c r="M23" t="s">
        <v>44</v>
      </c>
      <c r="N23">
        <v>0.48</v>
      </c>
    </row>
    <row r="24" spans="1:14" x14ac:dyDescent="0.45">
      <c r="A24">
        <v>143</v>
      </c>
      <c r="B24">
        <v>2</v>
      </c>
      <c r="C24" t="s">
        <v>37</v>
      </c>
      <c r="D24" t="s">
        <v>46</v>
      </c>
      <c r="E24" t="s">
        <v>3</v>
      </c>
      <c r="F24" t="s">
        <v>39</v>
      </c>
      <c r="G24">
        <v>20.62</v>
      </c>
      <c r="H24" s="4">
        <v>2.13</v>
      </c>
      <c r="I24" s="4">
        <v>1.56</v>
      </c>
      <c r="J24">
        <v>1.28</v>
      </c>
      <c r="K24" t="s">
        <v>44</v>
      </c>
      <c r="L24">
        <v>0.68</v>
      </c>
      <c r="M24" t="s">
        <v>44</v>
      </c>
      <c r="N24">
        <v>0.63</v>
      </c>
    </row>
    <row r="25" spans="1:14" x14ac:dyDescent="0.45">
      <c r="A25">
        <v>143</v>
      </c>
      <c r="B25">
        <v>2</v>
      </c>
      <c r="C25" t="s">
        <v>37</v>
      </c>
      <c r="D25" t="s">
        <v>45</v>
      </c>
      <c r="E25" t="s">
        <v>4</v>
      </c>
      <c r="F25" t="s">
        <v>38</v>
      </c>
      <c r="G25">
        <v>9.6199999999999992</v>
      </c>
      <c r="H25" s="4">
        <v>3.19</v>
      </c>
      <c r="I25" s="4">
        <v>2.06</v>
      </c>
      <c r="J25">
        <v>1.48</v>
      </c>
      <c r="K25" t="s">
        <v>44</v>
      </c>
      <c r="L25">
        <v>2</v>
      </c>
      <c r="M25" t="s">
        <v>44</v>
      </c>
      <c r="N25">
        <v>0.53</v>
      </c>
    </row>
  </sheetData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DDA5B-6ACD-424D-AFCD-087E8F729B0A}">
  <dimension ref="A1:X25"/>
  <sheetViews>
    <sheetView zoomScale="70" zoomScaleNormal="70" workbookViewId="0">
      <selection sqref="A1:XFD1"/>
    </sheetView>
  </sheetViews>
  <sheetFormatPr defaultRowHeight="14.25" x14ac:dyDescent="0.45"/>
  <cols>
    <col min="1" max="1" width="4.53125" bestFit="1" customWidth="1"/>
    <col min="2" max="2" width="4.9296875" bestFit="1" customWidth="1"/>
    <col min="3" max="3" width="3.3984375" bestFit="1" customWidth="1"/>
    <col min="4" max="4" width="8.33203125" bestFit="1" customWidth="1"/>
    <col min="5" max="5" width="8.9296875" bestFit="1" customWidth="1"/>
    <col min="6" max="6" width="8.53125" customWidth="1"/>
    <col min="7" max="12" width="11.6640625" bestFit="1" customWidth="1"/>
    <col min="13" max="14" width="12.6640625" bestFit="1" customWidth="1"/>
  </cols>
  <sheetData>
    <row r="1" spans="1:24" x14ac:dyDescent="0.45">
      <c r="A1" s="5" t="s">
        <v>18</v>
      </c>
      <c r="B1" s="5" t="s">
        <v>19</v>
      </c>
      <c r="C1" s="5" t="s">
        <v>20</v>
      </c>
      <c r="D1" s="5" t="s">
        <v>21</v>
      </c>
      <c r="E1" s="5" t="s">
        <v>22</v>
      </c>
      <c r="F1" s="5" t="s">
        <v>35</v>
      </c>
      <c r="G1" s="5" t="s">
        <v>16</v>
      </c>
      <c r="H1" s="5" t="s">
        <v>17</v>
      </c>
      <c r="I1" s="5" t="s">
        <v>10</v>
      </c>
      <c r="J1" s="5" t="s">
        <v>11</v>
      </c>
      <c r="K1" s="5" t="s">
        <v>12</v>
      </c>
      <c r="L1" s="5" t="s">
        <v>13</v>
      </c>
      <c r="M1" s="5" t="s">
        <v>14</v>
      </c>
      <c r="N1" s="5" t="s">
        <v>15</v>
      </c>
      <c r="P1" t="s">
        <v>21</v>
      </c>
      <c r="Q1">
        <v>4</v>
      </c>
      <c r="R1">
        <v>5</v>
      </c>
      <c r="S1">
        <v>6</v>
      </c>
      <c r="T1">
        <v>7</v>
      </c>
      <c r="U1">
        <v>8</v>
      </c>
      <c r="V1">
        <v>9</v>
      </c>
      <c r="W1">
        <v>10</v>
      </c>
      <c r="X1">
        <v>11</v>
      </c>
    </row>
    <row r="2" spans="1:24" x14ac:dyDescent="0.45">
      <c r="A2">
        <v>131</v>
      </c>
      <c r="B2">
        <v>3</v>
      </c>
      <c r="C2" t="s">
        <v>37</v>
      </c>
      <c r="D2" t="s">
        <v>46</v>
      </c>
      <c r="E2" t="s">
        <v>0</v>
      </c>
      <c r="F2" t="s">
        <v>38</v>
      </c>
      <c r="G2" t="s">
        <v>44</v>
      </c>
      <c r="H2" t="s">
        <v>44</v>
      </c>
      <c r="I2">
        <v>30</v>
      </c>
      <c r="J2">
        <v>19.989999999999998</v>
      </c>
      <c r="K2">
        <v>30</v>
      </c>
      <c r="L2">
        <v>2.2000000000000002</v>
      </c>
      <c r="M2" s="1">
        <v>7.11</v>
      </c>
      <c r="N2" t="s">
        <v>33</v>
      </c>
      <c r="P2" t="s">
        <v>46</v>
      </c>
      <c r="Q2">
        <f>AVERAGEIF($D15:$D25,"WT",G$15:G$25)</f>
        <v>21.646666666666665</v>
      </c>
      <c r="R2">
        <f>AVERAGEIF($D12:$D25,"WT",H$12:H$25)</f>
        <v>15.218888888888889</v>
      </c>
      <c r="S2">
        <f>AVERAGEIF($D2:$D25,"WT",I$2:I$25)</f>
        <v>11.804615384615385</v>
      </c>
      <c r="T2">
        <f>AVERAGEIF($D2:$D25,"WT",J$2:J$25)</f>
        <v>7.7430769230769227</v>
      </c>
      <c r="U2">
        <f>AVERAGEIF($D2:$D14,"WT",K$2:K$14)</f>
        <v>6.9771428571428569</v>
      </c>
      <c r="V2">
        <f>AVERAGEIF($D2:$D25,"WT",L$2:L$25)</f>
        <v>4.5653846153846152</v>
      </c>
      <c r="W2">
        <f>AVERAGEIF($D2:$D14,"WT",M$2:M$14)</f>
        <v>4.6074999999999999</v>
      </c>
      <c r="X2">
        <f>AVERAGEIF($D12:$D25,"WT",N$12:N$25)</f>
        <v>5.5999999999999979</v>
      </c>
    </row>
    <row r="3" spans="1:24" x14ac:dyDescent="0.45">
      <c r="A3">
        <v>131</v>
      </c>
      <c r="B3">
        <v>3</v>
      </c>
      <c r="C3" t="s">
        <v>37</v>
      </c>
      <c r="D3" t="s">
        <v>46</v>
      </c>
      <c r="E3" t="s">
        <v>1</v>
      </c>
      <c r="F3" t="s">
        <v>39</v>
      </c>
      <c r="G3" t="s">
        <v>44</v>
      </c>
      <c r="H3" t="s">
        <v>44</v>
      </c>
      <c r="I3">
        <v>4</v>
      </c>
      <c r="J3">
        <v>30</v>
      </c>
      <c r="K3">
        <v>4.78</v>
      </c>
      <c r="L3" s="1">
        <v>4.8600000000000003</v>
      </c>
      <c r="M3" t="s">
        <v>33</v>
      </c>
      <c r="N3" t="s">
        <v>33</v>
      </c>
      <c r="P3" t="s">
        <v>45</v>
      </c>
      <c r="Q3">
        <f>AVERAGEIF($D15:$D25,"Het",G$15:G$25)</f>
        <v>30</v>
      </c>
      <c r="R3">
        <f>AVERAGEIF($D2:$D25,"Het",I$2:I$25)</f>
        <v>13.474545454545451</v>
      </c>
      <c r="S3">
        <f>AVERAGEIF($D2:$D25,"Het",J$2:J$25)</f>
        <v>11.205454545454545</v>
      </c>
      <c r="T3">
        <f>AVERAGEIF($D2:$D25,"Het",J$2:J$25)</f>
        <v>11.205454545454545</v>
      </c>
      <c r="U3">
        <f>AVERAGEIF($D2:$D14,"Het",K$2:K$14)</f>
        <v>2.2866666666666666</v>
      </c>
      <c r="V3">
        <f>AVERAGEIF($D2:$D25,"Het",L$2:L$25)</f>
        <v>1.9972727272727271</v>
      </c>
      <c r="W3" t="e">
        <f>AVERAGEIF($D2:$D14,"Het",M$2:M$25)</f>
        <v>#DIV/0!</v>
      </c>
      <c r="X3">
        <f>AVERAGEIF($D12:$D25,"Het",N$12:N$25)</f>
        <v>4.7799999999999994</v>
      </c>
    </row>
    <row r="4" spans="1:24" x14ac:dyDescent="0.45">
      <c r="A4">
        <v>131</v>
      </c>
      <c r="B4">
        <v>3</v>
      </c>
      <c r="C4" t="s">
        <v>37</v>
      </c>
      <c r="D4" t="s">
        <v>45</v>
      </c>
      <c r="E4" t="s">
        <v>2</v>
      </c>
      <c r="F4" t="s">
        <v>40</v>
      </c>
      <c r="G4" t="s">
        <v>44</v>
      </c>
      <c r="H4" t="s">
        <v>44</v>
      </c>
      <c r="I4">
        <v>30</v>
      </c>
      <c r="J4">
        <v>4.25</v>
      </c>
      <c r="K4" s="1">
        <v>1.92</v>
      </c>
      <c r="L4">
        <v>1.92</v>
      </c>
      <c r="M4" t="s">
        <v>33</v>
      </c>
      <c r="N4" t="s">
        <v>33</v>
      </c>
    </row>
    <row r="5" spans="1:24" x14ac:dyDescent="0.45">
      <c r="A5">
        <v>131</v>
      </c>
      <c r="B5">
        <v>3</v>
      </c>
      <c r="C5" t="s">
        <v>37</v>
      </c>
      <c r="D5" t="s">
        <v>45</v>
      </c>
      <c r="E5" t="s">
        <v>3</v>
      </c>
      <c r="F5" t="s">
        <v>41</v>
      </c>
      <c r="G5" t="s">
        <v>44</v>
      </c>
      <c r="H5" t="s">
        <v>44</v>
      </c>
      <c r="I5">
        <v>30</v>
      </c>
      <c r="J5">
        <v>29.32</v>
      </c>
      <c r="K5" s="1">
        <v>1.49</v>
      </c>
      <c r="L5">
        <v>1.88</v>
      </c>
      <c r="M5" t="s">
        <v>33</v>
      </c>
      <c r="N5" t="s">
        <v>33</v>
      </c>
      <c r="P5" t="s">
        <v>49</v>
      </c>
      <c r="Q5">
        <f t="array" ref="Q5">STDEV(IF($D$2:$D$25="WT",IF(G$2:G$25&lt;&gt;"NA",IF(G$2:G$25&lt;&gt;"Done",G$2:G$25))))/SQRT(COUNTIFS($D$2:$D$25,"WT",G$2:G$25,"&lt;&gt;NA",G$2:G$25,"&lt;&gt;Done"))</f>
        <v>5.2996444325172538</v>
      </c>
      <c r="R5">
        <f t="array" ref="R5">STDEV(IF($D$2:$D$25="WT",IF(H$2:H$25&lt;&gt;"NA",IF(H$2:H$25&lt;&gt;"Done",H$2:H$25))))/SQRT(COUNTIFS($D$2:$D$25,"WT",H$2:H$25,"&lt;&gt;NA",H$2:H$25,"&lt;&gt;Done"))</f>
        <v>4.7157803774032185</v>
      </c>
      <c r="S5">
        <f t="array" ref="S5">STDEV(IF($D$2:$D$25="WT",IF(I$2:I$25&lt;&gt;"NA",IF(I$2:I$25&lt;&gt;"Done",I$2:I$25))))/SQRT(COUNTIFS($D$2:$D$25,"WT",I$2:I$25,"&lt;&gt;NA",I$2:I$25,"&lt;&gt;Done"))</f>
        <v>3.5393820291018305</v>
      </c>
      <c r="T5">
        <f t="array" ref="T5">STDEV(IF($D$2:$D$25="WT",IF(J$2:J$25&lt;&gt;"NA",IF(J$2:J$25&lt;&gt;"Done",J$2:J$25))))/SQRT(COUNTIFS($D$2:$D$25,"WT",J$2:J$25,"&lt;&gt;NA",J$2:J$25,"&lt;&gt;Done"))</f>
        <v>2.6688078065835437</v>
      </c>
      <c r="U5">
        <f t="array" ref="U5">STDEV(IF($D$2:$D$25="WT",IF(K$2:K$25&lt;&gt;"NA",IF(K$2:K$25&lt;&gt;"Done",K$2:K$25))))/SQRT(COUNTIFS($D$2:$D$25,"WT",K$2:K$25,"&lt;&gt;NA",K$2:K$25,"&lt;&gt;Done"))</f>
        <v>3.8539958943597097</v>
      </c>
      <c r="V5">
        <f t="array" ref="V5">STDEV(IF($D$2:$D$25="WT",IF(L$2:L$25&lt;&gt;"NA",IF(L$2:L$25&lt;&gt;"Done",L$2:L$25))))/SQRT(COUNTIFS($D$2:$D$25,"WT",L$2:L$25,"&lt;&gt;NA",L$2:L$25,"&lt;&gt;Done"))</f>
        <v>2.1834011387155545</v>
      </c>
      <c r="W5">
        <f t="array" ref="W5">STDEV(IF($D$2:$D$25="WT",IF(M$2:M$25&lt;&gt;"NA",IF(M$2:M$25&lt;&gt;"Done",M$2:M$25))))/SQRT(COUNTIFS($D$2:$D$25,"WT",M$2:M$25,"&lt;&gt;NA",M$2:M$25,"&lt;&gt;Done"))</f>
        <v>0.88981622634489377</v>
      </c>
      <c r="X5">
        <f t="array" ref="X5">STDEV(IF($D$2:$D$25="WT",IF(N$2:N$25&lt;&gt;"NA",IF(N$2:N$25&lt;&gt;"Done",N$2:N$25))))/SQRT(COUNTIFS($D$2:$D$25,"WT",N$2:N$25,"&lt;&gt;NA",N$2:N$25,"&lt;&gt;Done"))</f>
        <v>3.2284318518782804</v>
      </c>
    </row>
    <row r="6" spans="1:24" x14ac:dyDescent="0.45">
      <c r="A6">
        <v>131</v>
      </c>
      <c r="B6">
        <v>3</v>
      </c>
      <c r="C6" t="s">
        <v>37</v>
      </c>
      <c r="D6" t="s">
        <v>45</v>
      </c>
      <c r="E6" t="s">
        <v>4</v>
      </c>
      <c r="F6" t="s">
        <v>42</v>
      </c>
      <c r="G6" t="s">
        <v>44</v>
      </c>
      <c r="H6" t="s">
        <v>44</v>
      </c>
      <c r="I6">
        <v>3</v>
      </c>
      <c r="J6" s="1">
        <v>9.85</v>
      </c>
      <c r="K6">
        <v>1.27</v>
      </c>
      <c r="L6">
        <v>2.33</v>
      </c>
      <c r="M6" t="s">
        <v>33</v>
      </c>
      <c r="N6" t="s">
        <v>33</v>
      </c>
      <c r="P6" t="s">
        <v>50</v>
      </c>
      <c r="Q6" cm="1">
        <f t="array" ref="Q6">STDEV(IF($D$2:$D$25="Het",IF(G$2:G$25&lt;&gt;"NA",IF(G$2:G$25&lt;&gt;"Done",G$2:G$25))))/SQRT(COUNTIFS($D$2:$D$25,"Het",G$2:G$25,"&lt;&gt;NA",G$2:G$25,"&lt;&gt;Done"))</f>
        <v>0</v>
      </c>
      <c r="R6">
        <f t="array" ref="R6">STDEV(IF($D$2:$D$25="Het",IF(H$2:H$25&lt;&gt;"NA",IF(H$2:H$25&lt;&gt;"Done",H$2:H$25))))/SQRT(COUNTIFS($D$2:$D$25,"Het",H$2:H$25,"&lt;&gt;NA",H$2:H$25,"&lt;&gt;Done"))</f>
        <v>0.64171956491913196</v>
      </c>
      <c r="S6">
        <f t="array" ref="S6">STDEV(IF($D$2:$D$25="Het",IF(I$2:I$25&lt;&gt;"NA",IF(I$2:I$25&lt;&gt;"Done",I$2:I$25))))/SQRT(COUNTIFS($D$2:$D$25,"Het",I$2:I$25,"&lt;&gt;NA",I$2:I$25,"&lt;&gt;Done"))</f>
        <v>3.997174311853168</v>
      </c>
      <c r="T6">
        <f t="array" ref="T6">STDEV(IF($D$2:$D$25="Het",IF(J$2:J$25&lt;&gt;"NA",IF(J$2:J$25&lt;&gt;"Done",J$2:J$25))))/SQRT(COUNTIFS($D$2:$D$25,"Het",J$2:J$25,"&lt;&gt;NA",J$2:J$25,"&lt;&gt;Done"))</f>
        <v>3.6832797547927467</v>
      </c>
      <c r="U6">
        <f t="array" ref="U6">STDEV(IF($D$2:$D$25="Het",IF(K$2:K$25&lt;&gt;"NA",IF(K$2:K$25&lt;&gt;"Done",K$2:K$25))))/SQRT(COUNTIFS($D$2:$D$25,"Het",K$2:K$25,"&lt;&gt;NA",K$2:K$25,"&lt;&gt;Done"))</f>
        <v>0.70991392279471321</v>
      </c>
      <c r="V6">
        <f t="array" ref="V6">STDEV(IF($D$2:$D$25="Het",IF(L$2:L$25&lt;&gt;"NA",IF(L$2:L$25&lt;&gt;"Done",L$2:L$25))))/SQRT(COUNTIFS($D$2:$D$25,"Het",L$2:L$25,"&lt;&gt;NA",L$2:L$25,"&lt;&gt;Done"))</f>
        <v>0.24021994054347534</v>
      </c>
      <c r="W6" t="e">
        <f t="array" ref="W6">STDEV(IF($D$2:$D$25="Het",IF(M$2:M$25&lt;&gt;"NA",IF(M$2:M$25&lt;&gt;"Done",M$2:M$25))))/SQRT(COUNTIFS($D$2:$D$25,"Het",M$2:M$25,"&lt;&gt;NA",M$2:M$25,"&lt;&gt;Done"))</f>
        <v>#DIV/0!</v>
      </c>
      <c r="X6">
        <f t="array" ref="X6">STDEV(IF($D$2:$D$25="Het",IF(N$2:N$25&lt;&gt;"NA",IF(N$2:N$25&lt;&gt;"Done",N$2:N$25))))/SQRT(COUNTIFS($D$2:$D$25,"Het",N$2:N$25,"&lt;&gt;NA",N$2:N$25,"&lt;&gt;Done"))</f>
        <v>1.6544999244484719</v>
      </c>
    </row>
    <row r="7" spans="1:24" x14ac:dyDescent="0.45">
      <c r="A7">
        <v>131</v>
      </c>
      <c r="B7">
        <v>3</v>
      </c>
      <c r="C7" t="s">
        <v>36</v>
      </c>
      <c r="D7" t="s">
        <v>45</v>
      </c>
      <c r="E7" t="s">
        <v>5</v>
      </c>
      <c r="F7" t="s">
        <v>38</v>
      </c>
      <c r="G7" t="s">
        <v>44</v>
      </c>
      <c r="H7" t="s">
        <v>44</v>
      </c>
      <c r="I7">
        <v>30</v>
      </c>
      <c r="J7">
        <v>30</v>
      </c>
      <c r="K7">
        <v>1.63</v>
      </c>
      <c r="L7" s="1">
        <v>0.75</v>
      </c>
      <c r="M7" t="s">
        <v>33</v>
      </c>
      <c r="N7" t="s">
        <v>33</v>
      </c>
    </row>
    <row r="8" spans="1:24" x14ac:dyDescent="0.45">
      <c r="A8">
        <v>131</v>
      </c>
      <c r="B8">
        <v>3</v>
      </c>
      <c r="C8" t="s">
        <v>36</v>
      </c>
      <c r="D8" t="s">
        <v>45</v>
      </c>
      <c r="E8" t="s">
        <v>6</v>
      </c>
      <c r="F8" t="s">
        <v>39</v>
      </c>
      <c r="G8" t="s">
        <v>44</v>
      </c>
      <c r="H8" t="s">
        <v>44</v>
      </c>
      <c r="I8">
        <v>3</v>
      </c>
      <c r="J8">
        <v>30</v>
      </c>
      <c r="K8">
        <v>5.81</v>
      </c>
      <c r="L8" s="1">
        <v>3.38</v>
      </c>
      <c r="M8" t="s">
        <v>33</v>
      </c>
      <c r="N8" t="s">
        <v>33</v>
      </c>
    </row>
    <row r="9" spans="1:24" x14ac:dyDescent="0.45">
      <c r="A9">
        <v>131</v>
      </c>
      <c r="B9">
        <v>3</v>
      </c>
      <c r="C9" t="s">
        <v>36</v>
      </c>
      <c r="D9" t="s">
        <v>45</v>
      </c>
      <c r="E9" t="s">
        <v>7</v>
      </c>
      <c r="F9" t="s">
        <v>40</v>
      </c>
      <c r="G9" t="s">
        <v>44</v>
      </c>
      <c r="H9" t="s">
        <v>44</v>
      </c>
      <c r="I9">
        <v>3</v>
      </c>
      <c r="J9" s="1">
        <v>5.39</v>
      </c>
      <c r="K9">
        <v>1.6</v>
      </c>
      <c r="L9">
        <v>2.38</v>
      </c>
      <c r="M9" t="s">
        <v>33</v>
      </c>
      <c r="N9" t="s">
        <v>33</v>
      </c>
    </row>
    <row r="10" spans="1:24" x14ac:dyDescent="0.45">
      <c r="A10">
        <v>131</v>
      </c>
      <c r="B10">
        <v>3</v>
      </c>
      <c r="C10" t="s">
        <v>36</v>
      </c>
      <c r="D10" t="s">
        <v>46</v>
      </c>
      <c r="E10" t="s">
        <v>8</v>
      </c>
      <c r="F10" t="s">
        <v>41</v>
      </c>
      <c r="G10" t="s">
        <v>44</v>
      </c>
      <c r="H10" t="s">
        <v>44</v>
      </c>
      <c r="I10">
        <v>30</v>
      </c>
      <c r="J10">
        <v>21.13</v>
      </c>
      <c r="K10" s="1">
        <v>2.36</v>
      </c>
      <c r="L10">
        <v>2.0099999999999998</v>
      </c>
      <c r="M10" t="s">
        <v>33</v>
      </c>
      <c r="N10" t="s">
        <v>33</v>
      </c>
    </row>
    <row r="11" spans="1:24" x14ac:dyDescent="0.45">
      <c r="A11">
        <v>131</v>
      </c>
      <c r="B11">
        <v>3</v>
      </c>
      <c r="C11" t="s">
        <v>37</v>
      </c>
      <c r="D11" t="s">
        <v>46</v>
      </c>
      <c r="E11" t="s">
        <v>9</v>
      </c>
      <c r="F11" t="s">
        <v>43</v>
      </c>
      <c r="G11" t="s">
        <v>44</v>
      </c>
      <c r="H11" t="s">
        <v>44</v>
      </c>
      <c r="I11">
        <v>3</v>
      </c>
      <c r="J11" s="1">
        <v>1.24</v>
      </c>
      <c r="K11">
        <v>2.06</v>
      </c>
      <c r="L11">
        <v>1.1299999999999999</v>
      </c>
      <c r="M11" t="s">
        <v>33</v>
      </c>
      <c r="N11" t="s">
        <v>33</v>
      </c>
    </row>
    <row r="12" spans="1:24" x14ac:dyDescent="0.45">
      <c r="A12">
        <v>142</v>
      </c>
      <c r="B12">
        <v>1</v>
      </c>
      <c r="C12" t="s">
        <v>36</v>
      </c>
      <c r="D12" t="s">
        <v>46</v>
      </c>
      <c r="E12" t="s">
        <v>0</v>
      </c>
      <c r="F12" t="s">
        <v>38</v>
      </c>
      <c r="G12" t="s">
        <v>44</v>
      </c>
      <c r="H12">
        <v>0.68</v>
      </c>
      <c r="I12">
        <v>30</v>
      </c>
      <c r="J12">
        <v>2.0499999999999998</v>
      </c>
      <c r="K12">
        <v>3.86</v>
      </c>
      <c r="L12">
        <v>1.26</v>
      </c>
      <c r="M12">
        <v>3.58</v>
      </c>
      <c r="N12">
        <v>3.85</v>
      </c>
    </row>
    <row r="13" spans="1:24" x14ac:dyDescent="0.45">
      <c r="A13">
        <v>142</v>
      </c>
      <c r="B13">
        <v>1</v>
      </c>
      <c r="C13" t="s">
        <v>37</v>
      </c>
      <c r="D13" t="s">
        <v>46</v>
      </c>
      <c r="E13" t="s">
        <v>1</v>
      </c>
      <c r="F13" t="s">
        <v>38</v>
      </c>
      <c r="G13" t="s">
        <v>44</v>
      </c>
      <c r="H13">
        <v>2.2999999999999998</v>
      </c>
      <c r="I13" s="1">
        <v>9.5500000000000007</v>
      </c>
      <c r="J13">
        <v>6.59</v>
      </c>
      <c r="K13">
        <v>3.3</v>
      </c>
      <c r="L13">
        <v>2.98</v>
      </c>
      <c r="M13">
        <v>4.6100000000000003</v>
      </c>
      <c r="N13">
        <v>30</v>
      </c>
    </row>
    <row r="14" spans="1:24" x14ac:dyDescent="0.45">
      <c r="A14">
        <v>142</v>
      </c>
      <c r="B14">
        <v>1</v>
      </c>
      <c r="C14" t="s">
        <v>37</v>
      </c>
      <c r="D14" t="s">
        <v>46</v>
      </c>
      <c r="E14" t="s">
        <v>2</v>
      </c>
      <c r="F14" t="s">
        <v>39</v>
      </c>
      <c r="G14" t="s">
        <v>44</v>
      </c>
      <c r="H14">
        <v>1.79</v>
      </c>
      <c r="I14" s="1">
        <v>2.33</v>
      </c>
      <c r="J14">
        <v>2.63</v>
      </c>
      <c r="K14">
        <v>2.48</v>
      </c>
      <c r="L14">
        <v>7.63</v>
      </c>
      <c r="M14">
        <v>3.13</v>
      </c>
      <c r="N14">
        <v>10.45</v>
      </c>
    </row>
    <row r="15" spans="1:24" s="3" customFormat="1" x14ac:dyDescent="0.45">
      <c r="A15" s="2">
        <v>131</v>
      </c>
      <c r="B15" s="2">
        <v>5</v>
      </c>
      <c r="C15" s="2" t="s">
        <v>36</v>
      </c>
      <c r="D15" s="2" t="s">
        <v>46</v>
      </c>
      <c r="E15" s="2" t="s">
        <v>0</v>
      </c>
      <c r="F15" s="2" t="s">
        <v>38</v>
      </c>
      <c r="G15" s="3">
        <v>30</v>
      </c>
      <c r="H15" s="3">
        <v>5.0199999999999996</v>
      </c>
      <c r="I15" s="3">
        <v>30</v>
      </c>
      <c r="J15" s="3">
        <v>1.51</v>
      </c>
      <c r="K15" t="s">
        <v>44</v>
      </c>
      <c r="L15" s="3">
        <v>1.55</v>
      </c>
      <c r="M15" t="s">
        <v>44</v>
      </c>
      <c r="N15" s="3">
        <v>0.91</v>
      </c>
    </row>
    <row r="16" spans="1:24" s="3" customFormat="1" x14ac:dyDescent="0.45">
      <c r="A16" s="2">
        <v>131</v>
      </c>
      <c r="B16" s="2">
        <v>5</v>
      </c>
      <c r="C16" s="2" t="s">
        <v>37</v>
      </c>
      <c r="D16" s="2" t="s">
        <v>45</v>
      </c>
      <c r="E16" s="2" t="s">
        <v>1</v>
      </c>
      <c r="F16" s="2" t="s">
        <v>38</v>
      </c>
      <c r="G16" s="3">
        <v>30</v>
      </c>
      <c r="H16" s="3">
        <v>2.92</v>
      </c>
      <c r="I16" s="3">
        <v>9.6</v>
      </c>
      <c r="J16" s="3">
        <v>6.86</v>
      </c>
      <c r="K16" t="s">
        <v>44</v>
      </c>
      <c r="L16" s="3">
        <v>2.63</v>
      </c>
      <c r="M16" t="s">
        <v>44</v>
      </c>
      <c r="N16" s="3">
        <v>1.54</v>
      </c>
    </row>
    <row r="17" spans="1:14" s="3" customFormat="1" x14ac:dyDescent="0.45">
      <c r="A17" s="2">
        <v>131</v>
      </c>
      <c r="B17" s="2">
        <v>5</v>
      </c>
      <c r="C17" s="2" t="s">
        <v>36</v>
      </c>
      <c r="D17" s="2" t="s">
        <v>45</v>
      </c>
      <c r="E17" s="2" t="s">
        <v>2</v>
      </c>
      <c r="F17" s="2" t="s">
        <v>39</v>
      </c>
      <c r="G17" s="3">
        <v>30</v>
      </c>
      <c r="H17" s="3">
        <v>3.67</v>
      </c>
      <c r="I17" s="3">
        <v>1.48</v>
      </c>
      <c r="J17" s="3">
        <v>0.98</v>
      </c>
      <c r="K17" t="s">
        <v>44</v>
      </c>
      <c r="L17" s="3">
        <v>1.28</v>
      </c>
      <c r="M17" t="s">
        <v>44</v>
      </c>
      <c r="N17" s="3">
        <v>6.11</v>
      </c>
    </row>
    <row r="18" spans="1:14" s="3" customFormat="1" x14ac:dyDescent="0.45">
      <c r="A18" s="2">
        <v>131</v>
      </c>
      <c r="B18" s="2">
        <v>5</v>
      </c>
      <c r="C18" s="2" t="s">
        <v>36</v>
      </c>
      <c r="D18" s="2" t="s">
        <v>46</v>
      </c>
      <c r="E18" s="2" t="s">
        <v>3</v>
      </c>
      <c r="F18" s="2" t="s">
        <v>40</v>
      </c>
      <c r="G18" s="3">
        <v>3.32</v>
      </c>
      <c r="H18" s="3">
        <v>30</v>
      </c>
      <c r="I18" s="3">
        <v>3.11</v>
      </c>
      <c r="J18" s="3">
        <v>3.66</v>
      </c>
      <c r="K18" t="s">
        <v>44</v>
      </c>
      <c r="L18" s="3">
        <v>30</v>
      </c>
      <c r="M18" t="s">
        <v>44</v>
      </c>
      <c r="N18" s="3">
        <v>1.3</v>
      </c>
    </row>
    <row r="19" spans="1:14" s="3" customFormat="1" x14ac:dyDescent="0.45">
      <c r="A19" s="2">
        <v>131</v>
      </c>
      <c r="B19" s="2">
        <v>5</v>
      </c>
      <c r="C19" s="2" t="s">
        <v>37</v>
      </c>
      <c r="D19" s="2" t="s">
        <v>45</v>
      </c>
      <c r="E19" s="2" t="s">
        <v>4</v>
      </c>
      <c r="F19" s="2" t="s">
        <v>39</v>
      </c>
      <c r="G19" s="3">
        <v>30</v>
      </c>
      <c r="H19" s="3">
        <v>2.3199999999999998</v>
      </c>
      <c r="I19" s="3">
        <v>30</v>
      </c>
      <c r="J19" s="3">
        <v>4.38</v>
      </c>
      <c r="K19" t="s">
        <v>44</v>
      </c>
      <c r="L19" s="3">
        <v>1.23</v>
      </c>
      <c r="M19" t="s">
        <v>44</v>
      </c>
      <c r="N19" s="3">
        <v>9.36</v>
      </c>
    </row>
    <row r="20" spans="1:14" s="3" customFormat="1" x14ac:dyDescent="0.45">
      <c r="A20" s="2">
        <v>131</v>
      </c>
      <c r="B20" s="2">
        <v>5</v>
      </c>
      <c r="C20" s="2" t="s">
        <v>37</v>
      </c>
      <c r="D20" s="2" t="s">
        <v>46</v>
      </c>
      <c r="E20" s="2" t="s">
        <v>5</v>
      </c>
      <c r="F20" s="2" t="s">
        <v>40</v>
      </c>
      <c r="G20" s="3">
        <v>30</v>
      </c>
      <c r="H20" s="3">
        <v>7.18</v>
      </c>
      <c r="I20" s="3">
        <v>3.41</v>
      </c>
      <c r="J20" s="3">
        <v>1.31</v>
      </c>
      <c r="K20" t="s">
        <v>44</v>
      </c>
      <c r="L20" s="3">
        <v>2.4500000000000002</v>
      </c>
      <c r="M20" t="s">
        <v>44</v>
      </c>
      <c r="N20" s="3">
        <v>2.2999999999999998</v>
      </c>
    </row>
    <row r="21" spans="1:14" x14ac:dyDescent="0.45">
      <c r="A21">
        <v>143</v>
      </c>
      <c r="B21">
        <v>2</v>
      </c>
      <c r="C21" t="s">
        <v>36</v>
      </c>
      <c r="D21" t="s">
        <v>46</v>
      </c>
      <c r="E21" t="s">
        <v>0</v>
      </c>
      <c r="F21" t="s">
        <v>38</v>
      </c>
      <c r="G21" s="4">
        <v>30</v>
      </c>
      <c r="H21" s="4">
        <v>30</v>
      </c>
      <c r="I21" s="4">
        <v>2.23</v>
      </c>
      <c r="J21" s="4">
        <v>0.89</v>
      </c>
      <c r="K21" t="s">
        <v>44</v>
      </c>
      <c r="L21" s="4">
        <v>1.41</v>
      </c>
      <c r="M21" t="s">
        <v>44</v>
      </c>
      <c r="N21" s="4">
        <v>0.5</v>
      </c>
    </row>
    <row r="22" spans="1:14" x14ac:dyDescent="0.45">
      <c r="A22">
        <v>143</v>
      </c>
      <c r="B22">
        <v>2</v>
      </c>
      <c r="C22" t="s">
        <v>36</v>
      </c>
      <c r="D22" t="s">
        <v>46</v>
      </c>
      <c r="E22" t="s">
        <v>1</v>
      </c>
      <c r="F22" t="s">
        <v>39</v>
      </c>
      <c r="G22" s="4">
        <v>30</v>
      </c>
      <c r="H22" s="4">
        <v>30</v>
      </c>
      <c r="I22" s="4">
        <v>2.25</v>
      </c>
      <c r="J22" s="4">
        <v>1.4</v>
      </c>
      <c r="K22" t="s">
        <v>44</v>
      </c>
      <c r="L22" s="4">
        <v>0.79</v>
      </c>
      <c r="M22" t="s">
        <v>44</v>
      </c>
      <c r="N22" s="4">
        <v>0.51</v>
      </c>
    </row>
    <row r="23" spans="1:14" x14ac:dyDescent="0.45">
      <c r="A23">
        <v>143</v>
      </c>
      <c r="B23">
        <v>2</v>
      </c>
      <c r="C23" t="s">
        <v>36</v>
      </c>
      <c r="D23" t="s">
        <v>45</v>
      </c>
      <c r="E23" t="s">
        <v>2</v>
      </c>
      <c r="F23" t="s">
        <v>40</v>
      </c>
      <c r="G23" s="4">
        <v>30</v>
      </c>
      <c r="H23" s="4">
        <v>0.5</v>
      </c>
      <c r="I23" s="4">
        <v>3.73</v>
      </c>
      <c r="J23" s="4">
        <v>1.2</v>
      </c>
      <c r="K23" t="s">
        <v>44</v>
      </c>
      <c r="L23" s="4">
        <v>2.83</v>
      </c>
      <c r="M23" t="s">
        <v>44</v>
      </c>
      <c r="N23" s="4">
        <v>0.45</v>
      </c>
    </row>
    <row r="24" spans="1:14" x14ac:dyDescent="0.45">
      <c r="A24">
        <v>143</v>
      </c>
      <c r="B24">
        <v>2</v>
      </c>
      <c r="C24" t="s">
        <v>37</v>
      </c>
      <c r="D24" t="s">
        <v>46</v>
      </c>
      <c r="E24" t="s">
        <v>3</v>
      </c>
      <c r="F24" t="s">
        <v>39</v>
      </c>
      <c r="G24" s="4">
        <v>6.56</v>
      </c>
      <c r="H24" s="4">
        <v>30</v>
      </c>
      <c r="I24">
        <v>3.58</v>
      </c>
      <c r="J24">
        <v>8.26</v>
      </c>
      <c r="K24" t="s">
        <v>44</v>
      </c>
      <c r="L24">
        <v>1.08</v>
      </c>
      <c r="M24" t="s">
        <v>44</v>
      </c>
      <c r="N24" s="4">
        <v>0.57999999999999996</v>
      </c>
    </row>
    <row r="25" spans="1:14" x14ac:dyDescent="0.45">
      <c r="A25">
        <v>143</v>
      </c>
      <c r="B25">
        <v>2</v>
      </c>
      <c r="C25" t="s">
        <v>37</v>
      </c>
      <c r="D25" t="s">
        <v>45</v>
      </c>
      <c r="E25" t="s">
        <v>4</v>
      </c>
      <c r="F25" t="s">
        <v>38</v>
      </c>
      <c r="G25" s="4">
        <v>30</v>
      </c>
      <c r="H25" s="4">
        <v>0.5</v>
      </c>
      <c r="I25" s="4">
        <v>4.41</v>
      </c>
      <c r="J25" s="4">
        <v>1.03</v>
      </c>
      <c r="K25" t="s">
        <v>44</v>
      </c>
      <c r="L25" s="4">
        <v>1.36</v>
      </c>
      <c r="M25" t="s">
        <v>44</v>
      </c>
      <c r="N25" s="4">
        <v>6.44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Weight</vt:lpstr>
      <vt:lpstr>Negative Geotaxis</vt:lpstr>
      <vt:lpstr>Surface Righting</vt:lpstr>
      <vt:lpstr>Cliff Aversion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Timothy Abreo</dc:creator>
  <cp:lastModifiedBy>Timothy Abreo</cp:lastModifiedBy>
  <cp:lastPrinted>2019-03-26T18:05:08Z</cp:lastPrinted>
  <dcterms:created xsi:type="dcterms:W3CDTF">2018-11-28T18:09:50Z</dcterms:created>
  <dcterms:modified xsi:type="dcterms:W3CDTF">2023-07-31T17:34:09Z</dcterms:modified>
</cp:coreProperties>
</file>