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256W Paper Data\G256W Paper Source data and reagents table\"/>
    </mc:Choice>
  </mc:AlternateContent>
  <xr:revisionPtr revIDLastSave="0" documentId="13_ncr:1_{B41B5462-4DBE-4365-9E49-D478FD3F998A}" xr6:coauthVersionLast="47" xr6:coauthVersionMax="47" xr10:uidLastSave="{00000000-0000-0000-0000-000000000000}"/>
  <bookViews>
    <workbookView xWindow="-120" yWindow="-120" windowWidth="29040" windowHeight="15720" firstSheet="9" activeTab="11" xr2:uid="{05C5FA6E-4ADA-44A9-BDC6-99819D441C5B}"/>
  </bookViews>
  <sheets>
    <sheet name="Metadata" sheetId="1" r:id="rId1"/>
    <sheet name="Hippocampus Kcnq2 Quant" sheetId="2" r:id="rId2"/>
    <sheet name="One sample ttest Hip Q2" sheetId="12" r:id="rId3"/>
    <sheet name="DeltaDeltaCT Hip Kcnq2" sheetId="7" r:id="rId4"/>
    <sheet name="Hip Kcnq2 CT QC" sheetId="15" r:id="rId5"/>
    <sheet name="Cortex Kcnq2 Quant" sheetId="5" r:id="rId6"/>
    <sheet name="One Sample ttest CTX Q2" sheetId="13" r:id="rId7"/>
    <sheet name="DeltaDeltaCT Cortex Kcnq2" sheetId="6" r:id="rId8"/>
    <sheet name="Cortex Kcnq2 CT QC" sheetId="14" r:id="rId9"/>
    <sheet name="Hippocampus Kcnq3 Quant" sheetId="9" r:id="rId10"/>
    <sheet name="DeltaDeltaCT Hip Kcnq3" sheetId="8" r:id="rId11"/>
    <sheet name="Hip Kcnq3 CT QC" sheetId="16" r:id="rId12"/>
    <sheet name="Cortex Kcnq3 Quant" sheetId="11" r:id="rId13"/>
    <sheet name="DeltaDeltaCT Cortex Kcnq3" sheetId="10" r:id="rId14"/>
    <sheet name="CTX Kcnq3 CT QC" sheetId="17" r:id="rId15"/>
  </sheets>
  <definedNames>
    <definedName name="_xlnm._FilterDatabase" localSheetId="0" hidden="1">Metadata!$A$1:$H$20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9" i="17" l="1" a="1"/>
  <c r="K19" i="17" s="1"/>
  <c r="J19" i="17" a="1"/>
  <c r="J19" i="17" s="1"/>
  <c r="I19" i="17"/>
  <c r="H19" i="17"/>
  <c r="K18" i="17" a="1"/>
  <c r="K18" i="17" s="1"/>
  <c r="J18" i="17" a="1"/>
  <c r="J18" i="17" s="1"/>
  <c r="I18" i="17"/>
  <c r="H18" i="17"/>
  <c r="K17" i="17" a="1"/>
  <c r="K17" i="17" s="1"/>
  <c r="J17" i="17" a="1"/>
  <c r="J17" i="17" s="1"/>
  <c r="I17" i="17"/>
  <c r="H17" i="17"/>
  <c r="K16" i="17" a="1"/>
  <c r="K16" i="17" s="1"/>
  <c r="J16" i="17" a="1"/>
  <c r="J16" i="17" s="1"/>
  <c r="I16" i="17"/>
  <c r="H16" i="17"/>
  <c r="K15" i="17" a="1"/>
  <c r="K15" i="17" s="1"/>
  <c r="J15" i="17" a="1"/>
  <c r="J15" i="17" s="1"/>
  <c r="I15" i="17"/>
  <c r="H15" i="17"/>
  <c r="K14" i="17" a="1"/>
  <c r="K14" i="17" s="1"/>
  <c r="J14" i="17" a="1"/>
  <c r="J14" i="17" s="1"/>
  <c r="I14" i="17"/>
  <c r="H14" i="17"/>
  <c r="K13" i="17" a="1"/>
  <c r="K13" i="17" s="1"/>
  <c r="J13" i="17" a="1"/>
  <c r="J13" i="17" s="1"/>
  <c r="I13" i="17"/>
  <c r="H13" i="17"/>
  <c r="K12" i="17" a="1"/>
  <c r="K12" i="17" s="1"/>
  <c r="J12" i="17" a="1"/>
  <c r="J12" i="17" s="1"/>
  <c r="I12" i="17"/>
  <c r="H12" i="17"/>
  <c r="K11" i="17" a="1"/>
  <c r="K11" i="17" s="1"/>
  <c r="J11" i="17" a="1"/>
  <c r="J11" i="17" s="1"/>
  <c r="I11" i="17"/>
  <c r="H11" i="17"/>
  <c r="K10" i="17" a="1"/>
  <c r="K10" i="17" s="1"/>
  <c r="J10" i="17" a="1"/>
  <c r="J10" i="17" s="1"/>
  <c r="I10" i="17"/>
  <c r="H10" i="17"/>
  <c r="K9" i="17" a="1"/>
  <c r="K9" i="17" s="1"/>
  <c r="J9" i="17" a="1"/>
  <c r="J9" i="17" s="1"/>
  <c r="I9" i="17"/>
  <c r="H9" i="17"/>
  <c r="K8" i="17" a="1"/>
  <c r="K8" i="17" s="1"/>
  <c r="J8" i="17" a="1"/>
  <c r="J8" i="17" s="1"/>
  <c r="I8" i="17"/>
  <c r="H8" i="17"/>
  <c r="K7" i="17" a="1"/>
  <c r="K7" i="17" s="1"/>
  <c r="J7" i="17" a="1"/>
  <c r="J7" i="17" s="1"/>
  <c r="I7" i="17"/>
  <c r="H7" i="17"/>
  <c r="K6" i="17" a="1"/>
  <c r="K6" i="17" s="1"/>
  <c r="J6" i="17" a="1"/>
  <c r="J6" i="17" s="1"/>
  <c r="I6" i="17"/>
  <c r="H6" i="17"/>
  <c r="K5" i="17" a="1"/>
  <c r="K5" i="17" s="1"/>
  <c r="J5" i="17" a="1"/>
  <c r="J5" i="17" s="1"/>
  <c r="I5" i="17"/>
  <c r="H5" i="17"/>
  <c r="K4" i="17" a="1"/>
  <c r="K4" i="17" s="1"/>
  <c r="J4" i="17" a="1"/>
  <c r="J4" i="17" s="1"/>
  <c r="I4" i="17"/>
  <c r="H4" i="17"/>
  <c r="K3" i="17" a="1"/>
  <c r="K3" i="17" s="1"/>
  <c r="J3" i="17" a="1"/>
  <c r="J3" i="17" s="1"/>
  <c r="I3" i="17"/>
  <c r="H3" i="17"/>
  <c r="K2" i="17" a="1"/>
  <c r="K2" i="17" s="1"/>
  <c r="J2" i="17" a="1"/>
  <c r="J2" i="17" s="1"/>
  <c r="I2" i="17"/>
  <c r="H2" i="17"/>
  <c r="K19" i="16" a="1"/>
  <c r="K19" i="16" s="1"/>
  <c r="J19" i="16" a="1"/>
  <c r="J19" i="16" s="1"/>
  <c r="I19" i="16"/>
  <c r="H19" i="16"/>
  <c r="K18" i="16" a="1"/>
  <c r="K18" i="16" s="1"/>
  <c r="J18" i="16" a="1"/>
  <c r="J18" i="16" s="1"/>
  <c r="I18" i="16"/>
  <c r="H18" i="16"/>
  <c r="K17" i="16" a="1"/>
  <c r="K17" i="16" s="1"/>
  <c r="J17" i="16" a="1"/>
  <c r="J17" i="16" s="1"/>
  <c r="I17" i="16"/>
  <c r="H17" i="16"/>
  <c r="K16" i="16" a="1"/>
  <c r="K16" i="16" s="1"/>
  <c r="J16" i="16" a="1"/>
  <c r="J16" i="16" s="1"/>
  <c r="I16" i="16"/>
  <c r="H16" i="16"/>
  <c r="K15" i="16" a="1"/>
  <c r="K15" i="16" s="1"/>
  <c r="J15" i="16" a="1"/>
  <c r="J15" i="16" s="1"/>
  <c r="I15" i="16"/>
  <c r="H15" i="16"/>
  <c r="K14" i="16" a="1"/>
  <c r="K14" i="16" s="1"/>
  <c r="J14" i="16" a="1"/>
  <c r="J14" i="16" s="1"/>
  <c r="I14" i="16"/>
  <c r="H14" i="16"/>
  <c r="K13" i="16" a="1"/>
  <c r="K13" i="16" s="1"/>
  <c r="J13" i="16" a="1"/>
  <c r="J13" i="16" s="1"/>
  <c r="I13" i="16"/>
  <c r="H13" i="16"/>
  <c r="K12" i="16" a="1"/>
  <c r="K12" i="16" s="1"/>
  <c r="J12" i="16" a="1"/>
  <c r="J12" i="16" s="1"/>
  <c r="I12" i="16"/>
  <c r="H12" i="16"/>
  <c r="K11" i="16" a="1"/>
  <c r="K11" i="16" s="1"/>
  <c r="J11" i="16" a="1"/>
  <c r="J11" i="16" s="1"/>
  <c r="I11" i="16"/>
  <c r="H11" i="16"/>
  <c r="K10" i="16" a="1"/>
  <c r="K10" i="16" s="1"/>
  <c r="J10" i="16" a="1"/>
  <c r="J10" i="16" s="1"/>
  <c r="I10" i="16"/>
  <c r="H10" i="16"/>
  <c r="K9" i="16" a="1"/>
  <c r="K9" i="16" s="1"/>
  <c r="J9" i="16" a="1"/>
  <c r="J9" i="16" s="1"/>
  <c r="I9" i="16"/>
  <c r="H9" i="16"/>
  <c r="K8" i="16" a="1"/>
  <c r="K8" i="16" s="1"/>
  <c r="J8" i="16" a="1"/>
  <c r="J8" i="16" s="1"/>
  <c r="I8" i="16"/>
  <c r="H8" i="16"/>
  <c r="K7" i="16" a="1"/>
  <c r="K7" i="16" s="1"/>
  <c r="J7" i="16" a="1"/>
  <c r="J7" i="16" s="1"/>
  <c r="I7" i="16"/>
  <c r="H7" i="16"/>
  <c r="K6" i="16" a="1"/>
  <c r="K6" i="16" s="1"/>
  <c r="J6" i="16" a="1"/>
  <c r="J6" i="16" s="1"/>
  <c r="I6" i="16"/>
  <c r="H6" i="16"/>
  <c r="K5" i="16" a="1"/>
  <c r="K5" i="16" s="1"/>
  <c r="J5" i="16" a="1"/>
  <c r="J5" i="16" s="1"/>
  <c r="I5" i="16"/>
  <c r="H5" i="16"/>
  <c r="K4" i="16" a="1"/>
  <c r="K4" i="16" s="1"/>
  <c r="J4" i="16" a="1"/>
  <c r="J4" i="16" s="1"/>
  <c r="I4" i="16"/>
  <c r="H4" i="16"/>
  <c r="K3" i="16" a="1"/>
  <c r="K3" i="16" s="1"/>
  <c r="J3" i="16" a="1"/>
  <c r="J3" i="16" s="1"/>
  <c r="I3" i="16"/>
  <c r="H3" i="16"/>
  <c r="K2" i="16" a="1"/>
  <c r="K2" i="16" s="1"/>
  <c r="J2" i="16" a="1"/>
  <c r="J2" i="16" s="1"/>
  <c r="I2" i="16"/>
  <c r="H2" i="16"/>
  <c r="K19" i="15" a="1"/>
  <c r="K19" i="15" s="1"/>
  <c r="J19" i="15" a="1"/>
  <c r="J19" i="15" s="1"/>
  <c r="I19" i="15"/>
  <c r="H19" i="15"/>
  <c r="K18" i="15" a="1"/>
  <c r="K18" i="15" s="1"/>
  <c r="J18" i="15" a="1"/>
  <c r="J18" i="15" s="1"/>
  <c r="I18" i="15"/>
  <c r="H18" i="15"/>
  <c r="K17" i="15" a="1"/>
  <c r="K17" i="15" s="1"/>
  <c r="J17" i="15" a="1"/>
  <c r="J17" i="15" s="1"/>
  <c r="I17" i="15"/>
  <c r="H17" i="15"/>
  <c r="K16" i="15" a="1"/>
  <c r="K16" i="15" s="1"/>
  <c r="J16" i="15" a="1"/>
  <c r="J16" i="15" s="1"/>
  <c r="I16" i="15"/>
  <c r="H16" i="15"/>
  <c r="K15" i="15" a="1"/>
  <c r="K15" i="15" s="1"/>
  <c r="J15" i="15" a="1"/>
  <c r="J15" i="15" s="1"/>
  <c r="I15" i="15"/>
  <c r="H15" i="15"/>
  <c r="K14" i="15" a="1"/>
  <c r="K14" i="15" s="1"/>
  <c r="J14" i="15" a="1"/>
  <c r="J14" i="15" s="1"/>
  <c r="I14" i="15"/>
  <c r="H14" i="15"/>
  <c r="K13" i="15" a="1"/>
  <c r="K13" i="15" s="1"/>
  <c r="J13" i="15" a="1"/>
  <c r="J13" i="15" s="1"/>
  <c r="I13" i="15"/>
  <c r="H13" i="15"/>
  <c r="K12" i="15" a="1"/>
  <c r="K12" i="15" s="1"/>
  <c r="J12" i="15" a="1"/>
  <c r="J12" i="15" s="1"/>
  <c r="I12" i="15"/>
  <c r="H12" i="15"/>
  <c r="K11" i="15" a="1"/>
  <c r="K11" i="15" s="1"/>
  <c r="J11" i="15" a="1"/>
  <c r="J11" i="15" s="1"/>
  <c r="I11" i="15"/>
  <c r="H11" i="15"/>
  <c r="K10" i="15" a="1"/>
  <c r="K10" i="15" s="1"/>
  <c r="J10" i="15" a="1"/>
  <c r="J10" i="15" s="1"/>
  <c r="I10" i="15"/>
  <c r="H10" i="15"/>
  <c r="K9" i="15" a="1"/>
  <c r="K9" i="15" s="1"/>
  <c r="J9" i="15" a="1"/>
  <c r="J9" i="15" s="1"/>
  <c r="I9" i="15"/>
  <c r="H9" i="15"/>
  <c r="K8" i="15" a="1"/>
  <c r="K8" i="15" s="1"/>
  <c r="J8" i="15" a="1"/>
  <c r="J8" i="15" s="1"/>
  <c r="I8" i="15"/>
  <c r="H8" i="15"/>
  <c r="K7" i="15" a="1"/>
  <c r="K7" i="15" s="1"/>
  <c r="J7" i="15" a="1"/>
  <c r="J7" i="15" s="1"/>
  <c r="I7" i="15"/>
  <c r="H7" i="15"/>
  <c r="K6" i="15" a="1"/>
  <c r="K6" i="15" s="1"/>
  <c r="J6" i="15" a="1"/>
  <c r="J6" i="15" s="1"/>
  <c r="I6" i="15"/>
  <c r="H6" i="15"/>
  <c r="K5" i="15" a="1"/>
  <c r="K5" i="15" s="1"/>
  <c r="J5" i="15" a="1"/>
  <c r="J5" i="15" s="1"/>
  <c r="I5" i="15"/>
  <c r="H5" i="15"/>
  <c r="K4" i="15" a="1"/>
  <c r="K4" i="15" s="1"/>
  <c r="J4" i="15" a="1"/>
  <c r="J4" i="15" s="1"/>
  <c r="I4" i="15"/>
  <c r="H4" i="15"/>
  <c r="K3" i="15" a="1"/>
  <c r="K3" i="15" s="1"/>
  <c r="J3" i="15" a="1"/>
  <c r="J3" i="15" s="1"/>
  <c r="I3" i="15"/>
  <c r="H3" i="15"/>
  <c r="K2" i="15" a="1"/>
  <c r="K2" i="15" s="1"/>
  <c r="J2" i="15" a="1"/>
  <c r="J2" i="15" s="1"/>
  <c r="I2" i="15"/>
  <c r="H2" i="15"/>
  <c r="K19" i="14" a="1"/>
  <c r="K19" i="14" s="1"/>
  <c r="J19" i="14" a="1"/>
  <c r="J19" i="14" s="1"/>
  <c r="I19" i="14"/>
  <c r="H19" i="14"/>
  <c r="K18" i="14" a="1"/>
  <c r="K18" i="14" s="1"/>
  <c r="J18" i="14" a="1"/>
  <c r="J18" i="14" s="1"/>
  <c r="I18" i="14"/>
  <c r="H18" i="14"/>
  <c r="K17" i="14" a="1"/>
  <c r="K17" i="14" s="1"/>
  <c r="J17" i="14" a="1"/>
  <c r="J17" i="14" s="1"/>
  <c r="I17" i="14"/>
  <c r="H17" i="14"/>
  <c r="K16" i="14" a="1"/>
  <c r="K16" i="14" s="1"/>
  <c r="J16" i="14" a="1"/>
  <c r="J16" i="14" s="1"/>
  <c r="I16" i="14"/>
  <c r="H16" i="14"/>
  <c r="K15" i="14" a="1"/>
  <c r="K15" i="14" s="1"/>
  <c r="J15" i="14" a="1"/>
  <c r="J15" i="14" s="1"/>
  <c r="I15" i="14"/>
  <c r="H15" i="14"/>
  <c r="K14" i="14" a="1"/>
  <c r="K14" i="14" s="1"/>
  <c r="J14" i="14" a="1"/>
  <c r="J14" i="14" s="1"/>
  <c r="I14" i="14"/>
  <c r="H14" i="14"/>
  <c r="K13" i="14" a="1"/>
  <c r="K13" i="14" s="1"/>
  <c r="J13" i="14" a="1"/>
  <c r="J13" i="14" s="1"/>
  <c r="I13" i="14"/>
  <c r="H13" i="14"/>
  <c r="K12" i="14" a="1"/>
  <c r="K12" i="14" s="1"/>
  <c r="J12" i="14" a="1"/>
  <c r="J12" i="14" s="1"/>
  <c r="I12" i="14"/>
  <c r="H12" i="14"/>
  <c r="K11" i="14" a="1"/>
  <c r="K11" i="14" s="1"/>
  <c r="J11" i="14" a="1"/>
  <c r="J11" i="14" s="1"/>
  <c r="I11" i="14"/>
  <c r="H11" i="14"/>
  <c r="K10" i="14" a="1"/>
  <c r="K10" i="14" s="1"/>
  <c r="J10" i="14" a="1"/>
  <c r="J10" i="14" s="1"/>
  <c r="I10" i="14"/>
  <c r="H10" i="14"/>
  <c r="K9" i="14" a="1"/>
  <c r="K9" i="14" s="1"/>
  <c r="J9" i="14" a="1"/>
  <c r="J9" i="14" s="1"/>
  <c r="I9" i="14"/>
  <c r="H9" i="14"/>
  <c r="K8" i="14" a="1"/>
  <c r="K8" i="14" s="1"/>
  <c r="J8" i="14" a="1"/>
  <c r="J8" i="14" s="1"/>
  <c r="I8" i="14"/>
  <c r="H8" i="14"/>
  <c r="K7" i="14" a="1"/>
  <c r="K7" i="14" s="1"/>
  <c r="J7" i="14" a="1"/>
  <c r="J7" i="14" s="1"/>
  <c r="I7" i="14"/>
  <c r="H7" i="14"/>
  <c r="K6" i="14" a="1"/>
  <c r="K6" i="14" s="1"/>
  <c r="J6" i="14" a="1"/>
  <c r="J6" i="14" s="1"/>
  <c r="I6" i="14"/>
  <c r="H6" i="14"/>
  <c r="K5" i="14" a="1"/>
  <c r="K5" i="14" s="1"/>
  <c r="J5" i="14" a="1"/>
  <c r="J5" i="14" s="1"/>
  <c r="I5" i="14"/>
  <c r="H5" i="14"/>
  <c r="K4" i="14" a="1"/>
  <c r="K4" i="14" s="1"/>
  <c r="J4" i="14" a="1"/>
  <c r="J4" i="14" s="1"/>
  <c r="I4" i="14"/>
  <c r="H4" i="14"/>
  <c r="K3" i="14" a="1"/>
  <c r="K3" i="14" s="1"/>
  <c r="J3" i="14" a="1"/>
  <c r="J3" i="14" s="1"/>
  <c r="I3" i="14"/>
  <c r="H3" i="14"/>
  <c r="K2" i="14" a="1"/>
  <c r="K2" i="14" s="1"/>
  <c r="J2" i="14" a="1"/>
  <c r="J2" i="14" s="1"/>
  <c r="I2" i="14"/>
  <c r="H2" i="14"/>
  <c r="N4" i="17" l="1"/>
  <c r="N9" i="17"/>
  <c r="N7" i="17"/>
  <c r="N3" i="17"/>
  <c r="O4" i="17" a="1"/>
  <c r="O4" i="17" s="1"/>
  <c r="N8" i="17"/>
  <c r="N9" i="16"/>
  <c r="O3" i="17" a="1"/>
  <c r="O3" i="17" s="1"/>
  <c r="O9" i="17" a="1"/>
  <c r="O9" i="17" s="1"/>
  <c r="O7" i="17" a="1"/>
  <c r="O7" i="17" s="1"/>
  <c r="N2" i="17"/>
  <c r="O2" i="17" a="1"/>
  <c r="O2" i="17" s="1"/>
  <c r="O8" i="17" a="1"/>
  <c r="O8" i="17" s="1"/>
  <c r="O4" i="16" a="1"/>
  <c r="O4" i="16" s="1"/>
  <c r="N8" i="16"/>
  <c r="N7" i="16"/>
  <c r="N4" i="16"/>
  <c r="O8" i="16" a="1"/>
  <c r="O8" i="16" s="1"/>
  <c r="N3" i="16"/>
  <c r="O7" i="16" a="1"/>
  <c r="O7" i="16" s="1"/>
  <c r="O3" i="16" a="1"/>
  <c r="O3" i="16" s="1"/>
  <c r="O9" i="16" a="1"/>
  <c r="O9" i="16" s="1"/>
  <c r="N2" i="16"/>
  <c r="O2" i="16" a="1"/>
  <c r="O2" i="16" s="1"/>
  <c r="N9" i="15"/>
  <c r="N3" i="15"/>
  <c r="N7" i="15"/>
  <c r="N8" i="15"/>
  <c r="O4" i="15" a="1"/>
  <c r="O4" i="15" s="1"/>
  <c r="O7" i="15" a="1"/>
  <c r="O7" i="15" s="1"/>
  <c r="N4" i="15"/>
  <c r="O3" i="15" a="1"/>
  <c r="O3" i="15" s="1"/>
  <c r="O9" i="15" a="1"/>
  <c r="O9" i="15" s="1"/>
  <c r="N2" i="15"/>
  <c r="O2" i="15" a="1"/>
  <c r="O2" i="15" s="1"/>
  <c r="O8" i="15" a="1"/>
  <c r="O8" i="15" s="1"/>
  <c r="O4" i="14" a="1"/>
  <c r="O4" i="14" s="1"/>
  <c r="N9" i="14"/>
  <c r="N8" i="14"/>
  <c r="O8" i="14" a="1"/>
  <c r="O8" i="14" s="1"/>
  <c r="N2" i="14"/>
  <c r="N4" i="14"/>
  <c r="N7" i="14"/>
  <c r="N3" i="14"/>
  <c r="O7" i="14" a="1"/>
  <c r="O7" i="14" s="1"/>
  <c r="O3" i="14" a="1"/>
  <c r="O3" i="14" s="1"/>
  <c r="O9" i="14" a="1"/>
  <c r="O9" i="14" s="1"/>
  <c r="O2" i="14" a="1"/>
  <c r="O2" i="14" s="1"/>
  <c r="E2" i="7" l="1"/>
  <c r="M5" i="2" a="1"/>
  <c r="M5" i="2" s="1"/>
  <c r="L5" i="2"/>
  <c r="L5" i="5" a="1"/>
  <c r="L5" i="5" s="1"/>
  <c r="K5" i="5"/>
  <c r="M5" i="9" a="1"/>
  <c r="M5" i="9" s="1"/>
  <c r="L5" i="9"/>
  <c r="M5" i="11" a="1"/>
  <c r="M5" i="11" s="1"/>
  <c r="L5" i="11" a="1"/>
  <c r="L5" i="11" s="1"/>
  <c r="D3" i="13"/>
  <c r="D4" i="13" s="1"/>
  <c r="D2" i="13"/>
  <c r="D1" i="13"/>
  <c r="D5" i="13" s="1"/>
  <c r="D3" i="12"/>
  <c r="D4" i="12" s="1"/>
  <c r="D2" i="12"/>
  <c r="D1" i="12"/>
  <c r="D5" i="12" s="1"/>
  <c r="E16" i="7"/>
  <c r="D7" i="13" l="1"/>
  <c r="D8" i="13"/>
  <c r="D7" i="12"/>
  <c r="D8" i="12" s="1"/>
  <c r="G2" i="1"/>
  <c r="M3" i="11" l="1" a="1"/>
  <c r="M3" i="11" s="1"/>
  <c r="L3" i="11" l="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M4" i="11" a="1"/>
  <c r="M4" i="11" s="1"/>
  <c r="L4" i="11"/>
  <c r="G4" i="11"/>
  <c r="G3" i="11"/>
  <c r="G2" i="11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E2" i="10"/>
  <c r="E2" i="8"/>
  <c r="G11" i="10" l="1"/>
  <c r="F16" i="10"/>
  <c r="H16" i="10" s="1"/>
  <c r="G19" i="10"/>
  <c r="I19" i="10" s="1"/>
  <c r="F13" i="10"/>
  <c r="H13" i="10" s="1"/>
  <c r="F9" i="10"/>
  <c r="H9" i="10" s="1"/>
  <c r="G9" i="10"/>
  <c r="I9" i="10" s="1"/>
  <c r="F4" i="10"/>
  <c r="H4" i="10" s="1"/>
  <c r="G5" i="10"/>
  <c r="I5" i="10" s="1"/>
  <c r="G13" i="10"/>
  <c r="I13" i="10" s="1"/>
  <c r="G15" i="10"/>
  <c r="I15" i="10" s="1"/>
  <c r="F8" i="10"/>
  <c r="H8" i="10" s="1"/>
  <c r="F18" i="10"/>
  <c r="H18" i="10" s="1"/>
  <c r="F14" i="10"/>
  <c r="H14" i="10" s="1"/>
  <c r="G7" i="10"/>
  <c r="I7" i="10" s="1"/>
  <c r="G8" i="10"/>
  <c r="I8" i="10" s="1"/>
  <c r="G4" i="10"/>
  <c r="I4" i="10" s="1"/>
  <c r="F5" i="10"/>
  <c r="H5" i="10" s="1"/>
  <c r="G10" i="10"/>
  <c r="I10" i="10" s="1"/>
  <c r="I11" i="10"/>
  <c r="F12" i="10"/>
  <c r="H12" i="10" s="1"/>
  <c r="F6" i="10"/>
  <c r="H6" i="10" s="1"/>
  <c r="G2" i="10"/>
  <c r="I2" i="10" s="1"/>
  <c r="F2" i="10"/>
  <c r="H2" i="10" s="1"/>
  <c r="G3" i="10"/>
  <c r="I3" i="10" s="1"/>
  <c r="G12" i="10"/>
  <c r="I12" i="10" s="1"/>
  <c r="G6" i="10"/>
  <c r="I6" i="10" s="1"/>
  <c r="F7" i="10"/>
  <c r="H7" i="10" s="1"/>
  <c r="G14" i="10"/>
  <c r="I14" i="10" s="1"/>
  <c r="F15" i="10"/>
  <c r="H15" i="10" s="1"/>
  <c r="G18" i="10"/>
  <c r="I18" i="10" s="1"/>
  <c r="F19" i="10"/>
  <c r="H19" i="10" s="1"/>
  <c r="F10" i="10"/>
  <c r="H10" i="10" s="1"/>
  <c r="F3" i="10"/>
  <c r="H3" i="10" s="1"/>
  <c r="F11" i="10"/>
  <c r="H11" i="10" s="1"/>
  <c r="G16" i="10"/>
  <c r="I16" i="10" s="1"/>
  <c r="F17" i="10"/>
  <c r="H17" i="10" s="1"/>
  <c r="G17" i="10"/>
  <c r="I17" i="10" s="1"/>
  <c r="M4" i="9" a="1"/>
  <c r="M4" i="9" s="1"/>
  <c r="L4" i="9"/>
  <c r="M3" i="9" a="1"/>
  <c r="M3" i="9" s="1"/>
  <c r="L3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5" i="9"/>
  <c r="G4" i="9"/>
  <c r="G3" i="9"/>
  <c r="G2" i="9"/>
  <c r="G15" i="8"/>
  <c r="I15" i="8" s="1"/>
  <c r="G14" i="8"/>
  <c r="I14" i="8" s="1"/>
  <c r="F12" i="8"/>
  <c r="H12" i="8" s="1"/>
  <c r="F13" i="8"/>
  <c r="H13" i="8" s="1"/>
  <c r="E3" i="8"/>
  <c r="G3" i="8" s="1"/>
  <c r="I3" i="8" s="1"/>
  <c r="E4" i="8"/>
  <c r="G4" i="8" s="1"/>
  <c r="I4" i="8" s="1"/>
  <c r="E5" i="8"/>
  <c r="G5" i="8" s="1"/>
  <c r="I5" i="8" s="1"/>
  <c r="E6" i="8"/>
  <c r="G6" i="8" s="1"/>
  <c r="I6" i="8" s="1"/>
  <c r="E7" i="8"/>
  <c r="F7" i="8" s="1"/>
  <c r="H7" i="8" s="1"/>
  <c r="E8" i="8"/>
  <c r="E9" i="8"/>
  <c r="G9" i="8" s="1"/>
  <c r="I9" i="8" s="1"/>
  <c r="E10" i="8"/>
  <c r="G10" i="8" s="1"/>
  <c r="I10" i="8" s="1"/>
  <c r="E11" i="8"/>
  <c r="G11" i="8" s="1"/>
  <c r="I11" i="8" s="1"/>
  <c r="E12" i="8"/>
  <c r="E13" i="8"/>
  <c r="E14" i="8"/>
  <c r="F14" i="8" s="1"/>
  <c r="H14" i="8" s="1"/>
  <c r="E15" i="8"/>
  <c r="F15" i="8" s="1"/>
  <c r="H15" i="8" s="1"/>
  <c r="E16" i="8"/>
  <c r="E17" i="8"/>
  <c r="F17" i="8" s="1"/>
  <c r="H17" i="8" s="1"/>
  <c r="E18" i="8"/>
  <c r="G18" i="8" s="1"/>
  <c r="I18" i="8" s="1"/>
  <c r="E19" i="8"/>
  <c r="G19" i="8" s="1"/>
  <c r="I19" i="8" s="1"/>
  <c r="E2" i="6"/>
  <c r="E19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4" i="7"/>
  <c r="E17" i="7"/>
  <c r="F11" i="8" l="1"/>
  <c r="H11" i="8" s="1"/>
  <c r="G16" i="8"/>
  <c r="I16" i="8" s="1"/>
  <c r="F10" i="8"/>
  <c r="H10" i="8" s="1"/>
  <c r="G7" i="8"/>
  <c r="I7" i="8" s="1"/>
  <c r="F8" i="8"/>
  <c r="H8" i="8" s="1"/>
  <c r="G13" i="8"/>
  <c r="I13" i="8" s="1"/>
  <c r="G12" i="8"/>
  <c r="I12" i="8" s="1"/>
  <c r="F6" i="8"/>
  <c r="H6" i="8" s="1"/>
  <c r="F9" i="8"/>
  <c r="H9" i="8" s="1"/>
  <c r="G8" i="8"/>
  <c r="I8" i="8" s="1"/>
  <c r="F5" i="8"/>
  <c r="H5" i="8" s="1"/>
  <c r="F2" i="8"/>
  <c r="H2" i="8" s="1"/>
  <c r="F4" i="8"/>
  <c r="H4" i="8" s="1"/>
  <c r="F19" i="8"/>
  <c r="H19" i="8" s="1"/>
  <c r="F3" i="8"/>
  <c r="H3" i="8" s="1"/>
  <c r="G17" i="8"/>
  <c r="I17" i="8" s="1"/>
  <c r="F18" i="8"/>
  <c r="H18" i="8" s="1"/>
  <c r="G2" i="8"/>
  <c r="I2" i="8" s="1"/>
  <c r="F16" i="8"/>
  <c r="H16" i="8" s="1"/>
  <c r="L3" i="2"/>
  <c r="M3" i="2" a="1"/>
  <c r="M3" i="2" s="1"/>
  <c r="F14" i="6"/>
  <c r="H14" i="6" s="1"/>
  <c r="F19" i="6"/>
  <c r="H19" i="6" s="1"/>
  <c r="E19" i="7"/>
  <c r="E18" i="7"/>
  <c r="E15" i="7"/>
  <c r="E13" i="7"/>
  <c r="E12" i="7"/>
  <c r="E11" i="7"/>
  <c r="E10" i="7"/>
  <c r="E9" i="7"/>
  <c r="E8" i="7"/>
  <c r="E7" i="7"/>
  <c r="E6" i="7"/>
  <c r="E5" i="7"/>
  <c r="E4" i="7"/>
  <c r="E3" i="7"/>
  <c r="F17" i="7" l="1"/>
  <c r="G17" i="7" s="1"/>
  <c r="F16" i="7"/>
  <c r="G16" i="7" s="1"/>
  <c r="F3" i="7"/>
  <c r="G3" i="7" s="1"/>
  <c r="F7" i="7"/>
  <c r="G7" i="7" s="1"/>
  <c r="F11" i="7"/>
  <c r="G11" i="7" s="1"/>
  <c r="F8" i="7"/>
  <c r="G8" i="7" s="1"/>
  <c r="F4" i="7"/>
  <c r="G4" i="7" s="1"/>
  <c r="F12" i="7"/>
  <c r="G12" i="7" s="1"/>
  <c r="F9" i="7"/>
  <c r="G9" i="7" s="1"/>
  <c r="F18" i="7"/>
  <c r="G18" i="7" s="1"/>
  <c r="F6" i="7"/>
  <c r="G6" i="7" s="1"/>
  <c r="F14" i="7"/>
  <c r="G14" i="7" s="1"/>
  <c r="F15" i="7"/>
  <c r="G15" i="7" s="1"/>
  <c r="F5" i="7"/>
  <c r="G5" i="7" s="1"/>
  <c r="F13" i="7"/>
  <c r="G13" i="7" s="1"/>
  <c r="F2" i="7"/>
  <c r="G2" i="7" s="1"/>
  <c r="F10" i="7"/>
  <c r="G10" i="7" s="1"/>
  <c r="F19" i="7"/>
  <c r="G19" i="7" s="1"/>
  <c r="L4" i="5" a="1"/>
  <c r="L4" i="5" s="1"/>
  <c r="K4" i="5"/>
  <c r="L3" i="5" a="1"/>
  <c r="L3" i="5" s="1"/>
  <c r="K3" i="5"/>
  <c r="G19" i="6"/>
  <c r="G18" i="6"/>
  <c r="G17" i="6"/>
  <c r="G14" i="6"/>
  <c r="G13" i="6"/>
  <c r="G9" i="6"/>
  <c r="G10" i="6"/>
  <c r="G11" i="6"/>
  <c r="G12" i="6"/>
  <c r="G8" i="6"/>
  <c r="G16" i="6"/>
  <c r="G15" i="6"/>
  <c r="G3" i="6"/>
  <c r="G4" i="6"/>
  <c r="G5" i="6"/>
  <c r="G6" i="6"/>
  <c r="G7" i="6"/>
  <c r="G2" i="6"/>
  <c r="F2" i="6"/>
  <c r="H2" i="6" s="1"/>
  <c r="F3" i="6"/>
  <c r="H3" i="6" s="1"/>
  <c r="F4" i="6"/>
  <c r="H4" i="6" s="1"/>
  <c r="F5" i="6"/>
  <c r="H5" i="6" s="1"/>
  <c r="F6" i="6"/>
  <c r="H6" i="6" s="1"/>
  <c r="F7" i="6"/>
  <c r="H7" i="6" s="1"/>
  <c r="F8" i="6"/>
  <c r="H8" i="6" s="1"/>
  <c r="F9" i="6"/>
  <c r="H9" i="6" s="1"/>
  <c r="F10" i="6"/>
  <c r="H10" i="6" s="1"/>
  <c r="F11" i="6"/>
  <c r="H11" i="6" s="1"/>
  <c r="F12" i="6"/>
  <c r="H12" i="6" s="1"/>
  <c r="F13" i="6"/>
  <c r="H13" i="6" s="1"/>
  <c r="F15" i="6"/>
  <c r="H15" i="6" s="1"/>
  <c r="F16" i="6"/>
  <c r="H16" i="6" s="1"/>
  <c r="F17" i="6"/>
  <c r="H17" i="6" s="1"/>
  <c r="F18" i="6"/>
  <c r="H18" i="6" s="1"/>
  <c r="M4" i="2" l="1" a="1"/>
  <c r="M4" i="2" s="1"/>
  <c r="L4" i="2" l="1"/>
  <c r="G19" i="2"/>
  <c r="G18" i="2"/>
  <c r="G17" i="2"/>
  <c r="G13" i="2"/>
  <c r="G12" i="2"/>
  <c r="G11" i="2"/>
  <c r="G10" i="2"/>
  <c r="G9" i="2"/>
  <c r="G8" i="2"/>
  <c r="G16" i="2"/>
  <c r="G15" i="2"/>
  <c r="G14" i="2"/>
  <c r="G7" i="2"/>
  <c r="G6" i="2"/>
  <c r="G5" i="2"/>
  <c r="G4" i="2"/>
  <c r="G3" i="2"/>
  <c r="G2" i="2"/>
  <c r="G4" i="1" l="1"/>
  <c r="G5" i="1"/>
  <c r="G6" i="1"/>
  <c r="G7" i="1"/>
  <c r="G14" i="1"/>
  <c r="G15" i="1"/>
  <c r="G16" i="1"/>
  <c r="G8" i="1"/>
  <c r="G9" i="1"/>
  <c r="G10" i="1"/>
  <c r="G3" i="1"/>
  <c r="G17" i="1"/>
  <c r="G18" i="1"/>
  <c r="G19" i="1"/>
  <c r="G11" i="1"/>
  <c r="G12" i="1"/>
  <c r="G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<sst xmlns="http://schemas.openxmlformats.org/spreadsheetml/2006/main" count="1948" uniqueCount="85">
  <si>
    <t>Mouse ID</t>
  </si>
  <si>
    <t>DOB</t>
  </si>
  <si>
    <t>DOD</t>
  </si>
  <si>
    <t>Sex</t>
  </si>
  <si>
    <t>Age (Days)</t>
  </si>
  <si>
    <t>Genotype</t>
  </si>
  <si>
    <t>WT</t>
  </si>
  <si>
    <t>M</t>
  </si>
  <si>
    <t>Het</t>
  </si>
  <si>
    <t>T102.1-1</t>
  </si>
  <si>
    <t>F</t>
  </si>
  <si>
    <t>T102.1-2</t>
  </si>
  <si>
    <t>T102.1-3</t>
  </si>
  <si>
    <t>T102.1-4</t>
  </si>
  <si>
    <t>T102.1-5</t>
  </si>
  <si>
    <t>T102.1-6</t>
  </si>
  <si>
    <t>T104.2-3</t>
  </si>
  <si>
    <t>T104.1-1</t>
  </si>
  <si>
    <t>211.1-2</t>
  </si>
  <si>
    <t>211.1-3</t>
  </si>
  <si>
    <t>Strain</t>
  </si>
  <si>
    <t>G256W</t>
  </si>
  <si>
    <t>A102.2-4</t>
  </si>
  <si>
    <t>190.2-3</t>
  </si>
  <si>
    <t>190.2-5</t>
  </si>
  <si>
    <t>190.2-7</t>
  </si>
  <si>
    <t>187.4-3</t>
  </si>
  <si>
    <t>211.2-3</t>
  </si>
  <si>
    <t>Tube Label</t>
  </si>
  <si>
    <t>GF1</t>
  </si>
  <si>
    <t>GF2</t>
  </si>
  <si>
    <t>GM1</t>
  </si>
  <si>
    <t>GF3</t>
  </si>
  <si>
    <t>DF1</t>
  </si>
  <si>
    <t>DM2</t>
  </si>
  <si>
    <t>DF2</t>
  </si>
  <si>
    <t>DF3</t>
  </si>
  <si>
    <t>WF1</t>
  </si>
  <si>
    <t>WM1</t>
  </si>
  <si>
    <t>WF2</t>
  </si>
  <si>
    <t>WF3</t>
  </si>
  <si>
    <t>GM2</t>
  </si>
  <si>
    <t>GM3</t>
  </si>
  <si>
    <t>DM1</t>
  </si>
  <si>
    <t>DM3</t>
  </si>
  <si>
    <t>WM2</t>
  </si>
  <si>
    <t>WM3</t>
  </si>
  <si>
    <t>T103.1-3</t>
  </si>
  <si>
    <t>T104.1-3</t>
  </si>
  <si>
    <t>Average Fold Change</t>
  </si>
  <si>
    <t>SEM</t>
  </si>
  <si>
    <t>Fold Change</t>
  </si>
  <si>
    <t>DeltaCt</t>
  </si>
  <si>
    <t>DeltaDeltaCT</t>
  </si>
  <si>
    <t>Fold Change By Sex</t>
  </si>
  <si>
    <t>DeltaDeltaCT By Sex</t>
  </si>
  <si>
    <r>
      <t xml:space="preserve">E254Vfs </t>
    </r>
    <r>
      <rPr>
        <b/>
        <i/>
        <sz val="11"/>
        <color theme="1"/>
        <rFont val="Calibri"/>
        <family val="2"/>
        <scheme val="minor"/>
      </rPr>
      <t>Kcnq2</t>
    </r>
    <r>
      <rPr>
        <b/>
        <sz val="11"/>
        <color theme="1"/>
        <rFont val="Calibri"/>
        <family val="2"/>
        <scheme val="minor"/>
      </rPr>
      <t xml:space="preserve"> fold change </t>
    </r>
  </si>
  <si>
    <t>Sample size</t>
  </si>
  <si>
    <t>Sample mean</t>
  </si>
  <si>
    <t>Sample standard deviation</t>
  </si>
  <si>
    <t>Sample SEM</t>
  </si>
  <si>
    <t>Degrees of freedom</t>
  </si>
  <si>
    <t>Hypothesized mean</t>
  </si>
  <si>
    <r>
      <t xml:space="preserve">T statistic </t>
    </r>
    <r>
      <rPr>
        <i/>
        <sz val="11"/>
        <color theme="1"/>
        <rFont val="Calibri"/>
        <family val="2"/>
        <scheme val="minor"/>
      </rPr>
      <t>t</t>
    </r>
  </si>
  <si>
    <t>P-value</t>
  </si>
  <si>
    <t>E254fs</t>
  </si>
  <si>
    <r>
      <t xml:space="preserve">E254fs </t>
    </r>
    <r>
      <rPr>
        <b/>
        <i/>
        <sz val="11"/>
        <color theme="1"/>
        <rFont val="Calibri"/>
        <family val="2"/>
        <scheme val="minor"/>
      </rPr>
      <t>Kcnq2</t>
    </r>
    <r>
      <rPr>
        <b/>
        <sz val="11"/>
        <color theme="1"/>
        <rFont val="Calibri"/>
        <family val="2"/>
        <scheme val="minor"/>
      </rPr>
      <t xml:space="preserve"> fold change </t>
    </r>
  </si>
  <si>
    <t>RNA ID</t>
  </si>
  <si>
    <t>DeltaCT</t>
  </si>
  <si>
    <t>Delta CT</t>
  </si>
  <si>
    <t>Animal</t>
  </si>
  <si>
    <t>Technical replicate number</t>
  </si>
  <si>
    <t>Target</t>
  </si>
  <si>
    <t>Cycle threshold (CT)</t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</si>
  <si>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</si>
  <si>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</si>
  <si>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SD </t>
    </r>
    <r>
      <rPr>
        <i/>
        <sz val="11"/>
        <color theme="1"/>
        <rFont val="Calibri"/>
        <family val="2"/>
        <scheme val="minor"/>
      </rPr>
      <t>Kcnq2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</si>
  <si>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SD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</si>
  <si>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SEM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</si>
  <si>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t>Gapdh</t>
  </si>
  <si>
    <t>Kcnq2</t>
  </si>
  <si>
    <t>E254fs/+</t>
  </si>
  <si>
    <t>G256W/+</t>
  </si>
  <si>
    <r>
      <t xml:space="preserve">Average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</si>
  <si>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SEM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</si>
</sst>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2" fillId="0" borderId="1" xfId="0" applyFont="1" applyBorder="1"/>
    <xf numFmtId="0" fontId="1" fillId="0" borderId="1" xfId="0" applyFont="1" applyBorder="1"/>
    <xf numFmtId="14" fontId="1" fillId="0" borderId="1" xfId="0" applyNumberFormat="1" applyFont="1" applyBorder="1"/>
    <xf numFmtId="164" fontId="0" fillId="0" borderId="1" xfId="0" applyNumberFormat="1" applyBorder="1"/>
    <xf numFmtId="165" fontId="0" fillId="0" borderId="1" xfId="0" applyNumberFormat="1" applyBorder="1"/>
    <xf numFmtId="165" fontId="0" fillId="0" borderId="0" xfId="0" applyNumberFormat="1"/>
    <xf numFmtId="0" fontId="1" fillId="0" borderId="0" xfId="0" applyFont="1"/>
    <xf numFmtId="164" fontId="0" fillId="0" borderId="0" xfId="0" applyNumberFormat="1"/>
    <xf numFmtId="0" fontId="0" fillId="0" borderId="2" xfId="0" applyBorder="1"/>
    <xf numFmtId="165" fontId="0" fillId="0" borderId="2" xfId="0" applyNumberFormat="1" applyBorder="1"/>
    <xf numFmtId="0" fontId="0" fillId="0" borderId="0" xfId="0" applyBorder="1"/>
    <xf numFmtId="2" fontId="0" fillId="0" borderId="1" xfId="0" applyNumberFormat="1" applyBorder="1"/>
    <xf numFmtId="0" fontId="5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3B9A0-34CD-4C10-B8DB-3464F762E6AA}">
  <sheetPr>
    <pageSetUpPr fitToPage="1"/>
  </sheetPr>
  <dimension ref="A1:H19"/>
  <sheetViews>
    <sheetView zoomScale="145" zoomScaleNormal="145" workbookViewId="0">
      <selection activeCell="D8" sqref="D8"/>
    </sheetView>
  </sheetViews>
  <sheetFormatPr defaultRowHeight="15" x14ac:dyDescent="0.25"/>
  <cols>
    <col min="1" max="1" width="8.5703125" bestFit="1" customWidth="1"/>
    <col min="2" max="2" width="7.85546875" bestFit="1" customWidth="1"/>
    <col min="3" max="3" width="9.5703125" bestFit="1" customWidth="1"/>
    <col min="4" max="5" width="10.140625" bestFit="1" customWidth="1"/>
    <col min="6" max="6" width="6.7109375" bestFit="1" customWidth="1"/>
    <col min="7" max="7" width="11.7109375" bestFit="1" customWidth="1"/>
    <col min="8" max="8" width="8.7109375" bestFit="1" customWidth="1"/>
  </cols>
  <sheetData>
    <row r="1" spans="1:8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4</v>
      </c>
      <c r="H1" s="4" t="s">
        <v>5</v>
      </c>
    </row>
    <row r="2" spans="1:8" ht="15.75" x14ac:dyDescent="0.25">
      <c r="A2" s="1" t="s">
        <v>16</v>
      </c>
      <c r="B2" s="1" t="s">
        <v>21</v>
      </c>
      <c r="C2" s="1" t="s">
        <v>37</v>
      </c>
      <c r="D2" s="2">
        <v>43927</v>
      </c>
      <c r="E2" s="2">
        <v>44006</v>
      </c>
      <c r="F2" s="1" t="s">
        <v>10</v>
      </c>
      <c r="G2" s="1">
        <f t="shared" ref="G2:G13" ca="1" si="0">IF(E2="NA",DATEDIF(D2,TODAY(),"d"),DATEDIF(D2,E2,"d"))</f>
        <v>79</v>
      </c>
      <c r="H2" s="3" t="s">
        <v>6</v>
      </c>
    </row>
    <row r="3" spans="1:8" ht="15.75" x14ac:dyDescent="0.25">
      <c r="A3" s="1" t="s">
        <v>22</v>
      </c>
      <c r="B3" s="1" t="s">
        <v>21</v>
      </c>
      <c r="C3" s="1" t="s">
        <v>39</v>
      </c>
      <c r="D3" s="2">
        <v>43898</v>
      </c>
      <c r="E3" s="2">
        <v>44019</v>
      </c>
      <c r="F3" s="1" t="s">
        <v>10</v>
      </c>
      <c r="G3" s="1">
        <f t="shared" ca="1" si="0"/>
        <v>121</v>
      </c>
      <c r="H3" s="3" t="s">
        <v>6</v>
      </c>
    </row>
    <row r="4" spans="1:8" ht="15.75" x14ac:dyDescent="0.25">
      <c r="A4" s="1" t="s">
        <v>26</v>
      </c>
      <c r="B4" s="1" t="s">
        <v>21</v>
      </c>
      <c r="C4" s="1" t="s">
        <v>40</v>
      </c>
      <c r="D4" s="2">
        <v>43898</v>
      </c>
      <c r="E4" s="2">
        <v>44026</v>
      </c>
      <c r="F4" s="1" t="s">
        <v>10</v>
      </c>
      <c r="G4" s="1">
        <f t="shared" ca="1" si="0"/>
        <v>128</v>
      </c>
      <c r="H4" s="3" t="s">
        <v>6</v>
      </c>
    </row>
    <row r="5" spans="1:8" ht="15.75" x14ac:dyDescent="0.25">
      <c r="A5" s="1" t="s">
        <v>47</v>
      </c>
      <c r="B5" s="1" t="s">
        <v>21</v>
      </c>
      <c r="C5" s="1" t="s">
        <v>38</v>
      </c>
      <c r="D5" s="2">
        <v>43904</v>
      </c>
      <c r="E5" s="2">
        <v>44032</v>
      </c>
      <c r="F5" s="1" t="s">
        <v>7</v>
      </c>
      <c r="G5" s="1">
        <f t="shared" ca="1" si="0"/>
        <v>128</v>
      </c>
      <c r="H5" s="3" t="s">
        <v>6</v>
      </c>
    </row>
    <row r="6" spans="1:8" ht="15.75" x14ac:dyDescent="0.25">
      <c r="A6" s="1" t="s">
        <v>14</v>
      </c>
      <c r="B6" s="1" t="s">
        <v>21</v>
      </c>
      <c r="C6" s="1" t="s">
        <v>45</v>
      </c>
      <c r="D6" s="2">
        <v>43900</v>
      </c>
      <c r="E6" s="2">
        <v>44006</v>
      </c>
      <c r="F6" s="1" t="s">
        <v>7</v>
      </c>
      <c r="G6" s="1">
        <f t="shared" ca="1" si="0"/>
        <v>106</v>
      </c>
      <c r="H6" s="3" t="s">
        <v>6</v>
      </c>
    </row>
    <row r="7" spans="1:8" ht="15.75" x14ac:dyDescent="0.25">
      <c r="A7" s="1" t="s">
        <v>17</v>
      </c>
      <c r="B7" s="1" t="s">
        <v>21</v>
      </c>
      <c r="C7" s="1" t="s">
        <v>46</v>
      </c>
      <c r="D7" s="2">
        <v>43906</v>
      </c>
      <c r="E7" s="2">
        <v>44020</v>
      </c>
      <c r="F7" s="1" t="s">
        <v>7</v>
      </c>
      <c r="G7" s="1">
        <f t="shared" ca="1" si="0"/>
        <v>114</v>
      </c>
      <c r="H7" s="3" t="s">
        <v>6</v>
      </c>
    </row>
    <row r="8" spans="1:8" ht="15.75" x14ac:dyDescent="0.25">
      <c r="A8" s="1" t="s">
        <v>23</v>
      </c>
      <c r="B8" s="1" t="s">
        <v>65</v>
      </c>
      <c r="C8" s="1" t="s">
        <v>33</v>
      </c>
      <c r="D8" s="2">
        <v>43915</v>
      </c>
      <c r="E8" s="2">
        <v>44028</v>
      </c>
      <c r="F8" s="2" t="s">
        <v>10</v>
      </c>
      <c r="G8" s="1">
        <f t="shared" ca="1" si="0"/>
        <v>113</v>
      </c>
      <c r="H8" s="3" t="s">
        <v>8</v>
      </c>
    </row>
    <row r="9" spans="1:8" ht="15.75" x14ac:dyDescent="0.25">
      <c r="A9" s="1" t="s">
        <v>24</v>
      </c>
      <c r="B9" s="1" t="s">
        <v>65</v>
      </c>
      <c r="C9" s="1" t="s">
        <v>35</v>
      </c>
      <c r="D9" s="2">
        <v>43915</v>
      </c>
      <c r="E9" s="2">
        <v>44028</v>
      </c>
      <c r="F9" s="2" t="s">
        <v>10</v>
      </c>
      <c r="G9" s="1">
        <f t="shared" ca="1" si="0"/>
        <v>113</v>
      </c>
      <c r="H9" s="3" t="s">
        <v>8</v>
      </c>
    </row>
    <row r="10" spans="1:8" ht="15.75" x14ac:dyDescent="0.25">
      <c r="A10" s="1" t="s">
        <v>25</v>
      </c>
      <c r="B10" s="1" t="s">
        <v>65</v>
      </c>
      <c r="C10" s="1" t="s">
        <v>36</v>
      </c>
      <c r="D10" s="2">
        <v>43915</v>
      </c>
      <c r="E10" s="2">
        <v>44028</v>
      </c>
      <c r="F10" s="2" t="s">
        <v>10</v>
      </c>
      <c r="G10" s="1">
        <f t="shared" ca="1" si="0"/>
        <v>113</v>
      </c>
      <c r="H10" s="3" t="s">
        <v>8</v>
      </c>
    </row>
    <row r="11" spans="1:8" ht="15.75" x14ac:dyDescent="0.25">
      <c r="A11" s="1" t="s">
        <v>18</v>
      </c>
      <c r="B11" s="1" t="s">
        <v>65</v>
      </c>
      <c r="C11" s="1" t="s">
        <v>43</v>
      </c>
      <c r="D11" s="2">
        <v>43892</v>
      </c>
      <c r="E11" s="2">
        <v>44020</v>
      </c>
      <c r="F11" s="2" t="s">
        <v>7</v>
      </c>
      <c r="G11" s="1">
        <f t="shared" ca="1" si="0"/>
        <v>128</v>
      </c>
      <c r="H11" s="3" t="s">
        <v>8</v>
      </c>
    </row>
    <row r="12" spans="1:8" ht="15.75" x14ac:dyDescent="0.25">
      <c r="A12" s="1" t="s">
        <v>19</v>
      </c>
      <c r="B12" s="1" t="s">
        <v>65</v>
      </c>
      <c r="C12" s="1" t="s">
        <v>34</v>
      </c>
      <c r="D12" s="2">
        <v>43892</v>
      </c>
      <c r="E12" s="2">
        <v>44020</v>
      </c>
      <c r="F12" s="2" t="s">
        <v>7</v>
      </c>
      <c r="G12" s="1">
        <f t="shared" ca="1" si="0"/>
        <v>128</v>
      </c>
      <c r="H12" s="3" t="s">
        <v>8</v>
      </c>
    </row>
    <row r="13" spans="1:8" ht="15.75" x14ac:dyDescent="0.25">
      <c r="A13" s="1" t="s">
        <v>27</v>
      </c>
      <c r="B13" s="1" t="s">
        <v>65</v>
      </c>
      <c r="C13" s="1" t="s">
        <v>44</v>
      </c>
      <c r="D13" s="2">
        <v>43937</v>
      </c>
      <c r="E13" s="2">
        <v>44028</v>
      </c>
      <c r="F13" s="2" t="s">
        <v>7</v>
      </c>
      <c r="G13" s="1">
        <f t="shared" ca="1" si="0"/>
        <v>91</v>
      </c>
      <c r="H13" s="3" t="s">
        <v>8</v>
      </c>
    </row>
    <row r="14" spans="1:8" ht="15.75" x14ac:dyDescent="0.25">
      <c r="A14" s="1" t="s">
        <v>9</v>
      </c>
      <c r="B14" s="1" t="s">
        <v>21</v>
      </c>
      <c r="C14" s="1" t="s">
        <v>29</v>
      </c>
      <c r="D14" s="2">
        <v>43900</v>
      </c>
      <c r="E14" s="2">
        <v>44006</v>
      </c>
      <c r="F14" s="1" t="s">
        <v>10</v>
      </c>
      <c r="G14" s="1">
        <f t="shared" ref="G14:G19" ca="1" si="1">IF(E14="NA",DATEDIF(D14,TODAY(),"d"),DATEDIF(D14,E14,"d"))</f>
        <v>106</v>
      </c>
      <c r="H14" s="3" t="s">
        <v>8</v>
      </c>
    </row>
    <row r="15" spans="1:8" ht="15.75" x14ac:dyDescent="0.25">
      <c r="A15" s="1" t="s">
        <v>12</v>
      </c>
      <c r="B15" s="1" t="s">
        <v>21</v>
      </c>
      <c r="C15" s="1" t="s">
        <v>30</v>
      </c>
      <c r="D15" s="2">
        <v>43900</v>
      </c>
      <c r="E15" s="2">
        <v>44006</v>
      </c>
      <c r="F15" s="1" t="s">
        <v>10</v>
      </c>
      <c r="G15" s="1">
        <f t="shared" ca="1" si="1"/>
        <v>106</v>
      </c>
      <c r="H15" s="3" t="s">
        <v>8</v>
      </c>
    </row>
    <row r="16" spans="1:8" ht="15.75" x14ac:dyDescent="0.25">
      <c r="A16" s="1" t="s">
        <v>15</v>
      </c>
      <c r="B16" s="1" t="s">
        <v>21</v>
      </c>
      <c r="C16" s="1" t="s">
        <v>32</v>
      </c>
      <c r="D16" s="2">
        <v>43900</v>
      </c>
      <c r="E16" s="2">
        <v>44006</v>
      </c>
      <c r="F16" s="1" t="s">
        <v>10</v>
      </c>
      <c r="G16" s="1">
        <f t="shared" ca="1" si="1"/>
        <v>106</v>
      </c>
      <c r="H16" s="3" t="s">
        <v>8</v>
      </c>
    </row>
    <row r="17" spans="1:8" ht="15.75" x14ac:dyDescent="0.25">
      <c r="A17" s="1" t="s">
        <v>48</v>
      </c>
      <c r="B17" s="1" t="s">
        <v>21</v>
      </c>
      <c r="C17" s="1" t="s">
        <v>31</v>
      </c>
      <c r="D17" s="2">
        <v>43906</v>
      </c>
      <c r="E17" s="2">
        <v>44032</v>
      </c>
      <c r="F17" s="1" t="s">
        <v>7</v>
      </c>
      <c r="G17" s="1">
        <f t="shared" ca="1" si="1"/>
        <v>126</v>
      </c>
      <c r="H17" s="3" t="s">
        <v>8</v>
      </c>
    </row>
    <row r="18" spans="1:8" ht="15.75" x14ac:dyDescent="0.25">
      <c r="A18" s="1" t="s">
        <v>11</v>
      </c>
      <c r="B18" s="1" t="s">
        <v>21</v>
      </c>
      <c r="C18" s="1" t="s">
        <v>41</v>
      </c>
      <c r="D18" s="2">
        <v>43900</v>
      </c>
      <c r="E18" s="2">
        <v>44006</v>
      </c>
      <c r="F18" s="1" t="s">
        <v>7</v>
      </c>
      <c r="G18" s="1">
        <f t="shared" ca="1" si="1"/>
        <v>106</v>
      </c>
      <c r="H18" s="3" t="s">
        <v>8</v>
      </c>
    </row>
    <row r="19" spans="1:8" ht="15.75" x14ac:dyDescent="0.25">
      <c r="A19" s="1" t="s">
        <v>13</v>
      </c>
      <c r="B19" s="1" t="s">
        <v>21</v>
      </c>
      <c r="C19" s="1" t="s">
        <v>42</v>
      </c>
      <c r="D19" s="2">
        <v>43900</v>
      </c>
      <c r="E19" s="2">
        <v>44006</v>
      </c>
      <c r="F19" s="1" t="s">
        <v>7</v>
      </c>
      <c r="G19" s="1">
        <f t="shared" ca="1" si="1"/>
        <v>106</v>
      </c>
      <c r="H19" s="3" t="s">
        <v>8</v>
      </c>
    </row>
  </sheetData>
  <sortState xmlns:xlrd2="http://schemas.microsoft.com/office/spreadsheetml/2017/richdata2" ref="A14:H20">
    <sortCondition ref="F14:F20"/>
    <sortCondition ref="H14:H20"/>
  </sortState>
  <phoneticPr fontId="3" type="noConversion"/>
  <pageMargins left="0.7" right="0.7" top="0.75" bottom="0.75" header="0.3" footer="0.3"/>
  <pageSetup scale="5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07920-DBAE-4C7D-9D16-D0FF27EFF5D5}">
  <dimension ref="A1:M19"/>
  <sheetViews>
    <sheetView zoomScale="145" zoomScaleNormal="145" workbookViewId="0">
      <selection activeCell="B14" sqref="B14:B19"/>
    </sheetView>
  </sheetViews>
  <sheetFormatPr defaultRowHeight="15" x14ac:dyDescent="0.25"/>
  <cols>
    <col min="1" max="1" width="9.42578125" bestFit="1" customWidth="1"/>
    <col min="2" max="2" width="7.28515625" bestFit="1" customWidth="1"/>
    <col min="3" max="3" width="10.5703125" bestFit="1" customWidth="1"/>
    <col min="4" max="5" width="10.140625" bestFit="1" customWidth="1"/>
    <col min="6" max="6" width="4.140625" bestFit="1" customWidth="1"/>
    <col min="7" max="7" width="10.42578125" bestFit="1" customWidth="1"/>
    <col min="8" max="8" width="9.85546875" bestFit="1" customWidth="1"/>
    <col min="9" max="9" width="11.85546875" bestFit="1" customWidth="1"/>
    <col min="11" max="11" width="9.7109375" bestFit="1" customWidth="1"/>
    <col min="12" max="12" width="19.85546875" bestFit="1" customWidth="1"/>
    <col min="13" max="13" width="12.85546875" bestFit="1" customWidth="1"/>
  </cols>
  <sheetData>
    <row r="1" spans="1:13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4</v>
      </c>
      <c r="H1" s="4" t="s">
        <v>5</v>
      </c>
      <c r="I1" s="4" t="s">
        <v>51</v>
      </c>
    </row>
    <row r="2" spans="1:13" ht="15.75" x14ac:dyDescent="0.25">
      <c r="A2" s="1" t="s">
        <v>9</v>
      </c>
      <c r="B2" s="1" t="s">
        <v>21</v>
      </c>
      <c r="C2" s="1" t="s">
        <v>29</v>
      </c>
      <c r="D2" s="2">
        <v>43900</v>
      </c>
      <c r="E2" s="2">
        <v>44006</v>
      </c>
      <c r="F2" s="1" t="s">
        <v>10</v>
      </c>
      <c r="G2" s="1">
        <f t="shared" ref="G2:G19" ca="1" si="0">IF(E2="NA",DATEDIF(D2,TODAY(),"d"),DATEDIF(D2,E2,"d"))</f>
        <v>106</v>
      </c>
      <c r="H2" s="3" t="s">
        <v>8</v>
      </c>
      <c r="I2" s="7">
        <v>1.2557620861444312</v>
      </c>
      <c r="K2" s="1" t="s">
        <v>5</v>
      </c>
      <c r="L2" s="11" t="s">
        <v>49</v>
      </c>
      <c r="M2" s="1" t="s">
        <v>50</v>
      </c>
    </row>
    <row r="3" spans="1:13" ht="15.75" x14ac:dyDescent="0.25">
      <c r="A3" s="1" t="s">
        <v>12</v>
      </c>
      <c r="B3" s="1" t="s">
        <v>21</v>
      </c>
      <c r="C3" s="1" t="s">
        <v>30</v>
      </c>
      <c r="D3" s="2">
        <v>43900</v>
      </c>
      <c r="E3" s="2">
        <v>44006</v>
      </c>
      <c r="F3" s="1" t="s">
        <v>10</v>
      </c>
      <c r="G3" s="1">
        <f t="shared" ca="1" si="0"/>
        <v>106</v>
      </c>
      <c r="H3" s="3" t="s">
        <v>8</v>
      </c>
      <c r="I3" s="7">
        <v>1.1776507854605613</v>
      </c>
      <c r="K3" s="1" t="s">
        <v>6</v>
      </c>
      <c r="L3" s="12">
        <f>AVERAGEIF($H2:$H$19,"WT",$I$2:$I$19)</f>
        <v>1.0008986195971705</v>
      </c>
      <c r="M3" s="1">
        <f t="array" ref="M3">STDEV(IF($H$2:$H$19="WT",$I$2:$I$19,"NA"))/SQRT(6)</f>
        <v>1.8997181192803449E-2</v>
      </c>
    </row>
    <row r="4" spans="1:13" ht="15.75" x14ac:dyDescent="0.25">
      <c r="A4" s="1" t="s">
        <v>15</v>
      </c>
      <c r="B4" s="1" t="s">
        <v>21</v>
      </c>
      <c r="C4" s="1" t="s">
        <v>32</v>
      </c>
      <c r="D4" s="2">
        <v>43900</v>
      </c>
      <c r="E4" s="2">
        <v>44006</v>
      </c>
      <c r="F4" s="1" t="s">
        <v>10</v>
      </c>
      <c r="G4" s="1">
        <f t="shared" ca="1" si="0"/>
        <v>106</v>
      </c>
      <c r="H4" s="3" t="s">
        <v>8</v>
      </c>
      <c r="I4" s="7">
        <v>1.0598157373053554</v>
      </c>
      <c r="K4" s="1" t="s">
        <v>21</v>
      </c>
      <c r="L4" s="12">
        <f>AVERAGEIFS($I$2:$I$19,$B$2:$B$19,"G256W",$H$2:$H$19,"Het")</f>
        <v>1.1622287740117041</v>
      </c>
      <c r="M4" s="1">
        <f t="array" ref="M4">STDEV(IF($H$2:$H$19="Het",IF($B$2:$B$19="G256W",$I$2:$I$19,"NA"),"NA"))/SQRT(6)</f>
        <v>3.4976464912823288E-2</v>
      </c>
    </row>
    <row r="5" spans="1:13" ht="15.75" x14ac:dyDescent="0.25">
      <c r="A5" s="1" t="s">
        <v>23</v>
      </c>
      <c r="B5" s="1" t="s">
        <v>65</v>
      </c>
      <c r="C5" s="1" t="s">
        <v>33</v>
      </c>
      <c r="D5" s="2">
        <v>43915</v>
      </c>
      <c r="E5" s="2">
        <v>44028</v>
      </c>
      <c r="F5" s="2" t="s">
        <v>10</v>
      </c>
      <c r="G5" s="1">
        <f t="shared" ca="1" si="0"/>
        <v>113</v>
      </c>
      <c r="H5" s="3" t="s">
        <v>8</v>
      </c>
      <c r="I5" s="7">
        <v>0.95879077109977529</v>
      </c>
      <c r="K5" s="1" t="s">
        <v>65</v>
      </c>
      <c r="L5" s="12">
        <f>AVERAGEIFS($I$2:$I$19,$B$2:$B$19,"E254fs",$H$2:$H$19,"Het")</f>
        <v>1.0492906237943525</v>
      </c>
      <c r="M5" s="1" cm="1">
        <f t="array" ref="M5">STDEV(IF($H$2:$H$19="Het",IF($B$2:$B$19="E254fs",$I$2:$I$19,"NA"),"NA"))/SQRT(6)</f>
        <v>2.737611738949634E-2</v>
      </c>
    </row>
    <row r="6" spans="1:13" ht="15.75" x14ac:dyDescent="0.25">
      <c r="A6" s="1" t="s">
        <v>24</v>
      </c>
      <c r="B6" s="1" t="s">
        <v>65</v>
      </c>
      <c r="C6" s="1" t="s">
        <v>35</v>
      </c>
      <c r="D6" s="2">
        <v>43915</v>
      </c>
      <c r="E6" s="2">
        <v>44028</v>
      </c>
      <c r="F6" s="2" t="s">
        <v>10</v>
      </c>
      <c r="G6" s="1">
        <f t="shared" ca="1" si="0"/>
        <v>113</v>
      </c>
      <c r="H6" s="3" t="s">
        <v>8</v>
      </c>
      <c r="I6" s="7">
        <v>1.1437916179969436</v>
      </c>
    </row>
    <row r="7" spans="1:13" ht="15.75" x14ac:dyDescent="0.25">
      <c r="A7" s="1" t="s">
        <v>25</v>
      </c>
      <c r="B7" s="1" t="s">
        <v>65</v>
      </c>
      <c r="C7" s="1" t="s">
        <v>36</v>
      </c>
      <c r="D7" s="2">
        <v>43915</v>
      </c>
      <c r="E7" s="2">
        <v>44028</v>
      </c>
      <c r="F7" s="2" t="s">
        <v>10</v>
      </c>
      <c r="G7" s="1">
        <f t="shared" ca="1" si="0"/>
        <v>113</v>
      </c>
      <c r="H7" s="3" t="s">
        <v>8</v>
      </c>
      <c r="I7" s="7">
        <v>1.0106359082948628</v>
      </c>
    </row>
    <row r="8" spans="1:13" ht="15.75" x14ac:dyDescent="0.25">
      <c r="A8" s="1" t="s">
        <v>48</v>
      </c>
      <c r="B8" s="1" t="s">
        <v>21</v>
      </c>
      <c r="C8" s="1" t="s">
        <v>31</v>
      </c>
      <c r="D8" s="2">
        <v>43906</v>
      </c>
      <c r="E8" s="2">
        <v>44032</v>
      </c>
      <c r="F8" s="1" t="s">
        <v>7</v>
      </c>
      <c r="G8" s="1">
        <f t="shared" ca="1" si="0"/>
        <v>126</v>
      </c>
      <c r="H8" s="3" t="s">
        <v>8</v>
      </c>
      <c r="I8" s="7">
        <v>1.0802327688361142</v>
      </c>
    </row>
    <row r="9" spans="1:13" ht="15.75" x14ac:dyDescent="0.25">
      <c r="A9" s="1" t="s">
        <v>11</v>
      </c>
      <c r="B9" s="1" t="s">
        <v>21</v>
      </c>
      <c r="C9" s="1" t="s">
        <v>41</v>
      </c>
      <c r="D9" s="2">
        <v>43900</v>
      </c>
      <c r="E9" s="2">
        <v>44006</v>
      </c>
      <c r="F9" s="1" t="s">
        <v>7</v>
      </c>
      <c r="G9" s="1">
        <f t="shared" ca="1" si="0"/>
        <v>106</v>
      </c>
      <c r="H9" s="3" t="s">
        <v>8</v>
      </c>
      <c r="I9" s="7">
        <v>1.1380853363166021</v>
      </c>
    </row>
    <row r="10" spans="1:13" ht="15.75" x14ac:dyDescent="0.25">
      <c r="A10" s="1" t="s">
        <v>13</v>
      </c>
      <c r="B10" s="1" t="s">
        <v>21</v>
      </c>
      <c r="C10" s="1" t="s">
        <v>42</v>
      </c>
      <c r="D10" s="2">
        <v>43900</v>
      </c>
      <c r="E10" s="2">
        <v>44006</v>
      </c>
      <c r="F10" s="1" t="s">
        <v>7</v>
      </c>
      <c r="G10" s="1">
        <f t="shared" ca="1" si="0"/>
        <v>106</v>
      </c>
      <c r="H10" s="3" t="s">
        <v>8</v>
      </c>
      <c r="I10" s="7">
        <v>1.2618259300071608</v>
      </c>
    </row>
    <row r="11" spans="1:13" ht="15.75" x14ac:dyDescent="0.25">
      <c r="A11" s="1" t="s">
        <v>18</v>
      </c>
      <c r="B11" s="1" t="s">
        <v>65</v>
      </c>
      <c r="C11" s="1" t="s">
        <v>43</v>
      </c>
      <c r="D11" s="2">
        <v>43892</v>
      </c>
      <c r="E11" s="2">
        <v>44020</v>
      </c>
      <c r="F11" s="2" t="s">
        <v>7</v>
      </c>
      <c r="G11" s="1">
        <f t="shared" ca="1" si="0"/>
        <v>128</v>
      </c>
      <c r="H11" s="3" t="s">
        <v>8</v>
      </c>
      <c r="I11" s="7">
        <v>1.0250467987401573</v>
      </c>
    </row>
    <row r="12" spans="1:13" ht="15.75" x14ac:dyDescent="0.25">
      <c r="A12" s="1" t="s">
        <v>19</v>
      </c>
      <c r="B12" s="1" t="s">
        <v>65</v>
      </c>
      <c r="C12" s="1" t="s">
        <v>34</v>
      </c>
      <c r="D12" s="2">
        <v>43892</v>
      </c>
      <c r="E12" s="2">
        <v>44020</v>
      </c>
      <c r="F12" s="2" t="s">
        <v>7</v>
      </c>
      <c r="G12" s="1">
        <f t="shared" ca="1" si="0"/>
        <v>128</v>
      </c>
      <c r="H12" s="3" t="s">
        <v>8</v>
      </c>
      <c r="I12" s="7">
        <v>1.0509320314146238</v>
      </c>
    </row>
    <row r="13" spans="1:13" ht="15.75" x14ac:dyDescent="0.25">
      <c r="A13" s="1" t="s">
        <v>27</v>
      </c>
      <c r="B13" s="1" t="s">
        <v>65</v>
      </c>
      <c r="C13" s="1" t="s">
        <v>44</v>
      </c>
      <c r="D13" s="2">
        <v>43937</v>
      </c>
      <c r="E13" s="2">
        <v>44028</v>
      </c>
      <c r="F13" s="2" t="s">
        <v>7</v>
      </c>
      <c r="G13" s="1">
        <f t="shared" ca="1" si="0"/>
        <v>91</v>
      </c>
      <c r="H13" s="3" t="s">
        <v>8</v>
      </c>
      <c r="I13" s="7">
        <v>1.1065466152197516</v>
      </c>
    </row>
    <row r="14" spans="1:13" ht="15.75" x14ac:dyDescent="0.25">
      <c r="A14" s="1" t="s">
        <v>16</v>
      </c>
      <c r="B14" s="1" t="s">
        <v>21</v>
      </c>
      <c r="C14" s="1" t="s">
        <v>37</v>
      </c>
      <c r="D14" s="2">
        <v>43927</v>
      </c>
      <c r="E14" s="2">
        <v>44006</v>
      </c>
      <c r="F14" s="1" t="s">
        <v>10</v>
      </c>
      <c r="G14" s="1">
        <f t="shared" ca="1" si="0"/>
        <v>79</v>
      </c>
      <c r="H14" s="3" t="s">
        <v>6</v>
      </c>
      <c r="I14" s="7">
        <v>0.94020696083081179</v>
      </c>
    </row>
    <row r="15" spans="1:13" ht="15.75" x14ac:dyDescent="0.25">
      <c r="A15" s="1" t="s">
        <v>22</v>
      </c>
      <c r="B15" s="1" t="s">
        <v>21</v>
      </c>
      <c r="C15" s="1" t="s">
        <v>39</v>
      </c>
      <c r="D15" s="2">
        <v>43898</v>
      </c>
      <c r="E15" s="2">
        <v>44019</v>
      </c>
      <c r="F15" s="1" t="s">
        <v>10</v>
      </c>
      <c r="G15" s="1">
        <f t="shared" ca="1" si="0"/>
        <v>121</v>
      </c>
      <c r="H15" s="3" t="s">
        <v>6</v>
      </c>
      <c r="I15" s="7">
        <v>0.9961018457550278</v>
      </c>
    </row>
    <row r="16" spans="1:13" ht="15.75" x14ac:dyDescent="0.25">
      <c r="A16" s="1" t="s">
        <v>26</v>
      </c>
      <c r="B16" s="1" t="s">
        <v>21</v>
      </c>
      <c r="C16" s="1" t="s">
        <v>40</v>
      </c>
      <c r="D16" s="2">
        <v>43898</v>
      </c>
      <c r="E16" s="2">
        <v>44026</v>
      </c>
      <c r="F16" s="1" t="s">
        <v>10</v>
      </c>
      <c r="G16" s="1">
        <f t="shared" ca="1" si="0"/>
        <v>128</v>
      </c>
      <c r="H16" s="3" t="s">
        <v>6</v>
      </c>
      <c r="I16" s="7">
        <v>1.0667497484906889</v>
      </c>
    </row>
    <row r="17" spans="1:9" ht="15.75" x14ac:dyDescent="0.25">
      <c r="A17" s="1" t="s">
        <v>47</v>
      </c>
      <c r="B17" s="1" t="s">
        <v>21</v>
      </c>
      <c r="C17" s="1" t="s">
        <v>38</v>
      </c>
      <c r="D17" s="2">
        <v>43904</v>
      </c>
      <c r="E17" s="2">
        <v>44032</v>
      </c>
      <c r="F17" s="1" t="s">
        <v>7</v>
      </c>
      <c r="G17" s="1">
        <f t="shared" ca="1" si="0"/>
        <v>128</v>
      </c>
      <c r="H17" s="3" t="s">
        <v>6</v>
      </c>
      <c r="I17" s="7">
        <v>1.0391588542331653</v>
      </c>
    </row>
    <row r="18" spans="1:9" ht="15.75" x14ac:dyDescent="0.25">
      <c r="A18" s="1" t="s">
        <v>14</v>
      </c>
      <c r="B18" s="1" t="s">
        <v>21</v>
      </c>
      <c r="C18" s="1" t="s">
        <v>45</v>
      </c>
      <c r="D18" s="2">
        <v>43900</v>
      </c>
      <c r="E18" s="2">
        <v>44006</v>
      </c>
      <c r="F18" s="1" t="s">
        <v>7</v>
      </c>
      <c r="G18" s="1">
        <f t="shared" ca="1" si="0"/>
        <v>106</v>
      </c>
      <c r="H18" s="3" t="s">
        <v>6</v>
      </c>
      <c r="I18" s="7">
        <v>0.99853144797920379</v>
      </c>
    </row>
    <row r="19" spans="1:9" ht="15.75" x14ac:dyDescent="0.25">
      <c r="A19" s="1" t="s">
        <v>17</v>
      </c>
      <c r="B19" s="1" t="s">
        <v>21</v>
      </c>
      <c r="C19" s="1" t="s">
        <v>46</v>
      </c>
      <c r="D19" s="2">
        <v>43906</v>
      </c>
      <c r="E19" s="2">
        <v>44020</v>
      </c>
      <c r="F19" s="1" t="s">
        <v>7</v>
      </c>
      <c r="G19" s="1">
        <f t="shared" ca="1" si="0"/>
        <v>114</v>
      </c>
      <c r="H19" s="3" t="s">
        <v>6</v>
      </c>
      <c r="I19" s="7">
        <v>0.96464286029412605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45F81-87F1-42CD-B3A4-6702E1E3CE88}">
  <dimension ref="A1:I55"/>
  <sheetViews>
    <sheetView workbookViewId="0">
      <selection activeCell="B28" sqref="B28"/>
    </sheetView>
  </sheetViews>
  <sheetFormatPr defaultRowHeight="15" x14ac:dyDescent="0.25"/>
  <cols>
    <col min="6" max="6" width="11" bestFit="1" customWidth="1"/>
    <col min="7" max="7" width="16.7109375" bestFit="1" customWidth="1"/>
    <col min="8" max="8" width="10.28515625" bestFit="1" customWidth="1"/>
    <col min="9" max="9" width="16" bestFit="1" customWidth="1"/>
  </cols>
  <sheetData>
    <row r="1" spans="1:9" x14ac:dyDescent="0.25">
      <c r="A1" s="1" t="s">
        <v>68</v>
      </c>
      <c r="B1" s="1" t="s">
        <v>67</v>
      </c>
      <c r="D1" s="1" t="s">
        <v>67</v>
      </c>
      <c r="E1" s="1" t="s">
        <v>52</v>
      </c>
      <c r="F1" s="1" t="s">
        <v>53</v>
      </c>
      <c r="G1" s="1" t="s">
        <v>55</v>
      </c>
      <c r="H1" s="1" t="s">
        <v>51</v>
      </c>
      <c r="I1" s="1" t="s">
        <v>54</v>
      </c>
    </row>
    <row r="2" spans="1:9" x14ac:dyDescent="0.25">
      <c r="A2" s="6">
        <v>5.0817546844482404</v>
      </c>
      <c r="B2" s="1" t="s">
        <v>29</v>
      </c>
      <c r="D2" s="1" t="s">
        <v>29</v>
      </c>
      <c r="E2" s="1">
        <f>AVERAGEIF($B$2:$B$55,D2,$A$2:$A$55)</f>
        <v>5.0719451904296839</v>
      </c>
      <c r="F2" s="1">
        <f>E2-AVERAGE($E$14:$E$19)</f>
        <v>-0.32856316036648092</v>
      </c>
      <c r="G2" s="1">
        <f t="shared" ref="G2:G7" si="0">E2-AVERAGE($E$14:$E$16)</f>
        <v>-0.32901742723252969</v>
      </c>
      <c r="H2" s="1">
        <f>2^-(F2)</f>
        <v>1.2557620861444312</v>
      </c>
      <c r="I2" s="1">
        <f>2^-(G2)</f>
        <v>1.2561575549792756</v>
      </c>
    </row>
    <row r="3" spans="1:9" x14ac:dyDescent="0.25">
      <c r="A3" s="6">
        <v>5.0540180206298801</v>
      </c>
      <c r="B3" s="1" t="s">
        <v>29</v>
      </c>
      <c r="D3" s="1" t="s">
        <v>30</v>
      </c>
      <c r="E3" s="1">
        <f t="shared" ref="E3:E19" si="1">AVERAGEIF($B$2:$B$55,D3,$A$2:$A$55)</f>
        <v>5.1645965576171839</v>
      </c>
      <c r="F3" s="1">
        <f t="shared" ref="F3:F19" si="2">E3-AVERAGE($E$14:$E$19)</f>
        <v>-0.23591179317898092</v>
      </c>
      <c r="G3" s="1">
        <f t="shared" si="0"/>
        <v>-0.23636606004502969</v>
      </c>
      <c r="H3" s="1">
        <f t="shared" ref="H3:H19" si="3">2^-(F3)</f>
        <v>1.1776507854605613</v>
      </c>
      <c r="I3" s="1">
        <f t="shared" ref="I3:I18" si="4">2^-(G3)</f>
        <v>1.1780216552209386</v>
      </c>
    </row>
    <row r="4" spans="1:9" x14ac:dyDescent="0.25">
      <c r="A4" s="6">
        <v>5.0800628662109304</v>
      </c>
      <c r="B4" s="1" t="s">
        <v>29</v>
      </c>
      <c r="D4" s="1" t="s">
        <v>32</v>
      </c>
      <c r="E4" s="1">
        <f t="shared" si="1"/>
        <v>5.3166948954264299</v>
      </c>
      <c r="F4" s="1">
        <f t="shared" si="2"/>
        <v>-8.3813455369734946E-2</v>
      </c>
      <c r="G4" s="1">
        <f t="shared" si="0"/>
        <v>-8.4267722235783715E-2</v>
      </c>
      <c r="H4" s="1">
        <f t="shared" si="3"/>
        <v>1.0598157373053554</v>
      </c>
      <c r="I4" s="1">
        <f t="shared" si="4"/>
        <v>1.0601494980546295</v>
      </c>
    </row>
    <row r="5" spans="1:9" x14ac:dyDescent="0.25">
      <c r="A5" s="6">
        <v>5.1597404479980398</v>
      </c>
      <c r="B5" s="1" t="s">
        <v>30</v>
      </c>
      <c r="D5" s="1" t="s">
        <v>33</v>
      </c>
      <c r="E5" s="1">
        <f t="shared" si="1"/>
        <v>5.4612204233805306</v>
      </c>
      <c r="F5" s="1">
        <f t="shared" si="2"/>
        <v>6.0712072584365728E-2</v>
      </c>
      <c r="G5" s="1">
        <f t="shared" si="0"/>
        <v>6.0257805718316959E-2</v>
      </c>
      <c r="H5" s="1">
        <f t="shared" si="3"/>
        <v>0.95879077109977529</v>
      </c>
      <c r="I5" s="1">
        <f t="shared" si="4"/>
        <v>0.95909271672569441</v>
      </c>
    </row>
    <row r="6" spans="1:9" x14ac:dyDescent="0.25">
      <c r="A6" s="6">
        <v>5.2083091735839799</v>
      </c>
      <c r="B6" s="1" t="s">
        <v>30</v>
      </c>
      <c r="D6" s="1" t="s">
        <v>35</v>
      </c>
      <c r="E6" s="1">
        <f t="shared" si="1"/>
        <v>5.2066841125488237</v>
      </c>
      <c r="F6" s="1">
        <f t="shared" si="2"/>
        <v>-0.19382423824734119</v>
      </c>
      <c r="G6" s="1">
        <f t="shared" si="0"/>
        <v>-0.19427850511338995</v>
      </c>
      <c r="H6" s="1">
        <f t="shared" si="3"/>
        <v>1.1437916179969436</v>
      </c>
      <c r="I6" s="1">
        <f t="shared" si="4"/>
        <v>1.1441518247140159</v>
      </c>
    </row>
    <row r="7" spans="1:9" x14ac:dyDescent="0.25">
      <c r="A7" s="6">
        <v>5.1257400512695304</v>
      </c>
      <c r="B7" s="1" t="s">
        <v>30</v>
      </c>
      <c r="D7" s="1" t="s">
        <v>36</v>
      </c>
      <c r="E7" s="1">
        <f t="shared" si="1"/>
        <v>5.3852450052897103</v>
      </c>
      <c r="F7" s="1">
        <f t="shared" si="2"/>
        <v>-1.5263345506454584E-2</v>
      </c>
      <c r="G7" s="1">
        <f t="shared" si="0"/>
        <v>-1.5717612372503353E-2</v>
      </c>
      <c r="H7" s="1">
        <f t="shared" si="3"/>
        <v>1.0106359082948628</v>
      </c>
      <c r="I7" s="1">
        <f t="shared" si="4"/>
        <v>1.0109541811663845</v>
      </c>
    </row>
    <row r="8" spans="1:9" x14ac:dyDescent="0.25">
      <c r="A8" s="6">
        <v>5.3149280548095703</v>
      </c>
      <c r="B8" s="1" t="s">
        <v>32</v>
      </c>
      <c r="D8" s="1" t="s">
        <v>31</v>
      </c>
      <c r="E8" s="1">
        <f t="shared" si="1"/>
        <v>5.2891661326090462</v>
      </c>
      <c r="F8" s="1">
        <f t="shared" si="2"/>
        <v>-0.11134221818711865</v>
      </c>
      <c r="G8" s="1">
        <f t="shared" ref="G8:G13" si="5">E8-AVERAGE($E$17:$E$19)</f>
        <v>-0.11088795132106899</v>
      </c>
      <c r="H8" s="1">
        <f t="shared" si="3"/>
        <v>1.0802327688361142</v>
      </c>
      <c r="I8" s="1">
        <f t="shared" si="4"/>
        <v>1.0798926853865822</v>
      </c>
    </row>
    <row r="9" spans="1:9" x14ac:dyDescent="0.25">
      <c r="A9" s="6">
        <v>5.3075180053710902</v>
      </c>
      <c r="B9" s="1" t="s">
        <v>32</v>
      </c>
      <c r="D9" s="1" t="s">
        <v>41</v>
      </c>
      <c r="E9" s="1">
        <f t="shared" si="1"/>
        <v>5.2138996124267534</v>
      </c>
      <c r="F9" s="1">
        <f t="shared" si="2"/>
        <v>-0.1866087383694115</v>
      </c>
      <c r="G9" s="1">
        <f t="shared" si="5"/>
        <v>-0.18615447150336184</v>
      </c>
      <c r="H9" s="1">
        <f t="shared" si="3"/>
        <v>1.1380853363166021</v>
      </c>
      <c r="I9" s="1">
        <f t="shared" si="4"/>
        <v>1.1377270394770671</v>
      </c>
    </row>
    <row r="10" spans="1:9" x14ac:dyDescent="0.25">
      <c r="A10" s="6">
        <v>5.3276386260986301</v>
      </c>
      <c r="B10" s="1" t="s">
        <v>32</v>
      </c>
      <c r="D10" s="1" t="s">
        <v>42</v>
      </c>
      <c r="E10" s="1">
        <f t="shared" si="1"/>
        <v>5.0649954477945904</v>
      </c>
      <c r="F10" s="1">
        <f t="shared" si="2"/>
        <v>-0.33551290300157444</v>
      </c>
      <c r="G10" s="1">
        <f t="shared" si="5"/>
        <v>-0.33505863613552478</v>
      </c>
      <c r="H10" s="1">
        <f t="shared" si="3"/>
        <v>1.2618259300071608</v>
      </c>
      <c r="I10" s="1">
        <f t="shared" si="4"/>
        <v>1.2614286766305132</v>
      </c>
    </row>
    <row r="11" spans="1:9" x14ac:dyDescent="0.25">
      <c r="A11" s="6">
        <v>5.4771957397460902</v>
      </c>
      <c r="B11" s="1" t="s">
        <v>33</v>
      </c>
      <c r="D11" s="1" t="s">
        <v>43</v>
      </c>
      <c r="E11" s="1">
        <f t="shared" si="1"/>
        <v>5.3648185729980433</v>
      </c>
      <c r="F11" s="1">
        <f t="shared" si="2"/>
        <v>-3.5689777798121547E-2</v>
      </c>
      <c r="G11" s="1">
        <f t="shared" si="5"/>
        <v>-3.523551093207189E-2</v>
      </c>
      <c r="H11" s="1">
        <f t="shared" si="3"/>
        <v>1.0250467987401573</v>
      </c>
      <c r="I11" s="1">
        <f t="shared" si="4"/>
        <v>1.0247240891711604</v>
      </c>
    </row>
    <row r="12" spans="1:9" x14ac:dyDescent="0.25">
      <c r="A12" s="6">
        <v>5.5004711151123002</v>
      </c>
      <c r="B12" s="1" t="s">
        <v>33</v>
      </c>
      <c r="D12" s="1" t="s">
        <v>34</v>
      </c>
      <c r="E12" s="1">
        <f t="shared" si="1"/>
        <v>5.3288389841715427</v>
      </c>
      <c r="F12" s="1">
        <f t="shared" si="2"/>
        <v>-7.1669366624622199E-2</v>
      </c>
      <c r="G12" s="1">
        <f t="shared" si="5"/>
        <v>-7.1215099758572542E-2</v>
      </c>
      <c r="H12" s="1">
        <f t="shared" si="3"/>
        <v>1.0509320314146238</v>
      </c>
      <c r="I12" s="1">
        <f t="shared" si="4"/>
        <v>1.0506011725471853</v>
      </c>
    </row>
    <row r="13" spans="1:9" x14ac:dyDescent="0.25">
      <c r="A13" s="6">
        <v>5.4059944152831996</v>
      </c>
      <c r="B13" s="1" t="s">
        <v>33</v>
      </c>
      <c r="D13" s="1" t="s">
        <v>44</v>
      </c>
      <c r="E13" s="1">
        <f t="shared" si="1"/>
        <v>5.2544441223144469</v>
      </c>
      <c r="F13" s="1">
        <f t="shared" si="2"/>
        <v>-0.14606422848171796</v>
      </c>
      <c r="G13" s="1">
        <f t="shared" si="5"/>
        <v>-0.1456099616156683</v>
      </c>
      <c r="H13" s="1">
        <f t="shared" si="3"/>
        <v>1.1065466152197516</v>
      </c>
      <c r="I13" s="1">
        <f t="shared" si="4"/>
        <v>1.1061982475337968</v>
      </c>
    </row>
    <row r="14" spans="1:9" x14ac:dyDescent="0.25">
      <c r="A14" s="6">
        <v>5.3099842071533203</v>
      </c>
      <c r="B14" s="1" t="s">
        <v>35</v>
      </c>
      <c r="D14" s="1" t="s">
        <v>37</v>
      </c>
      <c r="E14" s="1">
        <f t="shared" si="1"/>
        <v>5.4894580841064426</v>
      </c>
      <c r="F14" s="1">
        <f t="shared" si="2"/>
        <v>8.8949733310277779E-2</v>
      </c>
      <c r="G14" s="1">
        <f>E14-AVERAGE($E$14:$E$16)</f>
        <v>8.849546644422901E-2</v>
      </c>
      <c r="H14" s="1">
        <f t="shared" si="3"/>
        <v>0.94020696083081179</v>
      </c>
      <c r="I14" s="1">
        <f t="shared" si="4"/>
        <v>0.9405030539804734</v>
      </c>
    </row>
    <row r="15" spans="1:9" x14ac:dyDescent="0.25">
      <c r="A15" s="6">
        <v>5.1634025573730398</v>
      </c>
      <c r="B15" s="1" t="s">
        <v>35</v>
      </c>
      <c r="D15" s="1" t="s">
        <v>39</v>
      </c>
      <c r="E15" s="1">
        <f t="shared" si="1"/>
        <v>5.4061431884765581</v>
      </c>
      <c r="F15" s="1">
        <f t="shared" si="2"/>
        <v>5.6348376803931899E-3</v>
      </c>
      <c r="G15" s="1">
        <f>E15-AVERAGE($E$14:$E$16)</f>
        <v>5.1805708143444207E-3</v>
      </c>
      <c r="H15" s="1">
        <f t="shared" si="3"/>
        <v>0.9961018457550278</v>
      </c>
      <c r="I15" s="1">
        <f t="shared" si="4"/>
        <v>0.99641554151051637</v>
      </c>
    </row>
    <row r="16" spans="1:9" x14ac:dyDescent="0.25">
      <c r="A16" s="6">
        <v>5.1466655731201101</v>
      </c>
      <c r="B16" s="1" t="s">
        <v>35</v>
      </c>
      <c r="D16" s="1" t="s">
        <v>40</v>
      </c>
      <c r="E16" s="1">
        <f t="shared" si="1"/>
        <v>5.3072865804036402</v>
      </c>
      <c r="F16" s="1">
        <f t="shared" si="2"/>
        <v>-9.3221770392524661E-2</v>
      </c>
      <c r="G16" s="1">
        <f>E16-AVERAGE($E$14:$E$16)</f>
        <v>-9.367603725857343E-2</v>
      </c>
      <c r="H16" s="1">
        <f t="shared" si="3"/>
        <v>1.0667497484906889</v>
      </c>
      <c r="I16" s="1">
        <f t="shared" si="4"/>
        <v>1.0670856929221706</v>
      </c>
    </row>
    <row r="17" spans="1:9" x14ac:dyDescent="0.25">
      <c r="A17" s="6">
        <v>5.3754100799560502</v>
      </c>
      <c r="B17" s="1" t="s">
        <v>36</v>
      </c>
      <c r="D17" s="1" t="s">
        <v>38</v>
      </c>
      <c r="E17" s="1">
        <f t="shared" si="1"/>
        <v>5.3450921376546168</v>
      </c>
      <c r="F17" s="1">
        <f t="shared" si="2"/>
        <v>-5.5416213141548099E-2</v>
      </c>
      <c r="G17" s="1">
        <f>E17-AVERAGE($E$17:$E$19)</f>
        <v>-5.4961946275498441E-2</v>
      </c>
      <c r="H17" s="1">
        <f t="shared" si="3"/>
        <v>1.0391588542331653</v>
      </c>
      <c r="I17" s="1">
        <f t="shared" si="4"/>
        <v>1.0388317018471662</v>
      </c>
    </row>
    <row r="18" spans="1:9" x14ac:dyDescent="0.25">
      <c r="A18" s="6">
        <v>5.4096755981445304</v>
      </c>
      <c r="B18" s="1" t="s">
        <v>36</v>
      </c>
      <c r="D18" s="1" t="s">
        <v>45</v>
      </c>
      <c r="E18" s="1">
        <f t="shared" si="1"/>
        <v>5.4026285807291599</v>
      </c>
      <c r="F18" s="1">
        <f t="shared" si="2"/>
        <v>2.1202299329949881E-3</v>
      </c>
      <c r="G18" s="1">
        <f>E18-AVERAGE($E$17:$E$19)</f>
        <v>2.5744967990446455E-3</v>
      </c>
      <c r="H18" s="1">
        <f t="shared" si="3"/>
        <v>0.99853144797920379</v>
      </c>
      <c r="I18" s="1">
        <f t="shared" si="4"/>
        <v>0.99821708608509019</v>
      </c>
    </row>
    <row r="19" spans="1:9" x14ac:dyDescent="0.25">
      <c r="A19" s="6">
        <v>5.3706493377685502</v>
      </c>
      <c r="B19" s="1" t="s">
        <v>36</v>
      </c>
      <c r="D19" s="1" t="s">
        <v>46</v>
      </c>
      <c r="E19" s="1">
        <f t="shared" si="1"/>
        <v>5.4524415334065699</v>
      </c>
      <c r="F19" s="1">
        <f t="shared" si="2"/>
        <v>5.1933182610405026E-2</v>
      </c>
      <c r="G19" s="1">
        <f>E19-AVERAGE($E$17:$E$19)</f>
        <v>5.2387449476454684E-2</v>
      </c>
      <c r="H19" s="1">
        <f t="shared" si="3"/>
        <v>0.96464286029412605</v>
      </c>
      <c r="I19" s="1">
        <f>2^-(G19)</f>
        <v>0.96433916734853187</v>
      </c>
    </row>
    <row r="20" spans="1:9" x14ac:dyDescent="0.25">
      <c r="A20" s="6">
        <v>5.4753894805908203</v>
      </c>
      <c r="B20" s="1" t="s">
        <v>37</v>
      </c>
    </row>
    <row r="21" spans="1:9" x14ac:dyDescent="0.25">
      <c r="A21" s="6">
        <v>5.4953842163085902</v>
      </c>
      <c r="B21" s="1" t="s">
        <v>37</v>
      </c>
    </row>
    <row r="22" spans="1:9" x14ac:dyDescent="0.25">
      <c r="A22" s="6">
        <v>5.4976005554199201</v>
      </c>
      <c r="B22" s="1" t="s">
        <v>37</v>
      </c>
    </row>
    <row r="23" spans="1:9" x14ac:dyDescent="0.25">
      <c r="A23" s="6">
        <v>5.3756122589111301</v>
      </c>
      <c r="B23" s="1" t="s">
        <v>39</v>
      </c>
    </row>
    <row r="24" spans="1:9" x14ac:dyDescent="0.25">
      <c r="A24" s="6">
        <v>5.4284458160400302</v>
      </c>
      <c r="B24" s="1" t="s">
        <v>39</v>
      </c>
    </row>
    <row r="25" spans="1:9" x14ac:dyDescent="0.25">
      <c r="A25" s="6">
        <v>5.4143714904785103</v>
      </c>
      <c r="B25" s="1" t="s">
        <v>39</v>
      </c>
    </row>
    <row r="26" spans="1:9" x14ac:dyDescent="0.25">
      <c r="A26" s="6">
        <v>5.3417415618896396</v>
      </c>
      <c r="B26" s="1" t="s">
        <v>40</v>
      </c>
    </row>
    <row r="27" spans="1:9" x14ac:dyDescent="0.25">
      <c r="A27" s="6">
        <v>5.2525501251220703</v>
      </c>
      <c r="B27" s="1" t="s">
        <v>40</v>
      </c>
    </row>
    <row r="28" spans="1:9" x14ac:dyDescent="0.25">
      <c r="A28" s="6">
        <v>5.3275680541992099</v>
      </c>
      <c r="B28" s="1" t="s">
        <v>40</v>
      </c>
    </row>
    <row r="29" spans="1:9" x14ac:dyDescent="0.25">
      <c r="A29" s="6">
        <v>5.24774169921875</v>
      </c>
      <c r="B29" s="1" t="s">
        <v>31</v>
      </c>
    </row>
    <row r="30" spans="1:9" x14ac:dyDescent="0.25">
      <c r="A30" s="6">
        <v>5.2495670318603498</v>
      </c>
      <c r="B30" s="1" t="s">
        <v>31</v>
      </c>
    </row>
    <row r="31" spans="1:9" x14ac:dyDescent="0.25">
      <c r="A31" s="6">
        <v>5.3701896667480398</v>
      </c>
      <c r="B31" s="1" t="s">
        <v>31</v>
      </c>
    </row>
    <row r="32" spans="1:9" x14ac:dyDescent="0.25">
      <c r="A32" s="6">
        <v>5.24430084228515</v>
      </c>
      <c r="B32" s="1" t="s">
        <v>41</v>
      </c>
    </row>
    <row r="33" spans="1:2" x14ac:dyDescent="0.25">
      <c r="A33" s="6">
        <v>5.22157859802246</v>
      </c>
      <c r="B33" s="1" t="s">
        <v>41</v>
      </c>
    </row>
    <row r="34" spans="1:2" x14ac:dyDescent="0.25">
      <c r="A34" s="6">
        <v>5.17581939697265</v>
      </c>
      <c r="B34" s="1" t="s">
        <v>41</v>
      </c>
    </row>
    <row r="35" spans="1:2" x14ac:dyDescent="0.25">
      <c r="A35" s="6">
        <v>5.0645370483398402</v>
      </c>
      <c r="B35" s="1" t="s">
        <v>42</v>
      </c>
    </row>
    <row r="36" spans="1:2" x14ac:dyDescent="0.25">
      <c r="A36" s="6">
        <v>5.0755538940429599</v>
      </c>
      <c r="B36" s="1" t="s">
        <v>42</v>
      </c>
    </row>
    <row r="37" spans="1:2" x14ac:dyDescent="0.25">
      <c r="A37" s="6">
        <v>5.0548954010009703</v>
      </c>
      <c r="B37" s="1" t="s">
        <v>42</v>
      </c>
    </row>
    <row r="38" spans="1:2" x14ac:dyDescent="0.25">
      <c r="A38" s="6">
        <v>5.3940715789794904</v>
      </c>
      <c r="B38" s="1" t="s">
        <v>43</v>
      </c>
    </row>
    <row r="39" spans="1:2" x14ac:dyDescent="0.25">
      <c r="A39" s="6">
        <v>5.3464870452880797</v>
      </c>
      <c r="B39" s="1" t="s">
        <v>43</v>
      </c>
    </row>
    <row r="40" spans="1:2" x14ac:dyDescent="0.25">
      <c r="A40" s="6">
        <v>5.3538970947265598</v>
      </c>
      <c r="B40" s="1" t="s">
        <v>43</v>
      </c>
    </row>
    <row r="41" spans="1:2" x14ac:dyDescent="0.25">
      <c r="A41" s="6">
        <v>5.2977352142333896</v>
      </c>
      <c r="B41" s="1" t="s">
        <v>34</v>
      </c>
    </row>
    <row r="42" spans="1:2" x14ac:dyDescent="0.25">
      <c r="A42" s="6">
        <v>5.35072898864746</v>
      </c>
      <c r="B42" s="1" t="s">
        <v>34</v>
      </c>
    </row>
    <row r="43" spans="1:2" x14ac:dyDescent="0.25">
      <c r="A43" s="6">
        <v>5.3380527496337802</v>
      </c>
      <c r="B43" s="1" t="s">
        <v>34</v>
      </c>
    </row>
    <row r="44" spans="1:2" x14ac:dyDescent="0.25">
      <c r="A44" s="6">
        <v>5.2941951751708896</v>
      </c>
      <c r="B44" s="1" t="s">
        <v>44</v>
      </c>
    </row>
    <row r="45" spans="1:2" x14ac:dyDescent="0.25">
      <c r="A45" s="6">
        <v>5.2302055358886701</v>
      </c>
      <c r="B45" s="1" t="s">
        <v>44</v>
      </c>
    </row>
    <row r="46" spans="1:2" x14ac:dyDescent="0.25">
      <c r="A46" s="6">
        <v>5.2389316558837802</v>
      </c>
      <c r="B46" s="1" t="s">
        <v>44</v>
      </c>
    </row>
    <row r="47" spans="1:2" x14ac:dyDescent="0.25">
      <c r="A47" s="6">
        <v>5.4072723388671804</v>
      </c>
      <c r="B47" s="1" t="s">
        <v>38</v>
      </c>
    </row>
    <row r="48" spans="1:2" x14ac:dyDescent="0.25">
      <c r="A48" s="6">
        <v>5.31959724426269</v>
      </c>
      <c r="B48" s="1" t="s">
        <v>38</v>
      </c>
    </row>
    <row r="49" spans="1:2" x14ac:dyDescent="0.25">
      <c r="A49" s="6">
        <v>5.3084068298339799</v>
      </c>
      <c r="B49" s="1" t="s">
        <v>38</v>
      </c>
    </row>
    <row r="50" spans="1:2" x14ac:dyDescent="0.25">
      <c r="A50" s="6">
        <v>5.4082546234130797</v>
      </c>
      <c r="B50" s="1" t="s">
        <v>45</v>
      </c>
    </row>
    <row r="51" spans="1:2" x14ac:dyDescent="0.25">
      <c r="A51" s="6">
        <v>5.3775482177734304</v>
      </c>
      <c r="B51" s="1" t="s">
        <v>45</v>
      </c>
    </row>
    <row r="52" spans="1:2" x14ac:dyDescent="0.25">
      <c r="A52" s="6">
        <v>5.4220829010009703</v>
      </c>
      <c r="B52" s="1" t="s">
        <v>45</v>
      </c>
    </row>
    <row r="53" spans="1:2" x14ac:dyDescent="0.25">
      <c r="A53" s="6">
        <v>5.4415378570556596</v>
      </c>
      <c r="B53" s="1" t="s">
        <v>46</v>
      </c>
    </row>
    <row r="54" spans="1:2" x14ac:dyDescent="0.25">
      <c r="A54" s="6">
        <v>5.4522495269775302</v>
      </c>
      <c r="B54" s="1" t="s">
        <v>46</v>
      </c>
    </row>
    <row r="55" spans="1:2" x14ac:dyDescent="0.25">
      <c r="A55" s="6">
        <v>5.4635372161865199</v>
      </c>
      <c r="B55" s="1" t="s">
        <v>46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AF50C-FFC3-4EF7-8885-49F6CD416C8B}">
  <dimension ref="A1:O109"/>
  <sheetViews>
    <sheetView tabSelected="1" workbookViewId="0">
      <selection activeCell="F32" sqref="F32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1" t="s">
        <v>70</v>
      </c>
      <c r="B1" s="1" t="s">
        <v>71</v>
      </c>
      <c r="C1" s="1" t="s">
        <v>72</v>
      </c>
      <c r="D1" s="1" t="s">
        <v>73</v>
      </c>
      <c r="F1" s="1" t="s">
        <v>70</v>
      </c>
      <c r="G1" s="1" t="s">
        <v>5</v>
      </c>
      <c r="H1" s="1" t="s">
        <v>74</v>
      </c>
      <c r="I1" s="1" t="s">
        <v>75</v>
      </c>
      <c r="J1" s="1" t="s">
        <v>76</v>
      </c>
      <c r="K1" s="1" t="s">
        <v>77</v>
      </c>
      <c r="M1" s="1" t="s">
        <v>5</v>
      </c>
      <c r="N1" s="1" t="s">
        <v>74</v>
      </c>
      <c r="O1" s="1" t="s">
        <v>78</v>
      </c>
    </row>
    <row r="2" spans="1:15" x14ac:dyDescent="0.25">
      <c r="A2" s="1" t="s">
        <v>37</v>
      </c>
      <c r="B2" s="1">
        <v>1</v>
      </c>
      <c r="C2" s="15" t="s">
        <v>79</v>
      </c>
      <c r="D2" s="6">
        <v>17.681581497192383</v>
      </c>
      <c r="F2" s="1" t="s">
        <v>37</v>
      </c>
      <c r="G2" s="1" t="s">
        <v>6</v>
      </c>
      <c r="H2" s="14">
        <f>AVERAGEIFS($D$2:$D$109,$A$2:$A$109,$F2,$C$2:$C$109,"Kcnq2")</f>
        <v>23.179869969685871</v>
      </c>
      <c r="I2" s="14">
        <f>AVERAGEIFS($D$2:$D$109,$A$2:$A$109,$F2,$C$2:$C$109,"Gapdh")</f>
        <v>17.690411885579426</v>
      </c>
      <c r="J2" s="14">
        <f t="array" ref="J2">STDEV(IF($A$2:$A$175=$F2,IF($C$2:$C$175="Kcnq2",$D$2:$D$175,"NA"),"NA"))</f>
        <v>2.7947527902552716E-2</v>
      </c>
      <c r="K2" s="14">
        <f t="array" ref="K2">STDEV(IF($A$2:$A$175=$F2,IF($C$2:$C$175="Gapdh",$D$2:$D$175,"NA"),"NA"))</f>
        <v>2.2161822693044234E-2</v>
      </c>
      <c r="M2" s="1" t="s">
        <v>6</v>
      </c>
      <c r="N2" s="14">
        <f>AVERAGEIF($G$2:$G$19,$M2,$H$2:$H$19)</f>
        <v>23.229789733886719</v>
      </c>
      <c r="O2" s="14">
        <f t="array" ref="O2">STDEV(IF($G$2:$G$19=$M2,$H$2:$H$19,"NA"))/SQRT(6)</f>
        <v>0.11984872755474314</v>
      </c>
    </row>
    <row r="3" spans="1:15" x14ac:dyDescent="0.25">
      <c r="A3" s="1" t="s">
        <v>37</v>
      </c>
      <c r="B3" s="1">
        <v>2</v>
      </c>
      <c r="C3" s="15" t="s">
        <v>80</v>
      </c>
      <c r="D3" s="6">
        <v>23.156970977783203</v>
      </c>
      <c r="F3" s="1" t="s">
        <v>39</v>
      </c>
      <c r="G3" s="1" t="s">
        <v>6</v>
      </c>
      <c r="H3" s="14">
        <f t="shared" ref="H3:H19" si="0">AVERAGEIFS($D$2:$D$109,$A$2:$A$109,$F3,$C$2:$C$109,"Kcnq2")</f>
        <v>23.504772186279297</v>
      </c>
      <c r="I3" s="14">
        <f t="shared" ref="I3:I19" si="1">AVERAGEIFS($D$2:$D$109,$A$2:$A$109,$F3,$C$2:$C$109,"Gapdh")</f>
        <v>18.098628997802734</v>
      </c>
      <c r="J3" s="14">
        <f t="array" ref="J3">STDEV(IF($A$2:$A$175=$F3,IF($C$2:$C$175="Kcnq2",$D$2:$D$175,"NA"),"NA"))</f>
        <v>5.2661768883065639E-2</v>
      </c>
      <c r="K3" s="14">
        <f t="array" ref="K3">STDEV(IF($A$2:$A$175=$F3,IF($C$2:$C$175="Gapdh",$D$2:$D$175,"NA"),"NA"))</f>
        <v>3.6460314513060824E-2</v>
      </c>
      <c r="M3" s="1" t="s">
        <v>81</v>
      </c>
      <c r="N3" s="14">
        <f t="shared" ref="N3" si="2">AVERAGEIF($G$2:$G$19,$M3,$H$2:$H$19)</f>
        <v>23.194283803304035</v>
      </c>
      <c r="O3" s="14">
        <f t="array" ref="O3">STDEV(IF($G$2:$G$19=$M3,$H$2:$H$19,"NA"))/SQRT(6)</f>
        <v>4.0944830180259087E-2</v>
      </c>
    </row>
    <row r="4" spans="1:15" x14ac:dyDescent="0.25">
      <c r="A4" s="1" t="s">
        <v>37</v>
      </c>
      <c r="B4" s="1">
        <v>3</v>
      </c>
      <c r="C4" s="15" t="s">
        <v>79</v>
      </c>
      <c r="D4" s="6">
        <v>17.715627670288086</v>
      </c>
      <c r="F4" s="1" t="s">
        <v>40</v>
      </c>
      <c r="G4" s="1" t="s">
        <v>6</v>
      </c>
      <c r="H4" s="14">
        <f t="shared" si="0"/>
        <v>23.346720377604168</v>
      </c>
      <c r="I4" s="14">
        <f t="shared" si="1"/>
        <v>18.03943379720052</v>
      </c>
      <c r="J4" s="14">
        <f t="array" ref="J4">STDEV(IF($A$2:$A$175=$F4,IF($C$2:$C$175="Kcnq2",$D$2:$D$175,"NA"),"NA"))</f>
        <v>4.6481684530529331E-2</v>
      </c>
      <c r="K4" s="14">
        <f t="array" ref="K4">STDEV(IF($A$2:$A$175=$F4,IF($C$2:$C$175="Gapdh",$D$2:$D$175,"NA"),"NA"))</f>
        <v>1.8424096721060552E-2</v>
      </c>
      <c r="M4" s="1" t="s">
        <v>82</v>
      </c>
      <c r="N4" s="14">
        <f>AVERAGEIF($G$2:$G$19,$M4,$H$2:$H$19)</f>
        <v>22.985984802246094</v>
      </c>
      <c r="O4" s="14">
        <f t="array" ref="O4">STDEV(IF($G$2:$G$19=$M4,$H$2:$H$19,"NA"))/SQRT(6)</f>
        <v>4.2848919405409316E-2</v>
      </c>
    </row>
    <row r="5" spans="1:15" x14ac:dyDescent="0.25">
      <c r="A5" s="1" t="s">
        <v>37</v>
      </c>
      <c r="B5" s="1">
        <v>1</v>
      </c>
      <c r="C5" s="15" t="s">
        <v>80</v>
      </c>
      <c r="D5" s="6">
        <v>23.21101188659668</v>
      </c>
      <c r="F5" s="1" t="s">
        <v>38</v>
      </c>
      <c r="G5" s="1" t="s">
        <v>6</v>
      </c>
      <c r="H5" s="14">
        <f t="shared" si="0"/>
        <v>22.685392379760742</v>
      </c>
      <c r="I5" s="14">
        <f t="shared" si="1"/>
        <v>17.340300242106121</v>
      </c>
      <c r="J5" s="14">
        <f t="array" ref="J5">STDEV(IF($A$2:$A$175=$F5,IF($C$2:$C$175="Kcnq2",$D$2:$D$175,"NA"),"NA"))</f>
        <v>3.6657528981189527E-2</v>
      </c>
      <c r="K5" s="14">
        <f t="array" ref="K5">STDEV(IF($A$2:$A$175=$F5,IF($C$2:$C$175="Gapdh",$D$2:$D$175,"NA"),"NA"))</f>
        <v>2.0739627548344498E-2</v>
      </c>
    </row>
    <row r="6" spans="1:15" x14ac:dyDescent="0.25">
      <c r="A6" s="1" t="s">
        <v>37</v>
      </c>
      <c r="B6" s="1">
        <v>2</v>
      </c>
      <c r="C6" s="15" t="s">
        <v>79</v>
      </c>
      <c r="D6" s="6">
        <v>17.674026489257813</v>
      </c>
      <c r="F6" s="1" t="s">
        <v>45</v>
      </c>
      <c r="G6" s="1" t="s">
        <v>6</v>
      </c>
      <c r="H6" s="14">
        <f t="shared" si="0"/>
        <v>23.225447336832683</v>
      </c>
      <c r="I6" s="14">
        <f t="shared" si="1"/>
        <v>17.822818756103516</v>
      </c>
      <c r="J6" s="14">
        <f t="array" ref="J6">STDEV(IF($A$2:$A$175=$F6,IF($C$2:$C$175="Kcnq2",$D$2:$D$175,"NA"),"NA"))</f>
        <v>6.1151045698610108E-2</v>
      </c>
      <c r="K6" s="14">
        <f t="array" ref="K6">STDEV(IF($A$2:$A$175=$F6,IF($C$2:$C$175="Gapdh",$D$2:$D$175,"NA"),"NA"))</f>
        <v>3.8393550882217395E-2</v>
      </c>
      <c r="M6" s="1" t="s">
        <v>5</v>
      </c>
      <c r="N6" s="1" t="s">
        <v>83</v>
      </c>
      <c r="O6" s="1" t="s">
        <v>84</v>
      </c>
    </row>
    <row r="7" spans="1:15" x14ac:dyDescent="0.25">
      <c r="A7" s="1" t="s">
        <v>37</v>
      </c>
      <c r="B7" s="1">
        <v>3</v>
      </c>
      <c r="C7" s="15" t="s">
        <v>80</v>
      </c>
      <c r="D7" s="6">
        <v>23.171627044677734</v>
      </c>
      <c r="F7" s="1" t="s">
        <v>46</v>
      </c>
      <c r="G7" s="1" t="s">
        <v>6</v>
      </c>
      <c r="H7" s="14">
        <f t="shared" si="0"/>
        <v>23.436536153157551</v>
      </c>
      <c r="I7" s="14">
        <f t="shared" si="1"/>
        <v>17.984094619750977</v>
      </c>
      <c r="J7" s="14">
        <f t="array" ref="J7">STDEV(IF($A$2:$A$175=$F7,IF($C$2:$C$175="Kcnq2",$D$2:$D$175,"NA"),"NA"))</f>
        <v>1.5508273511866144E-2</v>
      </c>
      <c r="K7" s="14">
        <f t="array" ref="K7">STDEV(IF($A$2:$A$175=$F7,IF($C$2:$C$175="Gapdh",$D$2:$D$175,"NA"),"NA"))</f>
        <v>1.75218601618179E-2</v>
      </c>
      <c r="M7" s="1" t="s">
        <v>6</v>
      </c>
      <c r="N7" s="14">
        <f>AVERAGEIF($G$2:$G$19,$M7,$I$2:$I$19)</f>
        <v>17.829281383090549</v>
      </c>
      <c r="O7" s="14">
        <f t="array" ref="O7">STDEV(IF($G$2:$G$19=$M7,$I$2:$I$19,"NA"))/SQRT(6)</f>
        <v>0.11534128663487742</v>
      </c>
    </row>
    <row r="8" spans="1:15" x14ac:dyDescent="0.25">
      <c r="A8" s="1" t="s">
        <v>39</v>
      </c>
      <c r="B8" s="1">
        <v>1</v>
      </c>
      <c r="C8" s="15" t="s">
        <v>79</v>
      </c>
      <c r="D8" s="6">
        <v>18.094600677490234</v>
      </c>
      <c r="F8" s="1" t="s">
        <v>33</v>
      </c>
      <c r="G8" s="1" t="s">
        <v>81</v>
      </c>
      <c r="H8" s="14">
        <f t="shared" si="0"/>
        <v>23.154087066650391</v>
      </c>
      <c r="I8" s="14">
        <f t="shared" si="1"/>
        <v>17.692866643269856</v>
      </c>
      <c r="J8" s="14">
        <f t="array" ref="J8">STDEV(IF($A$2:$A$175=$F8,IF($C$2:$C$175="Kcnq2",$D$2:$D$175,"NA"),"NA"))</f>
        <v>3.2692334140646553E-2</v>
      </c>
      <c r="K8" s="14">
        <f t="array" ref="K8">STDEV(IF($A$2:$A$175=$F8,IF($C$2:$C$175="Gapdh",$D$2:$D$175,"NA"),"NA"))</f>
        <v>2.5167013580830129E-2</v>
      </c>
      <c r="M8" s="1" t="s">
        <v>81</v>
      </c>
      <c r="N8" s="14">
        <f t="shared" ref="N8:N9" si="3">AVERAGEIF($G$2:$G$19,$M8,$I$2:$I$19)</f>
        <v>17.860741933186848</v>
      </c>
      <c r="O8" s="14">
        <f t="array" ref="O8">STDEV(IF($G$2:$G$19=$M8,$I$2:$I$19,"NA"))/SQRT(6)</f>
        <v>4.8373580303600332E-2</v>
      </c>
    </row>
    <row r="9" spans="1:15" x14ac:dyDescent="0.25">
      <c r="A9" s="1" t="s">
        <v>39</v>
      </c>
      <c r="B9" s="1">
        <v>2</v>
      </c>
      <c r="C9" s="15" t="s">
        <v>80</v>
      </c>
      <c r="D9" s="6">
        <v>23.470212936401367</v>
      </c>
      <c r="F9" s="1" t="s">
        <v>35</v>
      </c>
      <c r="G9" s="1" t="s">
        <v>81</v>
      </c>
      <c r="H9" s="14">
        <f t="shared" si="0"/>
        <v>23.208705266316731</v>
      </c>
      <c r="I9" s="14">
        <f t="shared" si="1"/>
        <v>18.002021153767902</v>
      </c>
      <c r="J9" s="14">
        <f t="array" ref="J9">STDEV(IF($A$2:$A$175=$F9,IF($C$2:$C$175="Kcnq2",$D$2:$D$175,"NA"),"NA"))</f>
        <v>8.4128965420706386E-2</v>
      </c>
      <c r="K9" s="14">
        <f t="array" ref="K9">STDEV(IF($A$2:$A$175=$F9,IF($C$2:$C$175="Gapdh",$D$2:$D$175,"NA"),"NA"))</f>
        <v>2.7821281079578559E-2</v>
      </c>
      <c r="M9" s="1" t="s">
        <v>82</v>
      </c>
      <c r="N9" s="14">
        <f t="shared" si="3"/>
        <v>17.799101829528812</v>
      </c>
      <c r="O9" s="14">
        <f t="array" ref="O9">STDEV(IF($G$2:$G$19=$M9,$I$2:$I$19,"NA"))/SQRT(6)</f>
        <v>5.0310992519664817E-2</v>
      </c>
    </row>
    <row r="10" spans="1:15" x14ac:dyDescent="0.25">
      <c r="A10" s="1" t="s">
        <v>39</v>
      </c>
      <c r="B10" s="1">
        <v>3</v>
      </c>
      <c r="C10" s="15" t="s">
        <v>79</v>
      </c>
      <c r="D10" s="6">
        <v>18.136936187744141</v>
      </c>
      <c r="F10" s="1" t="s">
        <v>36</v>
      </c>
      <c r="G10" s="1" t="s">
        <v>81</v>
      </c>
      <c r="H10" s="14">
        <f t="shared" si="0"/>
        <v>23.30729039510091</v>
      </c>
      <c r="I10" s="14">
        <f t="shared" si="1"/>
        <v>17.922045389811199</v>
      </c>
      <c r="J10" s="14">
        <f t="array" ref="J10">STDEV(IF($A$2:$A$175=$F10,IF($C$2:$C$175="Kcnq2",$D$2:$D$175,"NA"),"NA"))</f>
        <v>2.1459620267240263E-2</v>
      </c>
      <c r="K10" s="14">
        <f t="array" ref="K10">STDEV(IF($A$2:$A$175=$F10,IF($C$2:$C$175="Gapdh",$D$2:$D$175,"NA"),"NA"))</f>
        <v>4.2744705775792174E-2</v>
      </c>
    </row>
    <row r="11" spans="1:15" x14ac:dyDescent="0.25">
      <c r="A11" s="1" t="s">
        <v>39</v>
      </c>
      <c r="B11" s="1">
        <v>1</v>
      </c>
      <c r="C11" s="15" t="s">
        <v>80</v>
      </c>
      <c r="D11" s="6">
        <v>23.56538200378418</v>
      </c>
      <c r="F11" s="1" t="s">
        <v>43</v>
      </c>
      <c r="G11" s="1" t="s">
        <v>81</v>
      </c>
      <c r="H11" s="14">
        <f t="shared" si="0"/>
        <v>23.313893000284832</v>
      </c>
      <c r="I11" s="14">
        <f t="shared" si="1"/>
        <v>17.949074427286785</v>
      </c>
      <c r="J11" s="14">
        <f t="array" ref="J11">STDEV(IF($A$2:$A$175=$F11,IF($C$2:$C$175="Kcnq2",$D$2:$D$175,"NA"),"NA"))</f>
        <v>5.8714613223423417E-2</v>
      </c>
      <c r="K11" s="14">
        <f t="array" ref="K11">STDEV(IF($A$2:$A$175=$F11,IF($C$2:$C$175="Gapdh",$D$2:$D$175,"NA"),"NA"))</f>
        <v>4.5339947802644963E-2</v>
      </c>
    </row>
    <row r="12" spans="1:15" x14ac:dyDescent="0.25">
      <c r="A12" s="1" t="s">
        <v>39</v>
      </c>
      <c r="B12" s="1">
        <v>2</v>
      </c>
      <c r="C12" s="15" t="s">
        <v>79</v>
      </c>
      <c r="D12" s="6">
        <v>18.064350128173828</v>
      </c>
      <c r="F12" s="1" t="s">
        <v>34</v>
      </c>
      <c r="G12" s="1" t="s">
        <v>81</v>
      </c>
      <c r="H12" s="14">
        <f t="shared" si="0"/>
        <v>23.089798609415691</v>
      </c>
      <c r="I12" s="14">
        <f t="shared" si="1"/>
        <v>17.760959625244141</v>
      </c>
      <c r="J12" s="14">
        <f t="array" ref="J12">STDEV(IF($A$2:$A$175=$F12,IF($C$2:$C$175="Kcnq2",$D$2:$D$175,"NA"),"NA"))</f>
        <v>2.8979453608489341E-2</v>
      </c>
      <c r="K12" s="14">
        <f t="array" ref="K12">STDEV(IF($A$2:$A$175=$F12,IF($C$2:$C$175="Gapdh",$D$2:$D$175,"NA"),"NA"))</f>
        <v>4.0791130927004308E-2</v>
      </c>
    </row>
    <row r="13" spans="1:15" x14ac:dyDescent="0.25">
      <c r="A13" s="1" t="s">
        <v>39</v>
      </c>
      <c r="B13" s="1">
        <v>3</v>
      </c>
      <c r="C13" s="15" t="s">
        <v>80</v>
      </c>
      <c r="D13" s="6">
        <v>23.478721618652344</v>
      </c>
      <c r="F13" s="1" t="s">
        <v>44</v>
      </c>
      <c r="G13" s="1" t="s">
        <v>81</v>
      </c>
      <c r="H13" s="14">
        <f t="shared" si="0"/>
        <v>23.091928482055664</v>
      </c>
      <c r="I13" s="14">
        <f t="shared" si="1"/>
        <v>17.837484359741211</v>
      </c>
      <c r="J13" s="14">
        <f t="array" ref="J13">STDEV(IF($A$2:$A$175=$F13,IF($C$2:$C$175="Kcnq2",$D$2:$D$175,"NA"),"NA"))</f>
        <v>3.6346026319398837E-2</v>
      </c>
      <c r="K13" s="14">
        <f t="array" ref="K13">STDEV(IF($A$2:$A$175=$F13,IF($C$2:$C$175="Gapdh",$D$2:$D$175,"NA"),"NA"))</f>
        <v>4.5844778479836604E-2</v>
      </c>
    </row>
    <row r="14" spans="1:15" x14ac:dyDescent="0.25">
      <c r="A14" s="1" t="s">
        <v>40</v>
      </c>
      <c r="B14" s="1">
        <v>1</v>
      </c>
      <c r="C14" s="15" t="s">
        <v>79</v>
      </c>
      <c r="D14" s="6">
        <v>18.051895141601563</v>
      </c>
      <c r="F14" s="1" t="s">
        <v>29</v>
      </c>
      <c r="G14" s="1" t="s">
        <v>82</v>
      </c>
      <c r="H14" s="14">
        <f t="shared" si="0"/>
        <v>22.932757059733074</v>
      </c>
      <c r="I14" s="14">
        <f t="shared" si="1"/>
        <v>17.860811869303387</v>
      </c>
      <c r="J14" s="14">
        <f t="array" ref="J14">STDEV(IF($A$2:$A$175=$F14,IF($C$2:$C$175="Kcnq2",$D$2:$D$175,"NA"),"NA"))</f>
        <v>4.22087790956997E-2</v>
      </c>
      <c r="K14" s="14">
        <f t="array" ref="K14">STDEV(IF($A$2:$A$175=$F14,IF($C$2:$C$175="Gapdh",$D$2:$D$175,"NA"),"NA"))</f>
        <v>4.4220838574983677E-2</v>
      </c>
    </row>
    <row r="15" spans="1:15" x14ac:dyDescent="0.25">
      <c r="A15" s="1" t="s">
        <v>40</v>
      </c>
      <c r="B15" s="1">
        <v>2</v>
      </c>
      <c r="C15" s="15" t="s">
        <v>80</v>
      </c>
      <c r="D15" s="6">
        <v>23.393636703491211</v>
      </c>
      <c r="F15" s="1" t="s">
        <v>30</v>
      </c>
      <c r="G15" s="1" t="s">
        <v>82</v>
      </c>
      <c r="H15" s="14">
        <f t="shared" si="0"/>
        <v>23.023722330729168</v>
      </c>
      <c r="I15" s="14">
        <f t="shared" si="1"/>
        <v>17.85912577311198</v>
      </c>
      <c r="J15" s="14">
        <f t="array" ref="J15">STDEV(IF($A$2:$A$175=$F15,IF($C$2:$C$175="Kcnq2",$D$2:$D$175,"NA"),"NA"))</f>
        <v>3.6570246002988305E-2</v>
      </c>
      <c r="K15" s="14">
        <f t="array" ref="K15">STDEV(IF($A$2:$A$175=$F15,IF($C$2:$C$175="Gapdh",$D$2:$D$175,"NA"),"NA"))</f>
        <v>6.2023338347576014E-2</v>
      </c>
    </row>
    <row r="16" spans="1:15" x14ac:dyDescent="0.25">
      <c r="A16" s="1" t="s">
        <v>40</v>
      </c>
      <c r="B16" s="1">
        <v>3</v>
      </c>
      <c r="C16" s="15" t="s">
        <v>79</v>
      </c>
      <c r="D16" s="6">
        <v>18.048135757446289</v>
      </c>
      <c r="F16" s="1" t="s">
        <v>32</v>
      </c>
      <c r="G16" s="1" t="s">
        <v>82</v>
      </c>
      <c r="H16" s="14">
        <f t="shared" si="0"/>
        <v>23.162391662597656</v>
      </c>
      <c r="I16" s="14">
        <f t="shared" si="1"/>
        <v>17.845696767171223</v>
      </c>
      <c r="J16" s="14">
        <f t="array" ref="J16">STDEV(IF($A$2:$A$175=$F16,IF($C$2:$C$175="Kcnq2",$D$2:$D$175,"NA"),"NA"))</f>
        <v>2.6608095333613621E-2</v>
      </c>
      <c r="K16" s="14">
        <f t="array" ref="K16">STDEV(IF($A$2:$A$175=$F16,IF($C$2:$C$175="Gapdh",$D$2:$D$175,"NA"),"NA"))</f>
        <v>1.7205318700387318E-2</v>
      </c>
    </row>
    <row r="17" spans="1:11" x14ac:dyDescent="0.25">
      <c r="A17" s="1" t="s">
        <v>40</v>
      </c>
      <c r="B17" s="1">
        <v>1</v>
      </c>
      <c r="C17" s="15" t="s">
        <v>80</v>
      </c>
      <c r="D17" s="6">
        <v>23.300685882568359</v>
      </c>
      <c r="F17" s="1" t="s">
        <v>31</v>
      </c>
      <c r="G17" s="1" t="s">
        <v>82</v>
      </c>
      <c r="H17" s="14">
        <f t="shared" si="0"/>
        <v>22.939915974934895</v>
      </c>
      <c r="I17" s="14">
        <f t="shared" si="1"/>
        <v>17.650749842325848</v>
      </c>
      <c r="J17" s="14">
        <f t="array" ref="J17">STDEV(IF($A$2:$A$175=$F17,IF($C$2:$C$175="Kcnq2",$D$2:$D$175,"NA"),"NA"))</f>
        <v>2.9476754998173336E-2</v>
      </c>
      <c r="K17" s="14">
        <f t="array" ref="K17">STDEV(IF($A$2:$A$175=$F17,IF($C$2:$C$175="Gapdh",$D$2:$D$175,"NA"),"NA"))</f>
        <v>5.638571381717742E-2</v>
      </c>
    </row>
    <row r="18" spans="1:11" x14ac:dyDescent="0.25">
      <c r="A18" s="1" t="s">
        <v>40</v>
      </c>
      <c r="B18" s="1">
        <v>2</v>
      </c>
      <c r="C18" s="15" t="s">
        <v>79</v>
      </c>
      <c r="D18" s="6">
        <v>18.018270492553711</v>
      </c>
      <c r="F18" s="1" t="s">
        <v>41</v>
      </c>
      <c r="G18" s="1" t="s">
        <v>82</v>
      </c>
      <c r="H18" s="14">
        <f t="shared" si="0"/>
        <v>22.854443232218426</v>
      </c>
      <c r="I18" s="14">
        <f t="shared" si="1"/>
        <v>17.640543619791668</v>
      </c>
      <c r="J18" s="14">
        <f t="array" ref="J18">STDEV(IF($A$2:$A$175=$F18,IF($C$2:$C$175="Kcnq2",$D$2:$D$175,"NA"),"NA"))</f>
        <v>3.1640081430251613E-2</v>
      </c>
      <c r="K18" s="14">
        <f t="array" ref="K18">STDEV(IF($A$2:$A$175=$F18,IF($C$2:$C$175="Gapdh",$D$2:$D$175,"NA"),"NA"))</f>
        <v>2.9418748031181611E-2</v>
      </c>
    </row>
    <row r="19" spans="1:11" x14ac:dyDescent="0.25">
      <c r="A19" s="1" t="s">
        <v>40</v>
      </c>
      <c r="B19" s="1">
        <v>3</v>
      </c>
      <c r="C19" s="15" t="s">
        <v>80</v>
      </c>
      <c r="D19" s="6">
        <v>23.34583854675293</v>
      </c>
      <c r="F19" s="1" t="s">
        <v>42</v>
      </c>
      <c r="G19" s="1" t="s">
        <v>82</v>
      </c>
      <c r="H19" s="14">
        <f t="shared" si="0"/>
        <v>23.002678553263348</v>
      </c>
      <c r="I19" s="14">
        <f t="shared" si="1"/>
        <v>17.93768310546875</v>
      </c>
      <c r="J19" s="14">
        <f t="array" ref="J19">STDEV(IF($A$2:$A$175=$F19,IF($C$2:$C$175="Kcnq2",$D$2:$D$175,"NA"),"NA"))</f>
        <v>3.3489103473098823E-2</v>
      </c>
      <c r="K19" s="14">
        <f t="array" ref="K19">STDEV(IF($A$2:$A$175=$F19,IF($C$2:$C$175="Gapdh",$D$2:$D$175,"NA"),"NA"))</f>
        <v>3.4800336018750308E-2</v>
      </c>
    </row>
    <row r="20" spans="1:11" x14ac:dyDescent="0.25">
      <c r="A20" s="1" t="s">
        <v>38</v>
      </c>
      <c r="B20" s="1">
        <v>1</v>
      </c>
      <c r="C20" s="15" t="s">
        <v>79</v>
      </c>
      <c r="D20" s="6">
        <v>17.319988250732422</v>
      </c>
    </row>
    <row r="21" spans="1:11" x14ac:dyDescent="0.25">
      <c r="A21" s="1" t="s">
        <v>38</v>
      </c>
      <c r="B21" s="1">
        <v>2</v>
      </c>
      <c r="C21" s="15" t="s">
        <v>80</v>
      </c>
      <c r="D21" s="6">
        <v>22.727260589599609</v>
      </c>
    </row>
    <row r="22" spans="1:11" x14ac:dyDescent="0.25">
      <c r="A22" s="1" t="s">
        <v>38</v>
      </c>
      <c r="B22" s="1">
        <v>3</v>
      </c>
      <c r="C22" s="15" t="s">
        <v>79</v>
      </c>
      <c r="D22" s="6">
        <v>17.339469909667969</v>
      </c>
    </row>
    <row r="23" spans="1:11" x14ac:dyDescent="0.25">
      <c r="A23" s="1" t="s">
        <v>38</v>
      </c>
      <c r="B23" s="1">
        <v>1</v>
      </c>
      <c r="C23" s="15" t="s">
        <v>80</v>
      </c>
      <c r="D23" s="6">
        <v>22.659067153930664</v>
      </c>
    </row>
    <row r="24" spans="1:11" x14ac:dyDescent="0.25">
      <c r="A24" s="1" t="s">
        <v>38</v>
      </c>
      <c r="B24" s="1">
        <v>2</v>
      </c>
      <c r="C24" s="15" t="s">
        <v>79</v>
      </c>
      <c r="D24" s="6">
        <v>17.361442565917969</v>
      </c>
    </row>
    <row r="25" spans="1:11" x14ac:dyDescent="0.25">
      <c r="A25" s="1" t="s">
        <v>38</v>
      </c>
      <c r="B25" s="1">
        <v>3</v>
      </c>
      <c r="C25" s="15" t="s">
        <v>80</v>
      </c>
      <c r="D25" s="6">
        <v>22.669849395751953</v>
      </c>
    </row>
    <row r="26" spans="1:11" x14ac:dyDescent="0.25">
      <c r="A26" s="1" t="s">
        <v>45</v>
      </c>
      <c r="B26" s="1">
        <v>1</v>
      </c>
      <c r="C26" s="15" t="s">
        <v>79</v>
      </c>
      <c r="D26" s="6">
        <v>17.829172134399414</v>
      </c>
    </row>
    <row r="27" spans="1:11" x14ac:dyDescent="0.25">
      <c r="A27" s="1" t="s">
        <v>45</v>
      </c>
      <c r="B27" s="1">
        <v>2</v>
      </c>
      <c r="C27" s="15" t="s">
        <v>80</v>
      </c>
      <c r="D27" s="6">
        <v>23.2374267578125</v>
      </c>
    </row>
    <row r="28" spans="1:11" x14ac:dyDescent="0.25">
      <c r="A28" s="1" t="s">
        <v>45</v>
      </c>
      <c r="B28" s="1">
        <v>3</v>
      </c>
      <c r="C28" s="15" t="s">
        <v>79</v>
      </c>
      <c r="D28" s="6">
        <v>17.781644821166992</v>
      </c>
    </row>
    <row r="29" spans="1:11" x14ac:dyDescent="0.25">
      <c r="A29" s="1" t="s">
        <v>45</v>
      </c>
      <c r="B29" s="1">
        <v>1</v>
      </c>
      <c r="C29" s="15" t="s">
        <v>80</v>
      </c>
      <c r="D29" s="6">
        <v>23.15919303894043</v>
      </c>
    </row>
    <row r="30" spans="1:11" x14ac:dyDescent="0.25">
      <c r="A30" s="1" t="s">
        <v>45</v>
      </c>
      <c r="B30" s="1">
        <v>2</v>
      </c>
      <c r="C30" s="15" t="s">
        <v>79</v>
      </c>
      <c r="D30" s="6">
        <v>17.857639312744141</v>
      </c>
    </row>
    <row r="31" spans="1:11" x14ac:dyDescent="0.25">
      <c r="A31" s="1" t="s">
        <v>45</v>
      </c>
      <c r="B31" s="1">
        <v>3</v>
      </c>
      <c r="C31" s="15" t="s">
        <v>80</v>
      </c>
      <c r="D31" s="6">
        <v>23.279722213745117</v>
      </c>
    </row>
    <row r="32" spans="1:11" x14ac:dyDescent="0.25">
      <c r="A32" s="1" t="s">
        <v>46</v>
      </c>
      <c r="B32" s="1">
        <v>1</v>
      </c>
      <c r="C32" s="15" t="s">
        <v>79</v>
      </c>
      <c r="D32" s="6">
        <v>18.001611709594727</v>
      </c>
    </row>
    <row r="33" spans="1:4" x14ac:dyDescent="0.25">
      <c r="A33" s="1" t="s">
        <v>46</v>
      </c>
      <c r="B33" s="1">
        <v>2</v>
      </c>
      <c r="C33" s="15" t="s">
        <v>80</v>
      </c>
      <c r="D33" s="6">
        <v>23.443149566650391</v>
      </c>
    </row>
    <row r="34" spans="1:4" x14ac:dyDescent="0.25">
      <c r="A34" s="1" t="s">
        <v>46</v>
      </c>
      <c r="B34" s="1">
        <v>3</v>
      </c>
      <c r="C34" s="15" t="s">
        <v>79</v>
      </c>
      <c r="D34" s="6">
        <v>17.966567993164063</v>
      </c>
    </row>
    <row r="35" spans="1:4" x14ac:dyDescent="0.25">
      <c r="A35" s="1" t="s">
        <v>46</v>
      </c>
      <c r="B35" s="1">
        <v>1</v>
      </c>
      <c r="C35" s="15" t="s">
        <v>80</v>
      </c>
      <c r="D35" s="6">
        <v>23.418817520141602</v>
      </c>
    </row>
    <row r="36" spans="1:4" x14ac:dyDescent="0.25">
      <c r="A36" s="1" t="s">
        <v>46</v>
      </c>
      <c r="B36" s="1">
        <v>2</v>
      </c>
      <c r="C36" s="15" t="s">
        <v>79</v>
      </c>
      <c r="D36" s="6">
        <v>17.984104156494141</v>
      </c>
    </row>
    <row r="37" spans="1:4" x14ac:dyDescent="0.25">
      <c r="A37" s="1" t="s">
        <v>46</v>
      </c>
      <c r="B37" s="1">
        <v>3</v>
      </c>
      <c r="C37" s="15" t="s">
        <v>80</v>
      </c>
      <c r="D37" s="6">
        <v>23.447641372680664</v>
      </c>
    </row>
    <row r="38" spans="1:4" x14ac:dyDescent="0.25">
      <c r="A38" s="1" t="s">
        <v>33</v>
      </c>
      <c r="B38" s="1">
        <v>1</v>
      </c>
      <c r="C38" s="15" t="s">
        <v>79</v>
      </c>
      <c r="D38" s="6">
        <v>17.669662475585938</v>
      </c>
    </row>
    <row r="39" spans="1:4" x14ac:dyDescent="0.25">
      <c r="A39" s="1" t="s">
        <v>33</v>
      </c>
      <c r="B39" s="1">
        <v>2</v>
      </c>
      <c r="C39" s="15" t="s">
        <v>80</v>
      </c>
      <c r="D39" s="6">
        <v>23.146858215332031</v>
      </c>
    </row>
    <row r="40" spans="1:4" x14ac:dyDescent="0.25">
      <c r="A40" s="1" t="s">
        <v>33</v>
      </c>
      <c r="B40" s="1">
        <v>3</v>
      </c>
      <c r="C40" s="15" t="s">
        <v>79</v>
      </c>
      <c r="D40" s="6">
        <v>17.68931770324707</v>
      </c>
    </row>
    <row r="41" spans="1:4" x14ac:dyDescent="0.25">
      <c r="A41" s="1" t="s">
        <v>33</v>
      </c>
      <c r="B41" s="1">
        <v>1</v>
      </c>
      <c r="C41" s="15" t="s">
        <v>80</v>
      </c>
      <c r="D41" s="6">
        <v>23.189788818359375</v>
      </c>
    </row>
    <row r="42" spans="1:4" x14ac:dyDescent="0.25">
      <c r="A42" s="1" t="s">
        <v>33</v>
      </c>
      <c r="B42" s="1">
        <v>2</v>
      </c>
      <c r="C42" s="15" t="s">
        <v>79</v>
      </c>
      <c r="D42" s="6">
        <v>17.719619750976563</v>
      </c>
    </row>
    <row r="43" spans="1:4" x14ac:dyDescent="0.25">
      <c r="A43" s="1" t="s">
        <v>33</v>
      </c>
      <c r="B43" s="1">
        <v>3</v>
      </c>
      <c r="C43" s="15" t="s">
        <v>80</v>
      </c>
      <c r="D43" s="6">
        <v>23.125614166259766</v>
      </c>
    </row>
    <row r="44" spans="1:4" x14ac:dyDescent="0.25">
      <c r="A44" s="1" t="s">
        <v>35</v>
      </c>
      <c r="B44" s="1">
        <v>1</v>
      </c>
      <c r="C44" s="15" t="s">
        <v>79</v>
      </c>
      <c r="D44" s="6">
        <v>17.98790168762207</v>
      </c>
    </row>
    <row r="45" spans="1:4" x14ac:dyDescent="0.25">
      <c r="A45" s="1" t="s">
        <v>35</v>
      </c>
      <c r="B45" s="1">
        <v>2</v>
      </c>
      <c r="C45" s="15" t="s">
        <v>80</v>
      </c>
      <c r="D45" s="6">
        <v>23.297885894775391</v>
      </c>
    </row>
    <row r="46" spans="1:4" x14ac:dyDescent="0.25">
      <c r="A46" s="1" t="s">
        <v>35</v>
      </c>
      <c r="B46" s="1">
        <v>3</v>
      </c>
      <c r="C46" s="15" t="s">
        <v>79</v>
      </c>
      <c r="D46" s="6">
        <v>18.03407096862793</v>
      </c>
    </row>
    <row r="47" spans="1:4" x14ac:dyDescent="0.25">
      <c r="A47" s="1" t="s">
        <v>35</v>
      </c>
      <c r="B47" s="1">
        <v>1</v>
      </c>
      <c r="C47" s="15" t="s">
        <v>80</v>
      </c>
      <c r="D47" s="6">
        <v>23.197473526000977</v>
      </c>
    </row>
    <row r="48" spans="1:4" x14ac:dyDescent="0.25">
      <c r="A48" s="1" t="s">
        <v>35</v>
      </c>
      <c r="B48" s="1">
        <v>2</v>
      </c>
      <c r="C48" s="15" t="s">
        <v>79</v>
      </c>
      <c r="D48" s="6">
        <v>17.984090805053711</v>
      </c>
    </row>
    <row r="49" spans="1:4" x14ac:dyDescent="0.25">
      <c r="A49" s="1" t="s">
        <v>35</v>
      </c>
      <c r="B49" s="1">
        <v>3</v>
      </c>
      <c r="C49" s="15" t="s">
        <v>80</v>
      </c>
      <c r="D49" s="6">
        <v>23.130756378173828</v>
      </c>
    </row>
    <row r="50" spans="1:4" x14ac:dyDescent="0.25">
      <c r="A50" s="1" t="s">
        <v>36</v>
      </c>
      <c r="B50" s="1">
        <v>1</v>
      </c>
      <c r="C50" s="15" t="s">
        <v>79</v>
      </c>
      <c r="D50" s="6">
        <v>17.941032409667969</v>
      </c>
    </row>
    <row r="51" spans="1:4" x14ac:dyDescent="0.25">
      <c r="A51" s="1" t="s">
        <v>36</v>
      </c>
      <c r="B51" s="1">
        <v>2</v>
      </c>
      <c r="C51" s="15" t="s">
        <v>80</v>
      </c>
      <c r="D51" s="6">
        <v>23.316442489624023</v>
      </c>
    </row>
    <row r="52" spans="1:4" x14ac:dyDescent="0.25">
      <c r="A52" s="1" t="s">
        <v>36</v>
      </c>
      <c r="B52" s="1">
        <v>3</v>
      </c>
      <c r="C52" s="15" t="s">
        <v>79</v>
      </c>
      <c r="D52" s="6">
        <v>17.873096466064453</v>
      </c>
    </row>
    <row r="53" spans="1:4" x14ac:dyDescent="0.25">
      <c r="A53" s="1" t="s">
        <v>36</v>
      </c>
      <c r="B53" s="1">
        <v>1</v>
      </c>
      <c r="C53" s="15" t="s">
        <v>80</v>
      </c>
      <c r="D53" s="6">
        <v>23.282772064208984</v>
      </c>
    </row>
    <row r="54" spans="1:4" x14ac:dyDescent="0.25">
      <c r="A54" s="1" t="s">
        <v>36</v>
      </c>
      <c r="B54" s="1">
        <v>2</v>
      </c>
      <c r="C54" s="15" t="s">
        <v>79</v>
      </c>
      <c r="D54" s="6">
        <v>17.952007293701172</v>
      </c>
    </row>
    <row r="55" spans="1:4" x14ac:dyDescent="0.25">
      <c r="A55" s="1" t="s">
        <v>36</v>
      </c>
      <c r="B55" s="1">
        <v>3</v>
      </c>
      <c r="C55" s="15" t="s">
        <v>80</v>
      </c>
      <c r="D55" s="6">
        <v>23.322656631469727</v>
      </c>
    </row>
    <row r="56" spans="1:4" x14ac:dyDescent="0.25">
      <c r="A56" s="1" t="s">
        <v>43</v>
      </c>
      <c r="B56" s="1">
        <v>1</v>
      </c>
      <c r="C56" s="15" t="s">
        <v>79</v>
      </c>
      <c r="D56" s="6">
        <v>17.958314895629883</v>
      </c>
    </row>
    <row r="57" spans="1:4" x14ac:dyDescent="0.25">
      <c r="A57" s="1" t="s">
        <v>43</v>
      </c>
      <c r="B57" s="1">
        <v>2</v>
      </c>
      <c r="C57" s="15" t="s">
        <v>80</v>
      </c>
      <c r="D57" s="6">
        <v>23.352386474609375</v>
      </c>
    </row>
    <row r="58" spans="1:4" x14ac:dyDescent="0.25">
      <c r="A58" s="1" t="s">
        <v>43</v>
      </c>
      <c r="B58" s="1">
        <v>3</v>
      </c>
      <c r="C58" s="15" t="s">
        <v>79</v>
      </c>
      <c r="D58" s="6">
        <v>17.899826049804688</v>
      </c>
    </row>
    <row r="59" spans="1:4" x14ac:dyDescent="0.25">
      <c r="A59" s="1" t="s">
        <v>43</v>
      </c>
      <c r="B59" s="1">
        <v>1</v>
      </c>
      <c r="C59" s="15" t="s">
        <v>80</v>
      </c>
      <c r="D59" s="6">
        <v>23.246313095092773</v>
      </c>
    </row>
    <row r="60" spans="1:4" x14ac:dyDescent="0.25">
      <c r="A60" s="1" t="s">
        <v>43</v>
      </c>
      <c r="B60" s="1">
        <v>2</v>
      </c>
      <c r="C60" s="15" t="s">
        <v>79</v>
      </c>
      <c r="D60" s="6">
        <v>17.989082336425781</v>
      </c>
    </row>
    <row r="61" spans="1:4" x14ac:dyDescent="0.25">
      <c r="A61" s="1" t="s">
        <v>43</v>
      </c>
      <c r="B61" s="1">
        <v>3</v>
      </c>
      <c r="C61" s="15" t="s">
        <v>80</v>
      </c>
      <c r="D61" s="6">
        <v>23.342979431152344</v>
      </c>
    </row>
    <row r="62" spans="1:4" x14ac:dyDescent="0.25">
      <c r="A62" s="1" t="s">
        <v>34</v>
      </c>
      <c r="B62" s="1">
        <v>1</v>
      </c>
      <c r="C62" s="15" t="s">
        <v>79</v>
      </c>
      <c r="D62" s="6">
        <v>17.785589218139648</v>
      </c>
    </row>
    <row r="63" spans="1:4" x14ac:dyDescent="0.25">
      <c r="A63" s="1" t="s">
        <v>34</v>
      </c>
      <c r="B63" s="1">
        <v>2</v>
      </c>
      <c r="C63" s="15" t="s">
        <v>80</v>
      </c>
      <c r="D63" s="6">
        <v>23.083324432373047</v>
      </c>
    </row>
    <row r="64" spans="1:4" x14ac:dyDescent="0.25">
      <c r="A64" s="1" t="s">
        <v>34</v>
      </c>
      <c r="B64" s="1">
        <v>3</v>
      </c>
      <c r="C64" s="15" t="s">
        <v>79</v>
      </c>
      <c r="D64" s="6">
        <v>17.713874816894531</v>
      </c>
    </row>
    <row r="65" spans="1:4" x14ac:dyDescent="0.25">
      <c r="A65" s="1" t="s">
        <v>34</v>
      </c>
      <c r="B65" s="1">
        <v>1</v>
      </c>
      <c r="C65" s="15" t="s">
        <v>80</v>
      </c>
      <c r="D65" s="6">
        <v>23.064603805541992</v>
      </c>
    </row>
    <row r="66" spans="1:4" x14ac:dyDescent="0.25">
      <c r="A66" s="1" t="s">
        <v>34</v>
      </c>
      <c r="B66" s="1">
        <v>2</v>
      </c>
      <c r="C66" s="15" t="s">
        <v>79</v>
      </c>
      <c r="D66" s="6">
        <v>17.783414840698242</v>
      </c>
    </row>
    <row r="67" spans="1:4" x14ac:dyDescent="0.25">
      <c r="A67" s="1" t="s">
        <v>34</v>
      </c>
      <c r="B67" s="1">
        <v>3</v>
      </c>
      <c r="C67" s="15" t="s">
        <v>80</v>
      </c>
      <c r="D67" s="6">
        <v>23.121467590332031</v>
      </c>
    </row>
    <row r="68" spans="1:4" x14ac:dyDescent="0.25">
      <c r="A68" s="1" t="s">
        <v>44</v>
      </c>
      <c r="B68" s="1">
        <v>1</v>
      </c>
      <c r="C68" s="15" t="s">
        <v>79</v>
      </c>
      <c r="D68" s="6">
        <v>17.799520492553711</v>
      </c>
    </row>
    <row r="69" spans="1:4" x14ac:dyDescent="0.25">
      <c r="A69" s="1" t="s">
        <v>44</v>
      </c>
      <c r="B69" s="1">
        <v>2</v>
      </c>
      <c r="C69" s="15" t="s">
        <v>80</v>
      </c>
      <c r="D69" s="6">
        <v>23.093715667724609</v>
      </c>
    </row>
    <row r="70" spans="1:4" x14ac:dyDescent="0.25">
      <c r="A70" s="1" t="s">
        <v>44</v>
      </c>
      <c r="B70" s="1">
        <v>3</v>
      </c>
      <c r="C70" s="15" t="s">
        <v>79</v>
      </c>
      <c r="D70" s="6">
        <v>17.824516296386719</v>
      </c>
    </row>
    <row r="71" spans="1:4" x14ac:dyDescent="0.25">
      <c r="A71" s="1" t="s">
        <v>44</v>
      </c>
      <c r="B71" s="1">
        <v>1</v>
      </c>
      <c r="C71" s="15" t="s">
        <v>80</v>
      </c>
      <c r="D71" s="6">
        <v>23.054721832275391</v>
      </c>
    </row>
    <row r="72" spans="1:4" x14ac:dyDescent="0.25">
      <c r="A72" s="1" t="s">
        <v>44</v>
      </c>
      <c r="B72" s="1">
        <v>2</v>
      </c>
      <c r="C72" s="15" t="s">
        <v>79</v>
      </c>
      <c r="D72" s="6">
        <v>17.888416290283203</v>
      </c>
    </row>
    <row r="73" spans="1:4" x14ac:dyDescent="0.25">
      <c r="A73" s="1" t="s">
        <v>44</v>
      </c>
      <c r="B73" s="1">
        <v>3</v>
      </c>
      <c r="C73" s="15" t="s">
        <v>80</v>
      </c>
      <c r="D73" s="6">
        <v>23.127347946166992</v>
      </c>
    </row>
    <row r="74" spans="1:4" x14ac:dyDescent="0.25">
      <c r="A74" s="1" t="s">
        <v>29</v>
      </c>
      <c r="B74" s="1">
        <v>1</v>
      </c>
      <c r="C74" s="15" t="s">
        <v>79</v>
      </c>
      <c r="D74" s="6">
        <v>17.811613082885742</v>
      </c>
    </row>
    <row r="75" spans="1:4" x14ac:dyDescent="0.25">
      <c r="A75" s="1" t="s">
        <v>29</v>
      </c>
      <c r="B75" s="1">
        <v>2</v>
      </c>
      <c r="C75" s="15" t="s">
        <v>80</v>
      </c>
      <c r="D75" s="6">
        <v>22.893367767333984</v>
      </c>
    </row>
    <row r="76" spans="1:4" x14ac:dyDescent="0.25">
      <c r="A76" s="1" t="s">
        <v>29</v>
      </c>
      <c r="B76" s="1">
        <v>3</v>
      </c>
      <c r="C76" s="15" t="s">
        <v>79</v>
      </c>
      <c r="D76" s="6">
        <v>17.873575210571289</v>
      </c>
    </row>
    <row r="77" spans="1:4" x14ac:dyDescent="0.25">
      <c r="A77" s="1" t="s">
        <v>29</v>
      </c>
      <c r="B77" s="1">
        <v>1</v>
      </c>
      <c r="C77" s="15" t="s">
        <v>80</v>
      </c>
      <c r="D77" s="6">
        <v>22.927593231201172</v>
      </c>
    </row>
    <row r="78" spans="1:4" x14ac:dyDescent="0.25">
      <c r="A78" s="1" t="s">
        <v>29</v>
      </c>
      <c r="B78" s="1">
        <v>2</v>
      </c>
      <c r="C78" s="15" t="s">
        <v>79</v>
      </c>
      <c r="D78" s="6">
        <v>17.897247314453125</v>
      </c>
    </row>
    <row r="79" spans="1:4" x14ac:dyDescent="0.25">
      <c r="A79" s="1" t="s">
        <v>29</v>
      </c>
      <c r="B79" s="1">
        <v>3</v>
      </c>
      <c r="C79" s="15" t="s">
        <v>80</v>
      </c>
      <c r="D79" s="6">
        <v>22.977310180664063</v>
      </c>
    </row>
    <row r="80" spans="1:4" x14ac:dyDescent="0.25">
      <c r="A80" s="1" t="s">
        <v>30</v>
      </c>
      <c r="B80" s="1">
        <v>1</v>
      </c>
      <c r="C80" s="15" t="s">
        <v>79</v>
      </c>
      <c r="D80" s="6">
        <v>17.824520111083984</v>
      </c>
    </row>
    <row r="81" spans="1:4" x14ac:dyDescent="0.25">
      <c r="A81" s="1" t="s">
        <v>30</v>
      </c>
      <c r="B81" s="1">
        <v>2</v>
      </c>
      <c r="C81" s="15" t="s">
        <v>80</v>
      </c>
      <c r="D81" s="6">
        <v>22.984260559082031</v>
      </c>
    </row>
    <row r="82" spans="1:4" x14ac:dyDescent="0.25">
      <c r="A82" s="1" t="s">
        <v>30</v>
      </c>
      <c r="B82" s="1">
        <v>3</v>
      </c>
      <c r="C82" s="15" t="s">
        <v>79</v>
      </c>
      <c r="D82" s="6">
        <v>17.822126388549805</v>
      </c>
    </row>
    <row r="83" spans="1:4" x14ac:dyDescent="0.25">
      <c r="A83" s="1" t="s">
        <v>30</v>
      </c>
      <c r="B83" s="1">
        <v>1</v>
      </c>
      <c r="C83" s="15" t="s">
        <v>80</v>
      </c>
      <c r="D83" s="6">
        <v>23.030435562133789</v>
      </c>
    </row>
    <row r="84" spans="1:4" x14ac:dyDescent="0.25">
      <c r="A84" s="1" t="s">
        <v>30</v>
      </c>
      <c r="B84" s="1">
        <v>2</v>
      </c>
      <c r="C84" s="15" t="s">
        <v>79</v>
      </c>
      <c r="D84" s="6">
        <v>17.930730819702148</v>
      </c>
    </row>
    <row r="85" spans="1:4" x14ac:dyDescent="0.25">
      <c r="A85" s="1" t="s">
        <v>30</v>
      </c>
      <c r="B85" s="1">
        <v>3</v>
      </c>
      <c r="C85" s="15" t="s">
        <v>80</v>
      </c>
      <c r="D85" s="6">
        <v>23.05647087097168</v>
      </c>
    </row>
    <row r="86" spans="1:4" x14ac:dyDescent="0.25">
      <c r="A86" s="1" t="s">
        <v>32</v>
      </c>
      <c r="B86" s="1">
        <v>1</v>
      </c>
      <c r="C86" s="15" t="s">
        <v>79</v>
      </c>
      <c r="D86" s="6">
        <v>17.833765029907227</v>
      </c>
    </row>
    <row r="87" spans="1:4" x14ac:dyDescent="0.25">
      <c r="A87" s="1" t="s">
        <v>32</v>
      </c>
      <c r="B87" s="1">
        <v>2</v>
      </c>
      <c r="C87" s="15" t="s">
        <v>80</v>
      </c>
      <c r="D87" s="6">
        <v>23.148693084716797</v>
      </c>
    </row>
    <row r="88" spans="1:4" x14ac:dyDescent="0.25">
      <c r="A88" s="1" t="s">
        <v>32</v>
      </c>
      <c r="B88" s="1">
        <v>3</v>
      </c>
      <c r="C88" s="15" t="s">
        <v>79</v>
      </c>
      <c r="D88" s="6">
        <v>17.837905883789063</v>
      </c>
    </row>
    <row r="89" spans="1:4" x14ac:dyDescent="0.25">
      <c r="A89" s="1" t="s">
        <v>32</v>
      </c>
      <c r="B89" s="1">
        <v>1</v>
      </c>
      <c r="C89" s="15" t="s">
        <v>80</v>
      </c>
      <c r="D89" s="6">
        <v>23.145423889160156</v>
      </c>
    </row>
    <row r="90" spans="1:4" x14ac:dyDescent="0.25">
      <c r="A90" s="1" t="s">
        <v>32</v>
      </c>
      <c r="B90" s="1">
        <v>2</v>
      </c>
      <c r="C90" s="15" t="s">
        <v>79</v>
      </c>
      <c r="D90" s="6">
        <v>17.865419387817383</v>
      </c>
    </row>
    <row r="91" spans="1:4" x14ac:dyDescent="0.25">
      <c r="A91" s="1" t="s">
        <v>32</v>
      </c>
      <c r="B91" s="1">
        <v>3</v>
      </c>
      <c r="C91" s="15" t="s">
        <v>80</v>
      </c>
      <c r="D91" s="6">
        <v>23.193058013916016</v>
      </c>
    </row>
    <row r="92" spans="1:4" x14ac:dyDescent="0.25">
      <c r="A92" s="1" t="s">
        <v>31</v>
      </c>
      <c r="B92" s="1">
        <v>1</v>
      </c>
      <c r="C92" s="15" t="s">
        <v>79</v>
      </c>
      <c r="D92" s="6">
        <v>17.703853607177734</v>
      </c>
    </row>
    <row r="93" spans="1:4" x14ac:dyDescent="0.25">
      <c r="A93" s="1" t="s">
        <v>31</v>
      </c>
      <c r="B93" s="1">
        <v>2</v>
      </c>
      <c r="C93" s="15" t="s">
        <v>80</v>
      </c>
      <c r="D93" s="6">
        <v>22.951595306396484</v>
      </c>
    </row>
    <row r="94" spans="1:4" x14ac:dyDescent="0.25">
      <c r="A94" s="1" t="s">
        <v>31</v>
      </c>
      <c r="B94" s="1">
        <v>3</v>
      </c>
      <c r="C94" s="15" t="s">
        <v>79</v>
      </c>
      <c r="D94" s="6">
        <v>17.656822204589844</v>
      </c>
    </row>
    <row r="95" spans="1:4" x14ac:dyDescent="0.25">
      <c r="A95" s="1" t="s">
        <v>31</v>
      </c>
      <c r="B95" s="1">
        <v>1</v>
      </c>
      <c r="C95" s="15" t="s">
        <v>80</v>
      </c>
      <c r="D95" s="6">
        <v>22.906389236450195</v>
      </c>
    </row>
    <row r="96" spans="1:4" x14ac:dyDescent="0.25">
      <c r="A96" s="1" t="s">
        <v>31</v>
      </c>
      <c r="B96" s="1">
        <v>2</v>
      </c>
      <c r="C96" s="15" t="s">
        <v>79</v>
      </c>
      <c r="D96" s="6">
        <v>17.591573715209961</v>
      </c>
    </row>
    <row r="97" spans="1:4" x14ac:dyDescent="0.25">
      <c r="A97" s="1" t="s">
        <v>31</v>
      </c>
      <c r="B97" s="1">
        <v>3</v>
      </c>
      <c r="C97" s="15" t="s">
        <v>80</v>
      </c>
      <c r="D97" s="6">
        <v>22.961763381958008</v>
      </c>
    </row>
    <row r="98" spans="1:4" x14ac:dyDescent="0.25">
      <c r="A98" s="1" t="s">
        <v>41</v>
      </c>
      <c r="B98" s="1">
        <v>1</v>
      </c>
      <c r="C98" s="15" t="s">
        <v>79</v>
      </c>
      <c r="D98" s="6">
        <v>17.608097076416016</v>
      </c>
    </row>
    <row r="99" spans="1:4" x14ac:dyDescent="0.25">
      <c r="A99" s="1" t="s">
        <v>41</v>
      </c>
      <c r="B99" s="1">
        <v>2</v>
      </c>
      <c r="C99" s="15" t="s">
        <v>80</v>
      </c>
      <c r="D99" s="6">
        <v>22.852397918701172</v>
      </c>
    </row>
    <row r="100" spans="1:4" x14ac:dyDescent="0.25">
      <c r="A100" s="1" t="s">
        <v>41</v>
      </c>
      <c r="B100" s="1">
        <v>3</v>
      </c>
      <c r="C100" s="15" t="s">
        <v>79</v>
      </c>
      <c r="D100" s="6">
        <v>17.665477752685547</v>
      </c>
    </row>
    <row r="101" spans="1:4" x14ac:dyDescent="0.25">
      <c r="A101" s="1" t="s">
        <v>41</v>
      </c>
      <c r="B101" s="1">
        <v>1</v>
      </c>
      <c r="C101" s="15" t="s">
        <v>80</v>
      </c>
      <c r="D101" s="6">
        <v>22.887056350708008</v>
      </c>
    </row>
    <row r="102" spans="1:4" x14ac:dyDescent="0.25">
      <c r="A102" s="1" t="s">
        <v>41</v>
      </c>
      <c r="B102" s="1">
        <v>2</v>
      </c>
      <c r="C102" s="15" t="s">
        <v>79</v>
      </c>
      <c r="D102" s="6">
        <v>17.648056030273438</v>
      </c>
    </row>
    <row r="103" spans="1:4" x14ac:dyDescent="0.25">
      <c r="A103" s="1" t="s">
        <v>41</v>
      </c>
      <c r="B103" s="1">
        <v>3</v>
      </c>
      <c r="C103" s="15" t="s">
        <v>80</v>
      </c>
      <c r="D103" s="6">
        <v>22.823875427246094</v>
      </c>
    </row>
    <row r="104" spans="1:4" x14ac:dyDescent="0.25">
      <c r="A104" s="1" t="s">
        <v>42</v>
      </c>
      <c r="B104" s="1">
        <v>1</v>
      </c>
      <c r="C104" s="15" t="s">
        <v>79</v>
      </c>
      <c r="D104" s="6">
        <v>17.89947509765625</v>
      </c>
    </row>
    <row r="105" spans="1:4" x14ac:dyDescent="0.25">
      <c r="A105" s="1" t="s">
        <v>42</v>
      </c>
      <c r="B105" s="1">
        <v>2</v>
      </c>
      <c r="C105" s="15" t="s">
        <v>80</v>
      </c>
      <c r="D105" s="6">
        <v>22.964012145996094</v>
      </c>
    </row>
    <row r="106" spans="1:4" x14ac:dyDescent="0.25">
      <c r="A106" s="1" t="s">
        <v>42</v>
      </c>
      <c r="B106" s="1">
        <v>3</v>
      </c>
      <c r="C106" s="15" t="s">
        <v>79</v>
      </c>
      <c r="D106" s="6">
        <v>17.946008682250977</v>
      </c>
    </row>
    <row r="107" spans="1:4" x14ac:dyDescent="0.25">
      <c r="A107" s="1" t="s">
        <v>42</v>
      </c>
      <c r="B107" s="1">
        <v>1</v>
      </c>
      <c r="C107" s="15" t="s">
        <v>80</v>
      </c>
      <c r="D107" s="6">
        <v>23.021562576293945</v>
      </c>
    </row>
    <row r="108" spans="1:4" x14ac:dyDescent="0.25">
      <c r="A108" s="1" t="s">
        <v>42</v>
      </c>
      <c r="B108" s="1">
        <v>2</v>
      </c>
      <c r="C108" s="15" t="s">
        <v>79</v>
      </c>
      <c r="D108" s="6">
        <v>17.967565536499023</v>
      </c>
    </row>
    <row r="109" spans="1:4" x14ac:dyDescent="0.25">
      <c r="A109" s="1" t="s">
        <v>42</v>
      </c>
      <c r="B109" s="1">
        <v>3</v>
      </c>
      <c r="C109" s="15" t="s">
        <v>80</v>
      </c>
      <c r="D109" s="6">
        <v>23.0224609375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2864-A22C-4E8B-BC8A-92E29634E82B}">
  <dimension ref="A1:M19"/>
  <sheetViews>
    <sheetView workbookViewId="0">
      <selection activeCell="C29" sqref="C29"/>
    </sheetView>
  </sheetViews>
  <sheetFormatPr defaultRowHeight="15" x14ac:dyDescent="0.25"/>
  <cols>
    <col min="1" max="1" width="9.42578125" bestFit="1" customWidth="1"/>
    <col min="2" max="2" width="7.85546875" bestFit="1" customWidth="1"/>
    <col min="3" max="3" width="10.5703125" bestFit="1" customWidth="1"/>
    <col min="4" max="5" width="9.7109375" bestFit="1" customWidth="1"/>
    <col min="6" max="6" width="4.140625" bestFit="1" customWidth="1"/>
    <col min="7" max="7" width="10.42578125" bestFit="1" customWidth="1"/>
    <col min="8" max="8" width="9.85546875" bestFit="1" customWidth="1"/>
    <col min="9" max="9" width="11.85546875" bestFit="1" customWidth="1"/>
  </cols>
  <sheetData>
    <row r="1" spans="1:13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4</v>
      </c>
      <c r="H1" s="4" t="s">
        <v>5</v>
      </c>
      <c r="I1" s="4" t="s">
        <v>51</v>
      </c>
    </row>
    <row r="2" spans="1:13" ht="15.75" x14ac:dyDescent="0.25">
      <c r="A2" s="1" t="s">
        <v>9</v>
      </c>
      <c r="B2" s="1" t="s">
        <v>21</v>
      </c>
      <c r="C2" s="1" t="s">
        <v>29</v>
      </c>
      <c r="D2" s="2">
        <v>43900</v>
      </c>
      <c r="E2" s="2">
        <v>44006</v>
      </c>
      <c r="F2" s="1" t="s">
        <v>10</v>
      </c>
      <c r="G2" s="1">
        <f t="shared" ref="G2:G19" ca="1" si="0">IF(E2="NA",DATEDIF(D2,TODAY(),"d"),DATEDIF(D2,E2,"d"))</f>
        <v>106</v>
      </c>
      <c r="H2" s="3" t="s">
        <v>8</v>
      </c>
      <c r="I2" s="7">
        <v>1.0221231697649118</v>
      </c>
      <c r="K2" s="1" t="s">
        <v>5</v>
      </c>
      <c r="L2" s="11" t="s">
        <v>49</v>
      </c>
      <c r="M2" s="1" t="s">
        <v>50</v>
      </c>
    </row>
    <row r="3" spans="1:13" ht="15.75" x14ac:dyDescent="0.25">
      <c r="A3" s="1" t="s">
        <v>12</v>
      </c>
      <c r="B3" s="1" t="s">
        <v>21</v>
      </c>
      <c r="C3" s="1" t="s">
        <v>30</v>
      </c>
      <c r="D3" s="2">
        <v>43900</v>
      </c>
      <c r="E3" s="2">
        <v>44006</v>
      </c>
      <c r="F3" s="1" t="s">
        <v>10</v>
      </c>
      <c r="G3" s="1">
        <f t="shared" ca="1" si="0"/>
        <v>106</v>
      </c>
      <c r="H3" s="3" t="s">
        <v>8</v>
      </c>
      <c r="I3" s="7">
        <v>0.97928380813727156</v>
      </c>
      <c r="K3" s="1" t="s">
        <v>6</v>
      </c>
      <c r="L3" s="12">
        <f>AVERAGEIF($H2:$H$19,"WT",$I$2:$I$19)</f>
        <v>1.0049221724990971</v>
      </c>
      <c r="M3" s="1">
        <f t="array" ref="M3">STDEV(IF($H$2:$H$19="WT",$I$2:$I$19,"NA"))/SQRT(6)</f>
        <v>4.2280169904579355E-2</v>
      </c>
    </row>
    <row r="4" spans="1:13" ht="15.75" x14ac:dyDescent="0.25">
      <c r="A4" s="1" t="s">
        <v>15</v>
      </c>
      <c r="B4" s="1" t="s">
        <v>21</v>
      </c>
      <c r="C4" s="1" t="s">
        <v>32</v>
      </c>
      <c r="D4" s="2">
        <v>43900</v>
      </c>
      <c r="E4" s="2">
        <v>44006</v>
      </c>
      <c r="F4" s="1" t="s">
        <v>10</v>
      </c>
      <c r="G4" s="1">
        <f t="shared" ca="1" si="0"/>
        <v>106</v>
      </c>
      <c r="H4" s="3" t="s">
        <v>8</v>
      </c>
      <c r="I4" s="7">
        <v>1.0786285653475156</v>
      </c>
      <c r="K4" s="1" t="s">
        <v>21</v>
      </c>
      <c r="L4" s="12">
        <f>AVERAGEIFS($I$2:$I$19,$B$2:$B$19,"G256W",$H$2:$H$19,"Het")</f>
        <v>1.0921078292802384</v>
      </c>
      <c r="M4" s="1">
        <f t="array" ref="M4">STDEV(IF($H$2:$H$19="Het",IF($B$2:$B$19="G256W",$I$2:$I$19,"NA"),"NA"))/SQRT(6)</f>
        <v>3.3490085124904097E-2</v>
      </c>
    </row>
    <row r="5" spans="1:13" ht="15.75" x14ac:dyDescent="0.25">
      <c r="A5" s="1" t="s">
        <v>23</v>
      </c>
      <c r="B5" s="1" t="s">
        <v>65</v>
      </c>
      <c r="C5" s="1" t="s">
        <v>33</v>
      </c>
      <c r="D5" s="2">
        <v>43915</v>
      </c>
      <c r="E5" s="2">
        <v>44028</v>
      </c>
      <c r="F5" s="2" t="s">
        <v>10</v>
      </c>
      <c r="G5" s="1">
        <f t="shared" ca="1" si="0"/>
        <v>113</v>
      </c>
      <c r="H5" s="3" t="s">
        <v>8</v>
      </c>
      <c r="I5" s="7">
        <v>1.1100469308043153</v>
      </c>
      <c r="K5" s="1" t="s">
        <v>65</v>
      </c>
      <c r="L5" s="12">
        <f t="array" ref="L5">AVERAGEIFS($I$2:$I$19,$B$2:$B$19,"E254fs",$H$2:$H$19,"Het")</f>
        <v>1.0770694547474335</v>
      </c>
      <c r="M5" s="1">
        <f t="array" ref="M5">STDEV(IF($H$2:$H$19="Het",IF($B$2:$B$19="E254fs",$I$2:$I$19,"NA"),"NA"))/SQRT(6)</f>
        <v>7.2090991510729591E-2</v>
      </c>
    </row>
    <row r="6" spans="1:13" ht="15.75" x14ac:dyDescent="0.25">
      <c r="A6" s="1" t="s">
        <v>24</v>
      </c>
      <c r="B6" s="1" t="s">
        <v>65</v>
      </c>
      <c r="C6" s="1" t="s">
        <v>35</v>
      </c>
      <c r="D6" s="2">
        <v>43915</v>
      </c>
      <c r="E6" s="2">
        <v>44028</v>
      </c>
      <c r="F6" s="2" t="s">
        <v>10</v>
      </c>
      <c r="G6" s="1">
        <f t="shared" ca="1" si="0"/>
        <v>113</v>
      </c>
      <c r="H6" s="3" t="s">
        <v>8</v>
      </c>
      <c r="I6" s="7">
        <v>1.1502631538558648</v>
      </c>
    </row>
    <row r="7" spans="1:13" ht="15.75" x14ac:dyDescent="0.25">
      <c r="A7" s="1" t="s">
        <v>25</v>
      </c>
      <c r="B7" s="1" t="s">
        <v>65</v>
      </c>
      <c r="C7" s="1" t="s">
        <v>36</v>
      </c>
      <c r="D7" s="2">
        <v>43915</v>
      </c>
      <c r="E7" s="2">
        <v>44028</v>
      </c>
      <c r="F7" s="2" t="s">
        <v>10</v>
      </c>
      <c r="G7" s="1">
        <f t="shared" ca="1" si="0"/>
        <v>113</v>
      </c>
      <c r="H7" s="3" t="s">
        <v>8</v>
      </c>
      <c r="I7" s="7">
        <v>0.96139737789116941</v>
      </c>
    </row>
    <row r="8" spans="1:13" ht="15.75" x14ac:dyDescent="0.25">
      <c r="A8" s="1" t="s">
        <v>48</v>
      </c>
      <c r="B8" s="1" t="s">
        <v>21</v>
      </c>
      <c r="C8" s="1" t="s">
        <v>31</v>
      </c>
      <c r="D8" s="2">
        <v>43906</v>
      </c>
      <c r="E8" s="2">
        <v>44032</v>
      </c>
      <c r="F8" s="1" t="s">
        <v>7</v>
      </c>
      <c r="G8" s="1">
        <f t="shared" ca="1" si="0"/>
        <v>126</v>
      </c>
      <c r="H8" s="3" t="s">
        <v>8</v>
      </c>
      <c r="I8" s="7">
        <v>1.1942056301130481</v>
      </c>
    </row>
    <row r="9" spans="1:13" ht="15.75" x14ac:dyDescent="0.25">
      <c r="A9" s="1" t="s">
        <v>11</v>
      </c>
      <c r="B9" s="1" t="s">
        <v>21</v>
      </c>
      <c r="C9" s="1" t="s">
        <v>41</v>
      </c>
      <c r="D9" s="2">
        <v>43900</v>
      </c>
      <c r="E9" s="2">
        <v>44006</v>
      </c>
      <c r="F9" s="1" t="s">
        <v>7</v>
      </c>
      <c r="G9" s="1">
        <f t="shared" ca="1" si="0"/>
        <v>106</v>
      </c>
      <c r="H9" s="3" t="s">
        <v>8</v>
      </c>
      <c r="I9" s="7">
        <v>1.1170791734649079</v>
      </c>
    </row>
    <row r="10" spans="1:13" ht="15.75" x14ac:dyDescent="0.25">
      <c r="A10" s="1" t="s">
        <v>13</v>
      </c>
      <c r="B10" s="1" t="s">
        <v>21</v>
      </c>
      <c r="C10" s="1" t="s">
        <v>42</v>
      </c>
      <c r="D10" s="2">
        <v>43900</v>
      </c>
      <c r="E10" s="2">
        <v>44006</v>
      </c>
      <c r="F10" s="1" t="s">
        <v>7</v>
      </c>
      <c r="G10" s="1">
        <f t="shared" ca="1" si="0"/>
        <v>106</v>
      </c>
      <c r="H10" s="3" t="s">
        <v>8</v>
      </c>
      <c r="I10" s="7">
        <v>1.1613266288537758</v>
      </c>
    </row>
    <row r="11" spans="1:13" ht="15.75" x14ac:dyDescent="0.25">
      <c r="A11" s="1" t="s">
        <v>18</v>
      </c>
      <c r="B11" s="1" t="s">
        <v>65</v>
      </c>
      <c r="C11" s="1" t="s">
        <v>43</v>
      </c>
      <c r="D11" s="2">
        <v>43892</v>
      </c>
      <c r="E11" s="2">
        <v>44020</v>
      </c>
      <c r="F11" s="2" t="s">
        <v>7</v>
      </c>
      <c r="G11" s="1">
        <f t="shared" ca="1" si="0"/>
        <v>128</v>
      </c>
      <c r="H11" s="3" t="s">
        <v>8</v>
      </c>
      <c r="I11" s="7">
        <v>1.0357265662848891</v>
      </c>
    </row>
    <row r="12" spans="1:13" ht="15.75" x14ac:dyDescent="0.25">
      <c r="A12" s="1" t="s">
        <v>19</v>
      </c>
      <c r="B12" s="1" t="s">
        <v>65</v>
      </c>
      <c r="C12" s="1" t="s">
        <v>34</v>
      </c>
      <c r="D12" s="2">
        <v>43892</v>
      </c>
      <c r="E12" s="2">
        <v>44020</v>
      </c>
      <c r="F12" s="2" t="s">
        <v>7</v>
      </c>
      <c r="G12" s="1">
        <f t="shared" ca="1" si="0"/>
        <v>128</v>
      </c>
      <c r="H12" s="3" t="s">
        <v>8</v>
      </c>
      <c r="I12" s="7">
        <v>1.360451318525228</v>
      </c>
    </row>
    <row r="13" spans="1:13" ht="15.75" x14ac:dyDescent="0.25">
      <c r="A13" s="1" t="s">
        <v>27</v>
      </c>
      <c r="B13" s="1" t="s">
        <v>65</v>
      </c>
      <c r="C13" s="1" t="s">
        <v>44</v>
      </c>
      <c r="D13" s="2">
        <v>43937</v>
      </c>
      <c r="E13" s="2">
        <v>44028</v>
      </c>
      <c r="F13" s="2" t="s">
        <v>7</v>
      </c>
      <c r="G13" s="1">
        <f t="shared" ca="1" si="0"/>
        <v>91</v>
      </c>
      <c r="H13" s="3" t="s">
        <v>8</v>
      </c>
      <c r="I13" s="7">
        <v>0.84453138112313542</v>
      </c>
    </row>
    <row r="14" spans="1:13" ht="15.75" x14ac:dyDescent="0.25">
      <c r="A14" s="1" t="s">
        <v>16</v>
      </c>
      <c r="B14" s="1" t="s">
        <v>21</v>
      </c>
      <c r="C14" s="1" t="s">
        <v>37</v>
      </c>
      <c r="D14" s="2">
        <v>43927</v>
      </c>
      <c r="E14" s="2">
        <v>44006</v>
      </c>
      <c r="F14" s="1" t="s">
        <v>10</v>
      </c>
      <c r="G14" s="1">
        <f t="shared" ca="1" si="0"/>
        <v>79</v>
      </c>
      <c r="H14" s="3" t="s">
        <v>6</v>
      </c>
      <c r="I14" s="7">
        <v>1.0187769307730818</v>
      </c>
    </row>
    <row r="15" spans="1:13" ht="15.75" x14ac:dyDescent="0.25">
      <c r="A15" s="1" t="s">
        <v>22</v>
      </c>
      <c r="B15" s="1" t="s">
        <v>21</v>
      </c>
      <c r="C15" s="1" t="s">
        <v>39</v>
      </c>
      <c r="D15" s="2">
        <v>43898</v>
      </c>
      <c r="E15" s="2">
        <v>44019</v>
      </c>
      <c r="F15" s="1" t="s">
        <v>10</v>
      </c>
      <c r="G15" s="1">
        <f t="shared" ca="1" si="0"/>
        <v>121</v>
      </c>
      <c r="H15" s="3" t="s">
        <v>6</v>
      </c>
      <c r="I15" s="7">
        <v>1.0303668670405108</v>
      </c>
    </row>
    <row r="16" spans="1:13" ht="15.75" x14ac:dyDescent="0.25">
      <c r="A16" s="1" t="s">
        <v>26</v>
      </c>
      <c r="B16" s="1" t="s">
        <v>21</v>
      </c>
      <c r="C16" s="1" t="s">
        <v>40</v>
      </c>
      <c r="D16" s="2">
        <v>43898</v>
      </c>
      <c r="E16" s="2">
        <v>44026</v>
      </c>
      <c r="F16" s="1" t="s">
        <v>10</v>
      </c>
      <c r="G16" s="1">
        <f t="shared" ca="1" si="0"/>
        <v>128</v>
      </c>
      <c r="H16" s="3" t="s">
        <v>6</v>
      </c>
      <c r="I16" s="7">
        <v>1.099304342384352</v>
      </c>
    </row>
    <row r="17" spans="1:9" ht="15.75" x14ac:dyDescent="0.25">
      <c r="A17" s="1" t="s">
        <v>47</v>
      </c>
      <c r="B17" s="1" t="s">
        <v>21</v>
      </c>
      <c r="C17" s="1" t="s">
        <v>38</v>
      </c>
      <c r="D17" s="2">
        <v>43904</v>
      </c>
      <c r="E17" s="2">
        <v>44032</v>
      </c>
      <c r="F17" s="1" t="s">
        <v>7</v>
      </c>
      <c r="G17" s="1">
        <f t="shared" ca="1" si="0"/>
        <v>128</v>
      </c>
      <c r="H17" s="3" t="s">
        <v>6</v>
      </c>
      <c r="I17" s="7">
        <v>0.80249252610117816</v>
      </c>
    </row>
    <row r="18" spans="1:9" ht="15.75" x14ac:dyDescent="0.25">
      <c r="A18" s="1" t="s">
        <v>14</v>
      </c>
      <c r="B18" s="1" t="s">
        <v>21</v>
      </c>
      <c r="C18" s="1" t="s">
        <v>45</v>
      </c>
      <c r="D18" s="2">
        <v>43900</v>
      </c>
      <c r="E18" s="2">
        <v>44006</v>
      </c>
      <c r="F18" s="1" t="s">
        <v>7</v>
      </c>
      <c r="G18" s="1">
        <f t="shared" ca="1" si="0"/>
        <v>106</v>
      </c>
      <c r="H18" s="3" t="s">
        <v>6</v>
      </c>
      <c r="I18" s="7">
        <v>1.0557293078105874</v>
      </c>
    </row>
    <row r="19" spans="1:9" ht="15.75" x14ac:dyDescent="0.25">
      <c r="A19" s="1" t="s">
        <v>17</v>
      </c>
      <c r="B19" s="1" t="s">
        <v>21</v>
      </c>
      <c r="C19" s="1" t="s">
        <v>46</v>
      </c>
      <c r="D19" s="2">
        <v>43906</v>
      </c>
      <c r="E19" s="2">
        <v>44020</v>
      </c>
      <c r="F19" s="1" t="s">
        <v>7</v>
      </c>
      <c r="G19" s="1">
        <f t="shared" ca="1" si="0"/>
        <v>114</v>
      </c>
      <c r="H19" s="3" t="s">
        <v>6</v>
      </c>
      <c r="I19" s="7">
        <v>1.0228630608848717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E8BF2-9E2A-4D23-9BC9-61B58D93DE87}">
  <dimension ref="A1:I55"/>
  <sheetViews>
    <sheetView workbookViewId="0">
      <selection activeCell="G33" sqref="G33"/>
    </sheetView>
  </sheetViews>
  <sheetFormatPr defaultRowHeight="15" x14ac:dyDescent="0.25"/>
  <cols>
    <col min="4" max="4" width="7.140625" bestFit="1" customWidth="1"/>
    <col min="5" max="5" width="12" bestFit="1" customWidth="1"/>
    <col min="6" max="6" width="12.7109375" bestFit="1" customWidth="1"/>
    <col min="7" max="7" width="19" bestFit="1" customWidth="1"/>
    <col min="8" max="8" width="12" bestFit="1" customWidth="1"/>
    <col min="9" max="9" width="18.28515625" bestFit="1" customWidth="1"/>
  </cols>
  <sheetData>
    <row r="1" spans="1:9" x14ac:dyDescent="0.25">
      <c r="A1" s="1" t="s">
        <v>69</v>
      </c>
      <c r="B1" s="1" t="s">
        <v>67</v>
      </c>
      <c r="D1" s="1" t="s">
        <v>67</v>
      </c>
      <c r="E1" s="1" t="s">
        <v>52</v>
      </c>
      <c r="F1" s="1" t="s">
        <v>53</v>
      </c>
      <c r="G1" s="1" t="s">
        <v>55</v>
      </c>
      <c r="H1" s="1" t="s">
        <v>51</v>
      </c>
      <c r="I1" s="1" t="s">
        <v>54</v>
      </c>
    </row>
    <row r="2" spans="1:9" x14ac:dyDescent="0.25">
      <c r="A2" s="14">
        <v>6.2949409484863201</v>
      </c>
      <c r="B2" s="1" t="s">
        <v>29</v>
      </c>
      <c r="D2" s="1" t="s">
        <v>29</v>
      </c>
      <c r="E2" s="1">
        <f>AVERAGEIF($B$2:$B$55,D2,$A$2:$A$55)</f>
        <v>6.2979373931884695</v>
      </c>
      <c r="F2" s="1">
        <f>E2-AVERAGE($E$14:$E$19)</f>
        <v>-3.1569057040745641E-2</v>
      </c>
      <c r="G2" s="1">
        <f t="shared" ref="G2:G7" si="0">E2-AVERAGE($E$14:$E$16)</f>
        <v>3.7293328179252683E-2</v>
      </c>
      <c r="H2" s="1">
        <f>2^-(F2)</f>
        <v>1.0221231697649118</v>
      </c>
      <c r="I2" s="1">
        <f>2^-(G2)</f>
        <v>0.97448147956315789</v>
      </c>
    </row>
    <row r="3" spans="1:9" x14ac:dyDescent="0.25">
      <c r="A3" s="14">
        <v>6.2498302459716699</v>
      </c>
      <c r="B3" s="1" t="s">
        <v>29</v>
      </c>
      <c r="D3" s="1" t="s">
        <v>30</v>
      </c>
      <c r="E3" s="1">
        <f t="shared" ref="E3:E19" si="1">AVERAGEIF($B$2:$B$55,D3,$A$2:$A$55)</f>
        <v>6.3597075144449837</v>
      </c>
      <c r="F3" s="1">
        <f t="shared" ref="F3:F19" si="2">E3-AVERAGE($E$14:$E$19)</f>
        <v>3.0201064215768625E-2</v>
      </c>
      <c r="G3" s="1">
        <f t="shared" si="0"/>
        <v>9.9063449435766948E-2</v>
      </c>
      <c r="H3" s="1">
        <f t="shared" ref="H3:I19" si="3">2^-(F3)</f>
        <v>0.97928380813727156</v>
      </c>
      <c r="I3" s="1">
        <f t="shared" si="3"/>
        <v>0.93363888276335572</v>
      </c>
    </row>
    <row r="4" spans="1:9" x14ac:dyDescent="0.25">
      <c r="A4" s="14">
        <v>6.3490409851074201</v>
      </c>
      <c r="B4" s="1" t="s">
        <v>29</v>
      </c>
      <c r="D4" s="1" t="s">
        <v>32</v>
      </c>
      <c r="E4" s="1">
        <f t="shared" si="1"/>
        <v>6.2203083038330034</v>
      </c>
      <c r="F4" s="1">
        <f t="shared" si="2"/>
        <v>-0.10919814639621173</v>
      </c>
      <c r="G4" s="1">
        <f t="shared" si="0"/>
        <v>-4.0335761176213403E-2</v>
      </c>
      <c r="H4" s="1">
        <f t="shared" si="3"/>
        <v>1.0786285653475156</v>
      </c>
      <c r="I4" s="1">
        <f t="shared" si="3"/>
        <v>1.0283531293989618</v>
      </c>
    </row>
    <row r="5" spans="1:9" x14ac:dyDescent="0.25">
      <c r="A5" s="14">
        <v>6.3034992218017498</v>
      </c>
      <c r="B5" s="1" t="s">
        <v>30</v>
      </c>
      <c r="D5" s="1" t="s">
        <v>33</v>
      </c>
      <c r="E5" s="1">
        <f t="shared" si="1"/>
        <v>6.17888577779134</v>
      </c>
      <c r="F5" s="1">
        <f t="shared" si="2"/>
        <v>-0.15062067243787514</v>
      </c>
      <c r="G5" s="1">
        <f t="shared" si="0"/>
        <v>-8.1758287217876813E-2</v>
      </c>
      <c r="H5" s="1">
        <f t="shared" si="3"/>
        <v>1.1100469308043153</v>
      </c>
      <c r="I5" s="1">
        <f t="shared" si="3"/>
        <v>1.0583070685732787</v>
      </c>
    </row>
    <row r="6" spans="1:9" x14ac:dyDescent="0.25">
      <c r="A6" s="14">
        <v>6.3646125793456996</v>
      </c>
      <c r="B6" s="1" t="s">
        <v>30</v>
      </c>
      <c r="D6" s="1" t="s">
        <v>35</v>
      </c>
      <c r="E6" s="1">
        <f t="shared" si="1"/>
        <v>6.1275424957275328</v>
      </c>
      <c r="F6" s="1">
        <f t="shared" si="2"/>
        <v>-0.20196395450168225</v>
      </c>
      <c r="G6" s="1">
        <f t="shared" si="0"/>
        <v>-0.13310156928168393</v>
      </c>
      <c r="H6" s="1">
        <f t="shared" si="3"/>
        <v>1.1502631538558648</v>
      </c>
      <c r="I6" s="1">
        <f t="shared" si="3"/>
        <v>1.0966487926442923</v>
      </c>
    </row>
    <row r="7" spans="1:9" x14ac:dyDescent="0.25">
      <c r="A7" s="14">
        <v>6.4110107421875</v>
      </c>
      <c r="B7" s="1" t="s">
        <v>30</v>
      </c>
      <c r="D7" s="1" t="s">
        <v>36</v>
      </c>
      <c r="E7" s="1">
        <f t="shared" si="1"/>
        <v>6.3863016764322866</v>
      </c>
      <c r="F7" s="1">
        <f t="shared" si="2"/>
        <v>5.6795226203071536E-2</v>
      </c>
      <c r="G7" s="1">
        <f t="shared" si="0"/>
        <v>0.12565761142306986</v>
      </c>
      <c r="H7" s="1">
        <f t="shared" si="3"/>
        <v>0.96139737789116941</v>
      </c>
      <c r="I7" s="1">
        <f t="shared" si="3"/>
        <v>0.9165861482926817</v>
      </c>
    </row>
    <row r="8" spans="1:9" x14ac:dyDescent="0.25">
      <c r="A8" s="14">
        <v>6.2631702423095703</v>
      </c>
      <c r="B8" s="1" t="s">
        <v>32</v>
      </c>
      <c r="D8" s="1" t="s">
        <v>31</v>
      </c>
      <c r="E8" s="1">
        <f t="shared" si="1"/>
        <v>6.0734551747639935</v>
      </c>
      <c r="F8" s="1">
        <f t="shared" si="2"/>
        <v>-0.25605127546522155</v>
      </c>
      <c r="G8" s="1">
        <f t="shared" ref="G8:G13" si="4">E8-AVERAGE($E$17:$E$19)</f>
        <v>-0.32491366068521899</v>
      </c>
      <c r="H8" s="1">
        <f t="shared" si="3"/>
        <v>1.1942056301130481</v>
      </c>
      <c r="I8" s="1">
        <f t="shared" si="3"/>
        <v>1.2525894740959422</v>
      </c>
    </row>
    <row r="9" spans="1:9" x14ac:dyDescent="0.25">
      <c r="A9" s="14">
        <v>6.2002182006835902</v>
      </c>
      <c r="B9" s="1" t="s">
        <v>32</v>
      </c>
      <c r="D9" s="1" t="s">
        <v>41</v>
      </c>
      <c r="E9" s="1">
        <f t="shared" si="1"/>
        <v>6.1697750091552663</v>
      </c>
      <c r="F9" s="1">
        <f t="shared" si="2"/>
        <v>-0.15973144107394877</v>
      </c>
      <c r="G9" s="1">
        <f t="shared" si="4"/>
        <v>-0.2285938262939462</v>
      </c>
      <c r="H9" s="1">
        <f t="shared" si="3"/>
        <v>1.1170791734649079</v>
      </c>
      <c r="I9" s="1">
        <f t="shared" si="3"/>
        <v>1.1716923611233363</v>
      </c>
    </row>
    <row r="10" spans="1:9" x14ac:dyDescent="0.25">
      <c r="A10" s="14">
        <v>6.1975364685058496</v>
      </c>
      <c r="B10" s="1" t="s">
        <v>32</v>
      </c>
      <c r="D10" s="1" t="s">
        <v>42</v>
      </c>
      <c r="E10" s="1">
        <f t="shared" si="1"/>
        <v>6.1137326558430969</v>
      </c>
      <c r="F10" s="1">
        <f t="shared" si="2"/>
        <v>-0.21577379438611821</v>
      </c>
      <c r="G10" s="1">
        <f t="shared" si="4"/>
        <v>-0.28463617960611565</v>
      </c>
      <c r="H10" s="1">
        <f t="shared" si="3"/>
        <v>1.1613266288537758</v>
      </c>
      <c r="I10" s="1">
        <f t="shared" si="3"/>
        <v>1.2181030423980335</v>
      </c>
    </row>
    <row r="11" spans="1:9" x14ac:dyDescent="0.25">
      <c r="A11" s="14">
        <v>6.1908435821533203</v>
      </c>
      <c r="B11" s="1" t="s">
        <v>33</v>
      </c>
      <c r="D11" s="1" t="s">
        <v>43</v>
      </c>
      <c r="E11" s="1">
        <f t="shared" si="1"/>
        <v>6.2788632710774666</v>
      </c>
      <c r="F11" s="1">
        <f t="shared" si="2"/>
        <v>-5.0643179151748541E-2</v>
      </c>
      <c r="G11" s="1">
        <f t="shared" si="4"/>
        <v>-0.11950556437174598</v>
      </c>
      <c r="H11" s="1">
        <f t="shared" si="3"/>
        <v>1.0357265662848891</v>
      </c>
      <c r="I11" s="1">
        <f t="shared" si="3"/>
        <v>1.0863624841956021</v>
      </c>
    </row>
    <row r="12" spans="1:9" x14ac:dyDescent="0.25">
      <c r="A12" s="14">
        <v>6.1516876220703098</v>
      </c>
      <c r="B12" s="1" t="s">
        <v>33</v>
      </c>
      <c r="D12" s="1" t="s">
        <v>34</v>
      </c>
      <c r="E12" s="1">
        <f t="shared" si="1"/>
        <v>5.8854211171468043</v>
      </c>
      <c r="F12" s="1">
        <f t="shared" si="2"/>
        <v>-0.44408533308241083</v>
      </c>
      <c r="G12" s="1">
        <f t="shared" si="4"/>
        <v>-0.51294771830240826</v>
      </c>
      <c r="H12" s="1">
        <f t="shared" si="3"/>
        <v>1.360451318525228</v>
      </c>
      <c r="I12" s="1">
        <f t="shared" si="3"/>
        <v>1.4269627932028182</v>
      </c>
    </row>
    <row r="13" spans="1:9" x14ac:dyDescent="0.25">
      <c r="A13" s="14">
        <v>6.1941261291503897</v>
      </c>
      <c r="B13" s="1" t="s">
        <v>33</v>
      </c>
      <c r="D13" s="1" t="s">
        <v>44</v>
      </c>
      <c r="E13" s="1">
        <f t="shared" si="1"/>
        <v>6.5732835133870395</v>
      </c>
      <c r="F13" s="1">
        <f t="shared" si="2"/>
        <v>0.24377706315782444</v>
      </c>
      <c r="G13" s="1">
        <f t="shared" si="4"/>
        <v>0.174914677937827</v>
      </c>
      <c r="H13" s="1">
        <f t="shared" si="3"/>
        <v>0.84453138112313542</v>
      </c>
      <c r="I13" s="1">
        <f t="shared" si="3"/>
        <v>0.88581990560403556</v>
      </c>
    </row>
    <row r="14" spans="1:9" x14ac:dyDescent="0.25">
      <c r="A14" s="14">
        <v>6.105224609375</v>
      </c>
      <c r="B14" s="1" t="s">
        <v>35</v>
      </c>
      <c r="D14" s="1" t="s">
        <v>37</v>
      </c>
      <c r="E14" s="1">
        <f t="shared" si="1"/>
        <v>6.3026682535807232</v>
      </c>
      <c r="F14" s="1">
        <f>E14-AVERAGE($E$14:$E$19)</f>
        <v>-2.6838196648491852E-2</v>
      </c>
      <c r="G14" s="1">
        <f>E14-AVERAGE($E$14:$E$16)</f>
        <v>4.2024188571506471E-2</v>
      </c>
      <c r="H14" s="1">
        <f t="shared" si="3"/>
        <v>1.0187769307730818</v>
      </c>
      <c r="I14" s="1">
        <f t="shared" si="3"/>
        <v>0.97129121050343159</v>
      </c>
    </row>
    <row r="15" spans="1:9" x14ac:dyDescent="0.25">
      <c r="A15" s="14">
        <v>6.1451072692870996</v>
      </c>
      <c r="B15" s="1" t="s">
        <v>35</v>
      </c>
      <c r="D15" s="1" t="s">
        <v>39</v>
      </c>
      <c r="E15" s="1">
        <f t="shared" si="1"/>
        <v>6.2863483428954998</v>
      </c>
      <c r="F15" s="1">
        <f t="shared" si="2"/>
        <v>-4.3158107333715279E-2</v>
      </c>
      <c r="G15" s="1">
        <f>E15-AVERAGE($E$14:$E$16)</f>
        <v>2.5704277886283045E-2</v>
      </c>
      <c r="H15" s="1">
        <f t="shared" si="3"/>
        <v>1.0303668670405108</v>
      </c>
      <c r="I15" s="1">
        <f t="shared" si="3"/>
        <v>0.98234093384012566</v>
      </c>
    </row>
    <row r="16" spans="1:9" x14ac:dyDescent="0.25">
      <c r="A16" s="14">
        <v>6.1322956085204998</v>
      </c>
      <c r="B16" s="1" t="s">
        <v>35</v>
      </c>
      <c r="D16" s="1" t="s">
        <v>40</v>
      </c>
      <c r="E16" s="1">
        <f t="shared" si="1"/>
        <v>6.1929155985514273</v>
      </c>
      <c r="F16" s="1">
        <f t="shared" si="2"/>
        <v>-0.13659085167778784</v>
      </c>
      <c r="G16" s="1">
        <f>E16-AVERAGE($E$14:$E$16)</f>
        <v>-6.7728466457789516E-2</v>
      </c>
      <c r="H16" s="1">
        <f t="shared" si="3"/>
        <v>1.099304342384352</v>
      </c>
      <c r="I16" s="1">
        <f t="shared" si="3"/>
        <v>1.0480651977621205</v>
      </c>
    </row>
    <row r="17" spans="1:9" x14ac:dyDescent="0.25">
      <c r="A17" s="14">
        <v>6.3943290710449201</v>
      </c>
      <c r="B17" s="1" t="s">
        <v>36</v>
      </c>
      <c r="D17" s="1" t="s">
        <v>38</v>
      </c>
      <c r="E17" s="1">
        <f t="shared" si="1"/>
        <v>6.6469465891520132</v>
      </c>
      <c r="F17" s="1">
        <f t="shared" si="2"/>
        <v>0.3174401389227981</v>
      </c>
      <c r="G17" s="1">
        <f>E17-AVERAGE($E$17:$E$19)</f>
        <v>0.24857775370280066</v>
      </c>
      <c r="H17" s="1">
        <f t="shared" si="3"/>
        <v>0.80249252610117816</v>
      </c>
      <c r="I17" s="1">
        <f t="shared" si="3"/>
        <v>0.84172580156052645</v>
      </c>
    </row>
    <row r="18" spans="1:9" x14ac:dyDescent="0.25">
      <c r="A18" s="14">
        <v>6.3909893035888601</v>
      </c>
      <c r="B18" s="1" t="s">
        <v>36</v>
      </c>
      <c r="D18" s="1" t="s">
        <v>45</v>
      </c>
      <c r="E18" s="1">
        <f t="shared" si="1"/>
        <v>6.2512664794921804</v>
      </c>
      <c r="F18" s="1">
        <f t="shared" si="2"/>
        <v>-7.8239970737034703E-2</v>
      </c>
      <c r="G18" s="1">
        <f>E18-AVERAGE($E$17:$E$19)</f>
        <v>-0.14710235595703214</v>
      </c>
      <c r="H18" s="1">
        <f t="shared" si="3"/>
        <v>1.0557293078105874</v>
      </c>
      <c r="I18" s="1">
        <f t="shared" si="3"/>
        <v>1.1073431451943112</v>
      </c>
    </row>
    <row r="19" spans="1:9" x14ac:dyDescent="0.25">
      <c r="A19" s="14">
        <v>6.3735866546630797</v>
      </c>
      <c r="B19" s="1" t="s">
        <v>36</v>
      </c>
      <c r="D19" s="1" t="s">
        <v>46</v>
      </c>
      <c r="E19" s="1">
        <f t="shared" si="1"/>
        <v>6.2968934377034467</v>
      </c>
      <c r="F19" s="1">
        <f t="shared" si="2"/>
        <v>-3.2613012525768426E-2</v>
      </c>
      <c r="G19" s="1">
        <f>E19-AVERAGE($E$17:$E$19)</f>
        <v>-0.10147539774576586</v>
      </c>
      <c r="H19" s="1">
        <f t="shared" si="3"/>
        <v>1.0228630608848717</v>
      </c>
      <c r="I19" s="1">
        <f>2^-(G19)</f>
        <v>1.0728700913800426</v>
      </c>
    </row>
    <row r="20" spans="1:9" x14ac:dyDescent="0.25">
      <c r="A20" s="14">
        <v>6.2852439880370996</v>
      </c>
      <c r="B20" s="1" t="s">
        <v>37</v>
      </c>
    </row>
    <row r="21" spans="1:9" x14ac:dyDescent="0.25">
      <c r="A21" s="14">
        <v>6.3245582580566397</v>
      </c>
      <c r="B21" s="1" t="s">
        <v>37</v>
      </c>
    </row>
    <row r="22" spans="1:9" x14ac:dyDescent="0.25">
      <c r="A22" s="14">
        <v>6.2982025146484304</v>
      </c>
      <c r="B22" s="1" t="s">
        <v>37</v>
      </c>
    </row>
    <row r="23" spans="1:9" x14ac:dyDescent="0.25">
      <c r="A23" s="14">
        <v>6.3014450073242099</v>
      </c>
      <c r="B23" s="1" t="s">
        <v>39</v>
      </c>
    </row>
    <row r="24" spans="1:9" x14ac:dyDescent="0.25">
      <c r="A24" s="14">
        <v>6.3221130371093697</v>
      </c>
      <c r="B24" s="1" t="s">
        <v>39</v>
      </c>
    </row>
    <row r="25" spans="1:9" x14ac:dyDescent="0.25">
      <c r="A25" s="14">
        <v>6.2354869842529199</v>
      </c>
      <c r="B25" s="1" t="s">
        <v>39</v>
      </c>
    </row>
    <row r="26" spans="1:9" x14ac:dyDescent="0.25">
      <c r="A26" s="14">
        <v>6.1930828094482404</v>
      </c>
      <c r="B26" s="1" t="s">
        <v>40</v>
      </c>
    </row>
    <row r="27" spans="1:9" x14ac:dyDescent="0.25">
      <c r="A27" s="14">
        <v>6.2082557678222603</v>
      </c>
      <c r="B27" s="1" t="s">
        <v>40</v>
      </c>
    </row>
    <row r="28" spans="1:9" x14ac:dyDescent="0.25">
      <c r="A28" s="14">
        <v>6.1774082183837802</v>
      </c>
      <c r="B28" s="1" t="s">
        <v>40</v>
      </c>
    </row>
    <row r="29" spans="1:9" x14ac:dyDescent="0.25">
      <c r="A29" s="14">
        <v>6.0813312530517498</v>
      </c>
      <c r="B29" s="1" t="s">
        <v>31</v>
      </c>
    </row>
    <row r="30" spans="1:9" x14ac:dyDescent="0.25">
      <c r="A30" s="14">
        <v>6.0508289337158203</v>
      </c>
      <c r="B30" s="1" t="s">
        <v>31</v>
      </c>
    </row>
    <row r="31" spans="1:9" x14ac:dyDescent="0.25">
      <c r="A31" s="14">
        <v>6.0882053375244096</v>
      </c>
      <c r="B31" s="1" t="s">
        <v>31</v>
      </c>
    </row>
    <row r="32" spans="1:9" x14ac:dyDescent="0.25">
      <c r="A32" s="14">
        <v>6.1618194580078098</v>
      </c>
      <c r="B32" s="1" t="s">
        <v>41</v>
      </c>
    </row>
    <row r="33" spans="1:2" x14ac:dyDescent="0.25">
      <c r="A33" s="14">
        <v>6.2145786285400302</v>
      </c>
      <c r="B33" s="1" t="s">
        <v>41</v>
      </c>
    </row>
    <row r="34" spans="1:2" x14ac:dyDescent="0.25">
      <c r="A34" s="14">
        <v>6.1329269409179599</v>
      </c>
      <c r="B34" s="1" t="s">
        <v>41</v>
      </c>
    </row>
    <row r="35" spans="1:2" x14ac:dyDescent="0.25">
      <c r="A35" s="14">
        <v>6.1021614074706996</v>
      </c>
      <c r="B35" s="1" t="s">
        <v>42</v>
      </c>
    </row>
    <row r="36" spans="1:2" x14ac:dyDescent="0.25">
      <c r="A36" s="14">
        <v>6.1671142578125</v>
      </c>
      <c r="B36" s="1" t="s">
        <v>42</v>
      </c>
    </row>
    <row r="37" spans="1:2" x14ac:dyDescent="0.25">
      <c r="A37" s="14">
        <v>6.0719223022460902</v>
      </c>
      <c r="B37" s="1" t="s">
        <v>42</v>
      </c>
    </row>
    <row r="38" spans="1:2" x14ac:dyDescent="0.25">
      <c r="A38" s="14">
        <v>6.2355194091796804</v>
      </c>
      <c r="B38" s="1" t="s">
        <v>43</v>
      </c>
    </row>
    <row r="39" spans="1:2" x14ac:dyDescent="0.25">
      <c r="A39" s="14">
        <v>6.3005275726318297</v>
      </c>
      <c r="B39" s="1" t="s">
        <v>43</v>
      </c>
    </row>
    <row r="40" spans="1:2" x14ac:dyDescent="0.25">
      <c r="A40" s="14">
        <v>6.3005428314208896</v>
      </c>
      <c r="B40" s="1" t="s">
        <v>43</v>
      </c>
    </row>
    <row r="41" spans="1:2" x14ac:dyDescent="0.25">
      <c r="A41" s="14">
        <v>5.8042392730712802</v>
      </c>
      <c r="B41" s="1" t="s">
        <v>34</v>
      </c>
    </row>
    <row r="42" spans="1:2" x14ac:dyDescent="0.25">
      <c r="A42" s="14">
        <v>5.9483547210693297</v>
      </c>
      <c r="B42" s="1" t="s">
        <v>34</v>
      </c>
    </row>
    <row r="43" spans="1:2" x14ac:dyDescent="0.25">
      <c r="A43" s="14">
        <v>5.9036693572998002</v>
      </c>
      <c r="B43" s="1" t="s">
        <v>34</v>
      </c>
    </row>
    <row r="44" spans="1:2" x14ac:dyDescent="0.25">
      <c r="A44" s="14">
        <v>6.5624370574951101</v>
      </c>
      <c r="B44" s="1" t="s">
        <v>44</v>
      </c>
    </row>
    <row r="45" spans="1:2" x14ac:dyDescent="0.25">
      <c r="A45" s="14">
        <v>6.5308322906494096</v>
      </c>
      <c r="B45" s="1" t="s">
        <v>44</v>
      </c>
    </row>
    <row r="46" spans="1:2" x14ac:dyDescent="0.25">
      <c r="A46" s="14">
        <v>6.6265811920165998</v>
      </c>
      <c r="B46" s="1" t="s">
        <v>44</v>
      </c>
    </row>
    <row r="47" spans="1:2" x14ac:dyDescent="0.25">
      <c r="A47" s="14">
        <v>6.6937541961669904</v>
      </c>
      <c r="B47" s="1" t="s">
        <v>38</v>
      </c>
    </row>
    <row r="48" spans="1:2" x14ac:dyDescent="0.25">
      <c r="A48" s="14">
        <v>6.6471748352050701</v>
      </c>
      <c r="B48" s="1" t="s">
        <v>38</v>
      </c>
    </row>
    <row r="49" spans="1:2" x14ac:dyDescent="0.25">
      <c r="A49" s="14">
        <v>6.5999107360839799</v>
      </c>
      <c r="B49" s="1" t="s">
        <v>38</v>
      </c>
    </row>
    <row r="50" spans="1:2" x14ac:dyDescent="0.25">
      <c r="A50" s="14">
        <v>6.2931842803954998</v>
      </c>
      <c r="B50" s="1" t="s">
        <v>45</v>
      </c>
    </row>
    <row r="51" spans="1:2" x14ac:dyDescent="0.25">
      <c r="A51" s="14">
        <v>6.1975612640380797</v>
      </c>
      <c r="B51" s="1" t="s">
        <v>45</v>
      </c>
    </row>
    <row r="52" spans="1:2" x14ac:dyDescent="0.25">
      <c r="A52" s="14">
        <v>6.2630538940429599</v>
      </c>
      <c r="B52" s="1" t="s">
        <v>45</v>
      </c>
    </row>
    <row r="53" spans="1:2" x14ac:dyDescent="0.25">
      <c r="A53" s="14">
        <v>6.2172107696533203</v>
      </c>
      <c r="B53" s="1" t="s">
        <v>46</v>
      </c>
    </row>
    <row r="54" spans="1:2" x14ac:dyDescent="0.25">
      <c r="A54" s="14">
        <v>6.3281097412109304</v>
      </c>
      <c r="B54" s="1" t="s">
        <v>46</v>
      </c>
    </row>
    <row r="55" spans="1:2" x14ac:dyDescent="0.25">
      <c r="A55" s="14">
        <v>6.3453598022460902</v>
      </c>
      <c r="B55" s="1" t="s">
        <v>46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4668A-B5DF-4F19-B219-0E7C8849B81B}">
  <dimension ref="A1:O109"/>
  <sheetViews>
    <sheetView workbookViewId="0">
      <selection activeCell="F71" sqref="F71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1" t="s">
        <v>70</v>
      </c>
      <c r="B1" s="1" t="s">
        <v>71</v>
      </c>
      <c r="C1" s="1" t="s">
        <v>72</v>
      </c>
      <c r="D1" s="1" t="s">
        <v>73</v>
      </c>
      <c r="F1" s="1" t="s">
        <v>70</v>
      </c>
      <c r="G1" s="1" t="s">
        <v>5</v>
      </c>
      <c r="H1" s="1" t="s">
        <v>74</v>
      </c>
      <c r="I1" s="1" t="s">
        <v>75</v>
      </c>
      <c r="J1" s="1" t="s">
        <v>76</v>
      </c>
      <c r="K1" s="1" t="s">
        <v>77</v>
      </c>
      <c r="M1" s="1" t="s">
        <v>5</v>
      </c>
      <c r="N1" s="1" t="s">
        <v>74</v>
      </c>
      <c r="O1" s="1" t="s">
        <v>78</v>
      </c>
    </row>
    <row r="2" spans="1:15" x14ac:dyDescent="0.25">
      <c r="A2" s="1" t="s">
        <v>37</v>
      </c>
      <c r="B2" s="1">
        <v>1</v>
      </c>
      <c r="C2" s="15" t="s">
        <v>79</v>
      </c>
      <c r="D2" s="6">
        <v>17.497407913208008</v>
      </c>
      <c r="F2" s="1" t="s">
        <v>37</v>
      </c>
      <c r="G2" s="1" t="s">
        <v>6</v>
      </c>
      <c r="H2" s="14">
        <f>AVERAGEIFS($D$2:$D$109,$A$2:$A$109,$F2,$C$2:$C$109,"Kcnq2")</f>
        <v>23.768470128377277</v>
      </c>
      <c r="I2" s="14">
        <f>AVERAGEIFS($D$2:$D$109,$A$2:$A$109,$F2,$C$2:$C$109,"Gapdh")</f>
        <v>17.465801874796551</v>
      </c>
      <c r="J2" s="14">
        <f t="array" ref="J2">STDEV(IF($A$2:$A$175=$F2,IF($C$2:$C$175="Kcnq2",$D$2:$D$175,"NA"),"NA"))</f>
        <v>1.2792930856253045E-2</v>
      </c>
      <c r="K2" s="14">
        <f t="array" ref="K2">STDEV(IF($A$2:$A$175=$F2,IF($C$2:$C$175="Gapdh",$D$2:$D$175,"NA"),"NA"))</f>
        <v>2.9005578717477703E-2</v>
      </c>
      <c r="M2" s="1" t="s">
        <v>6</v>
      </c>
      <c r="N2" s="14">
        <f>AVERAGEIF($G$2:$G$19,$M2,$H$2:$H$19)</f>
        <v>23.897610770331486</v>
      </c>
      <c r="O2" s="14">
        <f t="array" ref="O2">STDEV(IF($G$2:$G$19=$M2,$H$2:$H$19,"NA"))/SQRT(6)</f>
        <v>0.15232649223905739</v>
      </c>
    </row>
    <row r="3" spans="1:15" x14ac:dyDescent="0.25">
      <c r="A3" s="1" t="s">
        <v>37</v>
      </c>
      <c r="B3" s="1">
        <v>2</v>
      </c>
      <c r="C3" s="15" t="s">
        <v>80</v>
      </c>
      <c r="D3" s="6">
        <v>23.782651901245117</v>
      </c>
      <c r="F3" s="1" t="s">
        <v>39</v>
      </c>
      <c r="G3" s="1" t="s">
        <v>6</v>
      </c>
      <c r="H3" s="14">
        <f t="shared" ref="H3:H19" si="0">AVERAGEIFS($D$2:$D$109,$A$2:$A$109,$F3,$C$2:$C$109,"Kcnq2")</f>
        <v>23.649517695109051</v>
      </c>
      <c r="I3" s="14">
        <f t="shared" ref="I3:I19" si="1">AVERAGEIFS($D$2:$D$109,$A$2:$A$109,$F3,$C$2:$C$109,"Gapdh")</f>
        <v>17.363169352213543</v>
      </c>
      <c r="J3" s="14">
        <f t="array" ref="J3">STDEV(IF($A$2:$A$175=$F3,IF($C$2:$C$175="Kcnq2",$D$2:$D$175,"NA"),"NA"))</f>
        <v>3.5491807715412868E-2</v>
      </c>
      <c r="K3" s="14">
        <f t="array" ref="K3">STDEV(IF($A$2:$A$175=$F3,IF($C$2:$C$175="Gapdh",$D$2:$D$175,"NA"),"NA"))</f>
        <v>2.6293011308099599E-2</v>
      </c>
      <c r="M3" s="1" t="s">
        <v>81</v>
      </c>
      <c r="N3" s="14">
        <f t="shared" ref="N3" si="2">AVERAGEIF($G$2:$G$19,$M3,$H$2:$H$19)</f>
        <v>23.747785674201122</v>
      </c>
      <c r="O3" s="14">
        <f t="array" ref="O3">STDEV(IF($G$2:$G$19=$M3,$H$2:$H$19,"NA"))/SQRT(6)</f>
        <v>0.15023318775552494</v>
      </c>
    </row>
    <row r="4" spans="1:15" x14ac:dyDescent="0.25">
      <c r="A4" s="1" t="s">
        <v>37</v>
      </c>
      <c r="B4" s="1">
        <v>3</v>
      </c>
      <c r="C4" s="15" t="s">
        <v>79</v>
      </c>
      <c r="D4" s="6">
        <v>17.440401077270508</v>
      </c>
      <c r="F4" s="1" t="s">
        <v>40</v>
      </c>
      <c r="G4" s="1" t="s">
        <v>6</v>
      </c>
      <c r="H4" s="14">
        <f t="shared" si="0"/>
        <v>23.839522679646809</v>
      </c>
      <c r="I4" s="14">
        <f t="shared" si="1"/>
        <v>17.646607081095379</v>
      </c>
      <c r="J4" s="14">
        <f t="array" ref="J4">STDEV(IF($A$2:$A$175=$F4,IF($C$2:$C$175="Kcnq2",$D$2:$D$175,"NA"),"NA"))</f>
        <v>0.23846493008256486</v>
      </c>
      <c r="K4" s="14">
        <f t="array" ref="K4">STDEV(IF($A$2:$A$175=$F4,IF($C$2:$C$175="Gapdh",$D$2:$D$175,"NA"),"NA"))</f>
        <v>0.243336223201569</v>
      </c>
      <c r="M4" s="1" t="s">
        <v>82</v>
      </c>
      <c r="N4" s="14">
        <f>AVERAGEIF($G$2:$G$19,$M4,$H$2:$H$19)</f>
        <v>23.673237270779083</v>
      </c>
      <c r="O4" s="14">
        <f t="array" ref="O4">STDEV(IF($G$2:$G$19=$M4,$H$2:$H$19,"NA"))/SQRT(6)</f>
        <v>0.11391619255734715</v>
      </c>
    </row>
    <row r="5" spans="1:15" x14ac:dyDescent="0.25">
      <c r="A5" s="1" t="s">
        <v>37</v>
      </c>
      <c r="B5" s="1">
        <v>1</v>
      </c>
      <c r="C5" s="15" t="s">
        <v>80</v>
      </c>
      <c r="D5" s="6">
        <v>23.764959335327148</v>
      </c>
      <c r="F5" s="1" t="s">
        <v>38</v>
      </c>
      <c r="G5" s="1" t="s">
        <v>6</v>
      </c>
      <c r="H5" s="14">
        <f t="shared" si="0"/>
        <v>24.479815800984699</v>
      </c>
      <c r="I5" s="14">
        <f t="shared" si="1"/>
        <v>17.832869211832683</v>
      </c>
      <c r="J5" s="14">
        <f t="array" ref="J5">STDEV(IF($A$2:$A$175=$F5,IF($C$2:$C$175="Kcnq2",$D$2:$D$175,"NA"),"NA"))</f>
        <v>2.2758034086668606E-2</v>
      </c>
      <c r="K5" s="14">
        <f t="array" ref="K5">STDEV(IF($A$2:$A$175=$F5,IF($C$2:$C$175="Gapdh",$D$2:$D$175,"NA"),"NA"))</f>
        <v>6.8907254025337913E-2</v>
      </c>
    </row>
    <row r="6" spans="1:15" x14ac:dyDescent="0.25">
      <c r="A6" s="1" t="s">
        <v>37</v>
      </c>
      <c r="B6" s="1">
        <v>2</v>
      </c>
      <c r="C6" s="15" t="s">
        <v>79</v>
      </c>
      <c r="D6" s="6">
        <v>17.459596633911133</v>
      </c>
      <c r="F6" s="1" t="s">
        <v>45</v>
      </c>
      <c r="G6" s="1" t="s">
        <v>6</v>
      </c>
      <c r="H6" s="14">
        <f t="shared" si="0"/>
        <v>24.188002268473308</v>
      </c>
      <c r="I6" s="14">
        <f t="shared" si="1"/>
        <v>17.936735788981121</v>
      </c>
      <c r="J6" s="14">
        <f t="array" ref="J6">STDEV(IF($A$2:$A$175=$F6,IF($C$2:$C$175="Kcnq2",$D$2:$D$175,"NA"),"NA"))</f>
        <v>2.8748981118524707E-2</v>
      </c>
      <c r="K6" s="14">
        <f t="array" ref="K6">STDEV(IF($A$2:$A$175=$F6,IF($C$2:$C$175="Gapdh",$D$2:$D$175,"NA"),"NA"))</f>
        <v>2.2846560327878563E-2</v>
      </c>
      <c r="M6" s="1" t="s">
        <v>5</v>
      </c>
      <c r="N6" s="1" t="s">
        <v>83</v>
      </c>
      <c r="O6" s="1" t="s">
        <v>84</v>
      </c>
    </row>
    <row r="7" spans="1:15" x14ac:dyDescent="0.25">
      <c r="A7" s="1" t="s">
        <v>37</v>
      </c>
      <c r="B7" s="1">
        <v>3</v>
      </c>
      <c r="C7" s="15" t="s">
        <v>80</v>
      </c>
      <c r="D7" s="6">
        <v>23.75779914855957</v>
      </c>
      <c r="F7" s="1" t="s">
        <v>46</v>
      </c>
      <c r="G7" s="1" t="s">
        <v>6</v>
      </c>
      <c r="H7" s="14">
        <f t="shared" si="0"/>
        <v>23.460336049397785</v>
      </c>
      <c r="I7" s="14">
        <f t="shared" si="1"/>
        <v>17.163442611694336</v>
      </c>
      <c r="J7" s="14">
        <f t="array" ref="J7">STDEV(IF($A$2:$A$175=$F7,IF($C$2:$C$175="Kcnq2",$D$2:$D$175,"NA"),"NA"))</f>
        <v>4.1399364840389967E-2</v>
      </c>
      <c r="K7" s="14">
        <f t="array" ref="K7">STDEV(IF($A$2:$A$175=$F7,IF($C$2:$C$175="Gapdh",$D$2:$D$175,"NA"),"NA"))</f>
        <v>0.10709124258216673</v>
      </c>
      <c r="M7" s="1" t="s">
        <v>6</v>
      </c>
      <c r="N7" s="14">
        <f>AVERAGEIF($G$2:$G$19,$M7,$I$2:$I$19)</f>
        <v>17.568104320102268</v>
      </c>
      <c r="O7" s="14">
        <f t="array" ref="O7">STDEV(IF($G$2:$G$19=$M7,$I$2:$I$19,"NA"))/SQRT(6)</f>
        <v>0.11949442397800397</v>
      </c>
    </row>
    <row r="8" spans="1:15" x14ac:dyDescent="0.25">
      <c r="A8" s="1" t="s">
        <v>39</v>
      </c>
      <c r="B8" s="1">
        <v>1</v>
      </c>
      <c r="C8" s="15" t="s">
        <v>79</v>
      </c>
      <c r="D8" s="6">
        <v>17.380487442016602</v>
      </c>
      <c r="F8" s="1" t="s">
        <v>33</v>
      </c>
      <c r="G8" s="1" t="s">
        <v>81</v>
      </c>
      <c r="H8" s="14">
        <f t="shared" si="0"/>
        <v>23.17763392130534</v>
      </c>
      <c r="I8" s="14">
        <f t="shared" si="1"/>
        <v>16.998748143513996</v>
      </c>
      <c r="J8" s="14">
        <f t="array" ref="J8">STDEV(IF($A$2:$A$175=$F8,IF($C$2:$C$175="Kcnq2",$D$2:$D$175,"NA"),"NA"))</f>
        <v>3.4915785930050056E-2</v>
      </c>
      <c r="K8" s="14">
        <f t="array" ref="K8">STDEV(IF($A$2:$A$175=$F8,IF($C$2:$C$175="Gapdh",$D$2:$D$175,"NA"),"NA"))</f>
        <v>1.2069195963022698E-2</v>
      </c>
      <c r="M8" s="1" t="s">
        <v>81</v>
      </c>
      <c r="N8" s="14">
        <f t="shared" ref="N8:N9" si="3">AVERAGEIF($G$2:$G$19,$M8,$I$2:$I$19)</f>
        <v>17.509402698940701</v>
      </c>
      <c r="O8" s="14">
        <f t="array" ref="O8">STDEV(IF($G$2:$G$19=$M8,$I$2:$I$19,"NA"))/SQRT(6)</f>
        <v>0.10723005030767875</v>
      </c>
    </row>
    <row r="9" spans="1:15" x14ac:dyDescent="0.25">
      <c r="A9" s="1" t="s">
        <v>39</v>
      </c>
      <c r="B9" s="1">
        <v>2</v>
      </c>
      <c r="C9" s="15" t="s">
        <v>80</v>
      </c>
      <c r="D9" s="6">
        <v>23.68193244934082</v>
      </c>
      <c r="F9" s="1" t="s">
        <v>35</v>
      </c>
      <c r="G9" s="1" t="s">
        <v>81</v>
      </c>
      <c r="H9" s="14">
        <f t="shared" si="0"/>
        <v>23.688075383504231</v>
      </c>
      <c r="I9" s="14">
        <f t="shared" si="1"/>
        <v>17.560532887776692</v>
      </c>
      <c r="J9" s="14">
        <f t="array" ref="J9">STDEV(IF($A$2:$A$175=$F9,IF($C$2:$C$175="Kcnq2",$D$2:$D$175,"NA"),"NA"))</f>
        <v>4.8304498155208889E-2</v>
      </c>
      <c r="K9" s="14">
        <f t="array" ref="K9">STDEV(IF($A$2:$A$175=$F9,IF($C$2:$C$175="Gapdh",$D$2:$D$175,"NA"),"NA"))</f>
        <v>6.0737911511998532E-2</v>
      </c>
      <c r="M9" s="1" t="s">
        <v>82</v>
      </c>
      <c r="N9" s="14">
        <f t="shared" si="3"/>
        <v>17.467417928907608</v>
      </c>
      <c r="O9" s="14">
        <f t="array" ref="O9">STDEV(IF($G$2:$G$19=$M9,$I$2:$I$19,"NA"))/SQRT(6)</f>
        <v>8.190911900806308E-2</v>
      </c>
    </row>
    <row r="10" spans="1:15" x14ac:dyDescent="0.25">
      <c r="A10" s="1" t="s">
        <v>39</v>
      </c>
      <c r="B10" s="1">
        <v>3</v>
      </c>
      <c r="C10" s="15" t="s">
        <v>79</v>
      </c>
      <c r="D10" s="6">
        <v>17.332914352416992</v>
      </c>
      <c r="F10" s="1" t="s">
        <v>36</v>
      </c>
      <c r="G10" s="1" t="s">
        <v>81</v>
      </c>
      <c r="H10" s="14">
        <f t="shared" si="0"/>
        <v>24.140288035074871</v>
      </c>
      <c r="I10" s="14">
        <f t="shared" si="1"/>
        <v>17.753986358642578</v>
      </c>
      <c r="J10" s="14">
        <f t="array" ref="J10">STDEV(IF($A$2:$A$175=$F10,IF($C$2:$C$175="Kcnq2",$D$2:$D$175,"NA"),"NA"))</f>
        <v>2.0511512650793158E-2</v>
      </c>
      <c r="K10" s="14">
        <f t="array" ref="K10">STDEV(IF($A$2:$A$175=$F10,IF($C$2:$C$175="Gapdh",$D$2:$D$175,"NA"),"NA"))</f>
        <v>1.067739301328488E-2</v>
      </c>
    </row>
    <row r="11" spans="1:15" x14ac:dyDescent="0.25">
      <c r="A11" s="1" t="s">
        <v>39</v>
      </c>
      <c r="B11" s="1">
        <v>1</v>
      </c>
      <c r="C11" s="15" t="s">
        <v>80</v>
      </c>
      <c r="D11" s="6">
        <v>23.655027389526367</v>
      </c>
      <c r="F11" s="1" t="s">
        <v>43</v>
      </c>
      <c r="G11" s="1" t="s">
        <v>81</v>
      </c>
      <c r="H11" s="14">
        <f t="shared" si="0"/>
        <v>23.885125478108723</v>
      </c>
      <c r="I11" s="14">
        <f t="shared" si="1"/>
        <v>17.60626220703125</v>
      </c>
      <c r="J11" s="14">
        <f t="array" ref="J11">STDEV(IF($A$2:$A$175=$F11,IF($C$2:$C$175="Kcnq2",$D$2:$D$175,"NA"),"NA"))</f>
        <v>7.1842652850777192E-2</v>
      </c>
      <c r="K11" s="14">
        <f t="array" ref="K11">STDEV(IF($A$2:$A$175=$F11,IF($C$2:$C$175="Gapdh",$D$2:$D$175,"NA"),"NA"))</f>
        <v>8.369201025865193E-2</v>
      </c>
    </row>
    <row r="12" spans="1:15" x14ac:dyDescent="0.25">
      <c r="A12" s="1" t="s">
        <v>39</v>
      </c>
      <c r="B12" s="1">
        <v>2</v>
      </c>
      <c r="C12" s="15" t="s">
        <v>79</v>
      </c>
      <c r="D12" s="6">
        <v>17.376106262207031</v>
      </c>
      <c r="F12" s="1" t="s">
        <v>34</v>
      </c>
      <c r="G12" s="1" t="s">
        <v>81</v>
      </c>
      <c r="H12" s="14">
        <f t="shared" si="0"/>
        <v>23.505785624186199</v>
      </c>
      <c r="I12" s="14">
        <f t="shared" si="1"/>
        <v>17.620364507039387</v>
      </c>
      <c r="J12" s="14">
        <f t="array" ref="J12">STDEV(IF($A$2:$A$175=$F12,IF($C$2:$C$175="Kcnq2",$D$2:$D$175,"NA"),"NA"))</f>
        <v>3.9054532855998386E-2</v>
      </c>
      <c r="K12" s="14">
        <f t="array" ref="K12">STDEV(IF($A$2:$A$175=$F12,IF($C$2:$C$175="Gapdh",$D$2:$D$175,"NA"),"NA"))</f>
        <v>3.5074488611438352E-2</v>
      </c>
    </row>
    <row r="13" spans="1:15" x14ac:dyDescent="0.25">
      <c r="A13" s="1" t="s">
        <v>39</v>
      </c>
      <c r="B13" s="1">
        <v>3</v>
      </c>
      <c r="C13" s="15" t="s">
        <v>80</v>
      </c>
      <c r="D13" s="6">
        <v>23.611593246459961</v>
      </c>
      <c r="F13" s="1" t="s">
        <v>44</v>
      </c>
      <c r="G13" s="1" t="s">
        <v>81</v>
      </c>
      <c r="H13" s="14">
        <f t="shared" si="0"/>
        <v>24.089805603027344</v>
      </c>
      <c r="I13" s="14">
        <f t="shared" si="1"/>
        <v>17.516522089640301</v>
      </c>
      <c r="J13" s="14">
        <f t="array" ref="J13">STDEV(IF($A$2:$A$175=$F13,IF($C$2:$C$175="Kcnq2",$D$2:$D$175,"NA"),"NA"))</f>
        <v>0.16964821313185294</v>
      </c>
      <c r="K13" s="14">
        <f t="array" ref="K13">STDEV(IF($A$2:$A$175=$F13,IF($C$2:$C$175="Gapdh",$D$2:$D$175,"NA"),"NA"))</f>
        <v>0.20000017384595617</v>
      </c>
    </row>
    <row r="14" spans="1:15" x14ac:dyDescent="0.25">
      <c r="A14" s="1" t="s">
        <v>40</v>
      </c>
      <c r="B14" s="1">
        <v>1</v>
      </c>
      <c r="C14" s="15" t="s">
        <v>79</v>
      </c>
      <c r="D14" s="6">
        <v>17.381914138793945</v>
      </c>
      <c r="F14" s="1" t="s">
        <v>29</v>
      </c>
      <c r="G14" s="1" t="s">
        <v>82</v>
      </c>
      <c r="H14" s="14">
        <f t="shared" si="0"/>
        <v>23.865450541178387</v>
      </c>
      <c r="I14" s="14">
        <f t="shared" si="1"/>
        <v>17.56751314798991</v>
      </c>
      <c r="J14" s="14">
        <f t="array" ref="J14">STDEV(IF($A$2:$A$175=$F14,IF($C$2:$C$175="Kcnq2",$D$2:$D$175,"NA"),"NA"))</f>
        <v>5.0008408370896089E-2</v>
      </c>
      <c r="K14" s="14">
        <f t="array" ref="K14">STDEV(IF($A$2:$A$175=$F14,IF($C$2:$C$175="Gapdh",$D$2:$D$175,"NA"),"NA"))</f>
        <v>1.2774609729524818E-2</v>
      </c>
    </row>
    <row r="15" spans="1:15" x14ac:dyDescent="0.25">
      <c r="A15" s="1" t="s">
        <v>40</v>
      </c>
      <c r="B15" s="1">
        <v>2</v>
      </c>
      <c r="C15" s="15" t="s">
        <v>80</v>
      </c>
      <c r="D15" s="6">
        <v>23.574996948242188</v>
      </c>
      <c r="F15" s="1" t="s">
        <v>30</v>
      </c>
      <c r="G15" s="1" t="s">
        <v>82</v>
      </c>
      <c r="H15" s="14">
        <f t="shared" si="0"/>
        <v>23.974781036376953</v>
      </c>
      <c r="I15" s="14">
        <f t="shared" si="1"/>
        <v>17.615073521931965</v>
      </c>
      <c r="J15" s="14">
        <f t="array" ref="J15">STDEV(IF($A$2:$A$175=$F15,IF($C$2:$C$175="Kcnq2",$D$2:$D$175,"NA"),"NA"))</f>
        <v>7.5911998747281682E-3</v>
      </c>
      <c r="K15" s="14">
        <f t="array" ref="K15">STDEV(IF($A$2:$A$175=$F15,IF($C$2:$C$175="Gapdh",$D$2:$D$175,"NA"),"NA"))</f>
        <v>4.9026235861667079E-2</v>
      </c>
    </row>
    <row r="16" spans="1:15" x14ac:dyDescent="0.25">
      <c r="A16" s="1" t="s">
        <v>40</v>
      </c>
      <c r="B16" s="1">
        <v>3</v>
      </c>
      <c r="C16" s="15" t="s">
        <v>79</v>
      </c>
      <c r="D16" s="6">
        <v>17.697309494018555</v>
      </c>
      <c r="F16" s="1" t="s">
        <v>32</v>
      </c>
      <c r="G16" s="1" t="s">
        <v>82</v>
      </c>
      <c r="H16" s="14">
        <f t="shared" si="0"/>
        <v>23.538849512736004</v>
      </c>
      <c r="I16" s="14">
        <f t="shared" si="1"/>
        <v>17.318541208902996</v>
      </c>
      <c r="J16" s="14">
        <f t="array" ref="J16">STDEV(IF($A$2:$A$175=$F16,IF($C$2:$C$175="Kcnq2",$D$2:$D$175,"NA"),"NA"))</f>
        <v>2.654397003567471E-2</v>
      </c>
      <c r="K16" s="14">
        <f t="array" ref="K16">STDEV(IF($A$2:$A$175=$F16,IF($C$2:$C$175="Gapdh",$D$2:$D$175,"NA"),"NA"))</f>
        <v>1.0959108284923549E-2</v>
      </c>
    </row>
    <row r="17" spans="1:11" x14ac:dyDescent="0.25">
      <c r="A17" s="1" t="s">
        <v>40</v>
      </c>
      <c r="B17" s="1">
        <v>1</v>
      </c>
      <c r="C17" s="15" t="s">
        <v>80</v>
      </c>
      <c r="D17" s="6">
        <v>23.90556526184082</v>
      </c>
      <c r="F17" s="1" t="s">
        <v>31</v>
      </c>
      <c r="G17" s="1" t="s">
        <v>82</v>
      </c>
      <c r="H17" s="14">
        <f t="shared" si="0"/>
        <v>23.237205505371094</v>
      </c>
      <c r="I17" s="14">
        <f t="shared" si="1"/>
        <v>17.163750330607098</v>
      </c>
      <c r="J17" s="14">
        <f t="array" ref="J17">STDEV(IF($A$2:$A$175=$F17,IF($C$2:$C$175="Kcnq2",$D$2:$D$175,"NA"),"NA"))</f>
        <v>0.1068619523723498</v>
      </c>
      <c r="K17" s="14">
        <f t="array" ref="K17">STDEV(IF($A$2:$A$175=$F17,IF($C$2:$C$175="Gapdh",$D$2:$D$175,"NA"),"NA"))</f>
        <v>0.12558343536173283</v>
      </c>
    </row>
    <row r="18" spans="1:11" x14ac:dyDescent="0.25">
      <c r="A18" s="1" t="s">
        <v>40</v>
      </c>
      <c r="B18" s="1">
        <v>2</v>
      </c>
      <c r="C18" s="15" t="s">
        <v>79</v>
      </c>
      <c r="D18" s="6">
        <v>17.860597610473633</v>
      </c>
      <c r="F18" s="1" t="s">
        <v>41</v>
      </c>
      <c r="G18" s="1" t="s">
        <v>82</v>
      </c>
      <c r="H18" s="14">
        <f t="shared" si="0"/>
        <v>23.870171864827473</v>
      </c>
      <c r="I18" s="14">
        <f t="shared" si="1"/>
        <v>17.700396855672199</v>
      </c>
      <c r="J18" s="14">
        <f t="array" ref="J18">STDEV(IF($A$2:$A$175=$F18,IF($C$2:$C$175="Kcnq2",$D$2:$D$175,"NA"),"NA"))</f>
        <v>0.18396404162846319</v>
      </c>
      <c r="K18" s="14">
        <f t="array" ref="K18">STDEV(IF($A$2:$A$175=$F18,IF($C$2:$C$175="Gapdh",$D$2:$D$175,"NA"),"NA"))</f>
        <v>0.19025923816355395</v>
      </c>
    </row>
    <row r="19" spans="1:11" x14ac:dyDescent="0.25">
      <c r="A19" s="1" t="s">
        <v>40</v>
      </c>
      <c r="B19" s="1">
        <v>3</v>
      </c>
      <c r="C19" s="15" t="s">
        <v>80</v>
      </c>
      <c r="D19" s="6">
        <v>24.038005828857422</v>
      </c>
      <c r="F19" s="1" t="s">
        <v>42</v>
      </c>
      <c r="G19" s="1" t="s">
        <v>82</v>
      </c>
      <c r="H19" s="14">
        <f t="shared" si="0"/>
        <v>23.55296516418457</v>
      </c>
      <c r="I19" s="14">
        <f t="shared" si="1"/>
        <v>17.439232508341473</v>
      </c>
      <c r="J19" s="14">
        <f t="array" ref="J19">STDEV(IF($A$2:$A$175=$F19,IF($C$2:$C$175="Kcnq2",$D$2:$D$175,"NA"),"NA"))</f>
        <v>0.20718302483742579</v>
      </c>
      <c r="K19" s="14">
        <f t="array" ref="K19">STDEV(IF($A$2:$A$175=$F19,IF($C$2:$C$175="Gapdh",$D$2:$D$175,"NA"),"NA"))</f>
        <v>0.17524035797457541</v>
      </c>
    </row>
    <row r="20" spans="1:11" x14ac:dyDescent="0.25">
      <c r="A20" s="1" t="s">
        <v>38</v>
      </c>
      <c r="B20" s="1">
        <v>1</v>
      </c>
      <c r="C20" s="15" t="s">
        <v>79</v>
      </c>
      <c r="D20" s="6">
        <v>17.768636703491211</v>
      </c>
    </row>
    <row r="21" spans="1:11" x14ac:dyDescent="0.25">
      <c r="A21" s="1" t="s">
        <v>38</v>
      </c>
      <c r="B21" s="1">
        <v>2</v>
      </c>
      <c r="C21" s="15" t="s">
        <v>80</v>
      </c>
      <c r="D21" s="6">
        <v>24.462390899658203</v>
      </c>
    </row>
    <row r="22" spans="1:11" x14ac:dyDescent="0.25">
      <c r="A22" s="1" t="s">
        <v>38</v>
      </c>
      <c r="B22" s="1">
        <v>3</v>
      </c>
      <c r="C22" s="15" t="s">
        <v>79</v>
      </c>
      <c r="D22" s="6">
        <v>17.824317932128906</v>
      </c>
    </row>
    <row r="23" spans="1:11" x14ac:dyDescent="0.25">
      <c r="A23" s="1" t="s">
        <v>38</v>
      </c>
      <c r="B23" s="1">
        <v>1</v>
      </c>
      <c r="C23" s="15" t="s">
        <v>80</v>
      </c>
      <c r="D23" s="6">
        <v>24.471492767333984</v>
      </c>
    </row>
    <row r="24" spans="1:11" x14ac:dyDescent="0.25">
      <c r="A24" s="1" t="s">
        <v>38</v>
      </c>
      <c r="B24" s="1">
        <v>2</v>
      </c>
      <c r="C24" s="15" t="s">
        <v>79</v>
      </c>
      <c r="D24" s="6">
        <v>17.90565299987793</v>
      </c>
    </row>
    <row r="25" spans="1:11" x14ac:dyDescent="0.25">
      <c r="A25" s="1" t="s">
        <v>38</v>
      </c>
      <c r="B25" s="1">
        <v>3</v>
      </c>
      <c r="C25" s="15" t="s">
        <v>80</v>
      </c>
      <c r="D25" s="6">
        <v>24.505563735961914</v>
      </c>
    </row>
    <row r="26" spans="1:11" x14ac:dyDescent="0.25">
      <c r="A26" s="1" t="s">
        <v>45</v>
      </c>
      <c r="B26" s="1">
        <v>1</v>
      </c>
      <c r="C26" s="15" t="s">
        <v>79</v>
      </c>
      <c r="D26" s="6">
        <v>17.924777984619141</v>
      </c>
    </row>
    <row r="27" spans="1:11" x14ac:dyDescent="0.25">
      <c r="A27" s="1" t="s">
        <v>45</v>
      </c>
      <c r="B27" s="1">
        <v>2</v>
      </c>
      <c r="C27" s="15" t="s">
        <v>80</v>
      </c>
      <c r="D27" s="6">
        <v>24.217962265014648</v>
      </c>
    </row>
    <row r="28" spans="1:11" x14ac:dyDescent="0.25">
      <c r="A28" s="1" t="s">
        <v>45</v>
      </c>
      <c r="B28" s="1">
        <v>3</v>
      </c>
      <c r="C28" s="15" t="s">
        <v>79</v>
      </c>
      <c r="D28" s="6">
        <v>17.963079452514648</v>
      </c>
    </row>
    <row r="29" spans="1:11" x14ac:dyDescent="0.25">
      <c r="A29" s="1" t="s">
        <v>45</v>
      </c>
      <c r="B29" s="1">
        <v>1</v>
      </c>
      <c r="C29" s="15" t="s">
        <v>80</v>
      </c>
      <c r="D29" s="6">
        <v>24.160640716552734</v>
      </c>
    </row>
    <row r="30" spans="1:11" x14ac:dyDescent="0.25">
      <c r="A30" s="1" t="s">
        <v>45</v>
      </c>
      <c r="B30" s="1">
        <v>2</v>
      </c>
      <c r="C30" s="15" t="s">
        <v>79</v>
      </c>
      <c r="D30" s="6">
        <v>17.92234992980957</v>
      </c>
    </row>
    <row r="31" spans="1:11" x14ac:dyDescent="0.25">
      <c r="A31" s="1" t="s">
        <v>45</v>
      </c>
      <c r="B31" s="1">
        <v>3</v>
      </c>
      <c r="C31" s="15" t="s">
        <v>80</v>
      </c>
      <c r="D31" s="6">
        <v>24.185403823852539</v>
      </c>
    </row>
    <row r="32" spans="1:11" x14ac:dyDescent="0.25">
      <c r="A32" s="1" t="s">
        <v>46</v>
      </c>
      <c r="B32" s="1">
        <v>1</v>
      </c>
      <c r="C32" s="15" t="s">
        <v>79</v>
      </c>
      <c r="D32" s="6">
        <v>17.280557632446289</v>
      </c>
    </row>
    <row r="33" spans="1:4" x14ac:dyDescent="0.25">
      <c r="A33" s="1" t="s">
        <v>46</v>
      </c>
      <c r="B33" s="1">
        <v>2</v>
      </c>
      <c r="C33" s="15" t="s">
        <v>80</v>
      </c>
      <c r="D33" s="6">
        <v>23.497768402099609</v>
      </c>
    </row>
    <row r="34" spans="1:4" x14ac:dyDescent="0.25">
      <c r="A34" s="1" t="s">
        <v>46</v>
      </c>
      <c r="B34" s="1">
        <v>3</v>
      </c>
      <c r="C34" s="15" t="s">
        <v>79</v>
      </c>
      <c r="D34" s="6">
        <v>17.139259338378906</v>
      </c>
    </row>
    <row r="35" spans="1:4" x14ac:dyDescent="0.25">
      <c r="A35" s="1" t="s">
        <v>46</v>
      </c>
      <c r="B35" s="1">
        <v>1</v>
      </c>
      <c r="C35" s="15" t="s">
        <v>80</v>
      </c>
      <c r="D35" s="6">
        <v>23.467369079589844</v>
      </c>
    </row>
    <row r="36" spans="1:4" x14ac:dyDescent="0.25">
      <c r="A36" s="1" t="s">
        <v>46</v>
      </c>
      <c r="B36" s="1">
        <v>2</v>
      </c>
      <c r="C36" s="15" t="s">
        <v>79</v>
      </c>
      <c r="D36" s="6">
        <v>17.070510864257813</v>
      </c>
    </row>
    <row r="37" spans="1:4" x14ac:dyDescent="0.25">
      <c r="A37" s="1" t="s">
        <v>46</v>
      </c>
      <c r="B37" s="1">
        <v>3</v>
      </c>
      <c r="C37" s="15" t="s">
        <v>80</v>
      </c>
      <c r="D37" s="6">
        <v>23.415870666503906</v>
      </c>
    </row>
    <row r="38" spans="1:4" x14ac:dyDescent="0.25">
      <c r="A38" s="1" t="s">
        <v>33</v>
      </c>
      <c r="B38" s="1">
        <v>1</v>
      </c>
      <c r="C38" s="15" t="s">
        <v>79</v>
      </c>
      <c r="D38" s="6">
        <v>16.998960494995117</v>
      </c>
    </row>
    <row r="39" spans="1:4" x14ac:dyDescent="0.25">
      <c r="A39" s="1" t="s">
        <v>33</v>
      </c>
      <c r="B39" s="1">
        <v>2</v>
      </c>
      <c r="C39" s="15" t="s">
        <v>80</v>
      </c>
      <c r="D39" s="6">
        <v>23.189804077148438</v>
      </c>
    </row>
    <row r="40" spans="1:4" x14ac:dyDescent="0.25">
      <c r="A40" s="1" t="s">
        <v>33</v>
      </c>
      <c r="B40" s="1">
        <v>3</v>
      </c>
      <c r="C40" s="15" t="s">
        <v>79</v>
      </c>
      <c r="D40" s="6">
        <v>16.986574172973633</v>
      </c>
    </row>
    <row r="41" spans="1:4" x14ac:dyDescent="0.25">
      <c r="A41" s="1" t="s">
        <v>33</v>
      </c>
      <c r="B41" s="1">
        <v>1</v>
      </c>
      <c r="C41" s="15" t="s">
        <v>80</v>
      </c>
      <c r="D41" s="6">
        <v>23.138261795043945</v>
      </c>
    </row>
    <row r="42" spans="1:4" x14ac:dyDescent="0.25">
      <c r="A42" s="1" t="s">
        <v>33</v>
      </c>
      <c r="B42" s="1">
        <v>2</v>
      </c>
      <c r="C42" s="15" t="s">
        <v>79</v>
      </c>
      <c r="D42" s="6">
        <v>17.010709762573242</v>
      </c>
    </row>
    <row r="43" spans="1:4" x14ac:dyDescent="0.25">
      <c r="A43" s="1" t="s">
        <v>33</v>
      </c>
      <c r="B43" s="1">
        <v>3</v>
      </c>
      <c r="C43" s="15" t="s">
        <v>80</v>
      </c>
      <c r="D43" s="6">
        <v>23.204835891723633</v>
      </c>
    </row>
    <row r="44" spans="1:4" x14ac:dyDescent="0.25">
      <c r="A44" s="1" t="s">
        <v>35</v>
      </c>
      <c r="B44" s="1">
        <v>1</v>
      </c>
      <c r="C44" s="15" t="s">
        <v>79</v>
      </c>
      <c r="D44" s="6">
        <v>17.5927734375</v>
      </c>
    </row>
    <row r="45" spans="1:4" x14ac:dyDescent="0.25">
      <c r="A45" s="1" t="s">
        <v>35</v>
      </c>
      <c r="B45" s="1">
        <v>2</v>
      </c>
      <c r="C45" s="15" t="s">
        <v>80</v>
      </c>
      <c r="D45" s="6">
        <v>23.697998046875</v>
      </c>
    </row>
    <row r="46" spans="1:4" x14ac:dyDescent="0.25">
      <c r="A46" s="1" t="s">
        <v>35</v>
      </c>
      <c r="B46" s="1">
        <v>3</v>
      </c>
      <c r="C46" s="15" t="s">
        <v>79</v>
      </c>
      <c r="D46" s="6">
        <v>17.490472793579102</v>
      </c>
    </row>
    <row r="47" spans="1:4" x14ac:dyDescent="0.25">
      <c r="A47" s="1" t="s">
        <v>35</v>
      </c>
      <c r="B47" s="1">
        <v>1</v>
      </c>
      <c r="C47" s="15" t="s">
        <v>80</v>
      </c>
      <c r="D47" s="6">
        <v>23.635580062866211</v>
      </c>
    </row>
    <row r="48" spans="1:4" x14ac:dyDescent="0.25">
      <c r="A48" s="1" t="s">
        <v>35</v>
      </c>
      <c r="B48" s="1">
        <v>2</v>
      </c>
      <c r="C48" s="15" t="s">
        <v>79</v>
      </c>
      <c r="D48" s="6">
        <v>17.598352432250977</v>
      </c>
    </row>
    <row r="49" spans="1:4" x14ac:dyDescent="0.25">
      <c r="A49" s="1" t="s">
        <v>35</v>
      </c>
      <c r="B49" s="1">
        <v>3</v>
      </c>
      <c r="C49" s="15" t="s">
        <v>80</v>
      </c>
      <c r="D49" s="6">
        <v>23.730648040771484</v>
      </c>
    </row>
    <row r="50" spans="1:4" x14ac:dyDescent="0.25">
      <c r="A50" s="1" t="s">
        <v>36</v>
      </c>
      <c r="B50" s="1">
        <v>1</v>
      </c>
      <c r="C50" s="15" t="s">
        <v>79</v>
      </c>
      <c r="D50" s="6">
        <v>17.76606559753418</v>
      </c>
    </row>
    <row r="51" spans="1:4" x14ac:dyDescent="0.25">
      <c r="A51" s="1" t="s">
        <v>36</v>
      </c>
      <c r="B51" s="1">
        <v>2</v>
      </c>
      <c r="C51" s="15" t="s">
        <v>80</v>
      </c>
      <c r="D51" s="6">
        <v>24.160394668579102</v>
      </c>
    </row>
    <row r="52" spans="1:4" x14ac:dyDescent="0.25">
      <c r="A52" s="1" t="s">
        <v>36</v>
      </c>
      <c r="B52" s="1">
        <v>3</v>
      </c>
      <c r="C52" s="15" t="s">
        <v>79</v>
      </c>
      <c r="D52" s="6">
        <v>17.750085830688477</v>
      </c>
    </row>
    <row r="53" spans="1:4" x14ac:dyDescent="0.25">
      <c r="A53" s="1" t="s">
        <v>36</v>
      </c>
      <c r="B53" s="1">
        <v>1</v>
      </c>
      <c r="C53" s="15" t="s">
        <v>80</v>
      </c>
      <c r="D53" s="6">
        <v>24.141075134277344</v>
      </c>
    </row>
    <row r="54" spans="1:4" x14ac:dyDescent="0.25">
      <c r="A54" s="1" t="s">
        <v>36</v>
      </c>
      <c r="B54" s="1">
        <v>2</v>
      </c>
      <c r="C54" s="15" t="s">
        <v>79</v>
      </c>
      <c r="D54" s="6">
        <v>17.745807647705078</v>
      </c>
    </row>
    <row r="55" spans="1:4" x14ac:dyDescent="0.25">
      <c r="A55" s="1" t="s">
        <v>36</v>
      </c>
      <c r="B55" s="1">
        <v>3</v>
      </c>
      <c r="C55" s="15" t="s">
        <v>80</v>
      </c>
      <c r="D55" s="6">
        <v>24.119394302368164</v>
      </c>
    </row>
    <row r="56" spans="1:4" x14ac:dyDescent="0.25">
      <c r="A56" s="1" t="s">
        <v>43</v>
      </c>
      <c r="B56" s="1">
        <v>1</v>
      </c>
      <c r="C56" s="15" t="s">
        <v>79</v>
      </c>
      <c r="D56" s="6">
        <v>17.65629768371582</v>
      </c>
    </row>
    <row r="57" spans="1:4" x14ac:dyDescent="0.25">
      <c r="A57" s="1" t="s">
        <v>43</v>
      </c>
      <c r="B57" s="1">
        <v>2</v>
      </c>
      <c r="C57" s="15" t="s">
        <v>80</v>
      </c>
      <c r="D57" s="6">
        <v>23.891817092895508</v>
      </c>
    </row>
    <row r="58" spans="1:4" x14ac:dyDescent="0.25">
      <c r="A58" s="1" t="s">
        <v>43</v>
      </c>
      <c r="B58" s="1">
        <v>3</v>
      </c>
      <c r="C58" s="15" t="s">
        <v>79</v>
      </c>
      <c r="D58" s="6">
        <v>17.5096435546875</v>
      </c>
    </row>
    <row r="59" spans="1:4" x14ac:dyDescent="0.25">
      <c r="A59" s="1" t="s">
        <v>43</v>
      </c>
      <c r="B59" s="1">
        <v>1</v>
      </c>
      <c r="C59" s="15" t="s">
        <v>80</v>
      </c>
      <c r="D59" s="6">
        <v>23.810171127319336</v>
      </c>
    </row>
    <row r="60" spans="1:4" x14ac:dyDescent="0.25">
      <c r="A60" s="1" t="s">
        <v>43</v>
      </c>
      <c r="B60" s="1">
        <v>2</v>
      </c>
      <c r="C60" s="15" t="s">
        <v>79</v>
      </c>
      <c r="D60" s="6">
        <v>17.65284538269043</v>
      </c>
    </row>
    <row r="61" spans="1:4" x14ac:dyDescent="0.25">
      <c r="A61" s="1" t="s">
        <v>43</v>
      </c>
      <c r="B61" s="1">
        <v>3</v>
      </c>
      <c r="C61" s="15" t="s">
        <v>80</v>
      </c>
      <c r="D61" s="6">
        <v>23.953388214111328</v>
      </c>
    </row>
    <row r="62" spans="1:4" x14ac:dyDescent="0.25">
      <c r="A62" s="1" t="s">
        <v>34</v>
      </c>
      <c r="B62" s="1">
        <v>1</v>
      </c>
      <c r="C62" s="15" t="s">
        <v>79</v>
      </c>
      <c r="D62" s="6">
        <v>17.660026550292969</v>
      </c>
    </row>
    <row r="63" spans="1:4" x14ac:dyDescent="0.25">
      <c r="A63" s="1" t="s">
        <v>34</v>
      </c>
      <c r="B63" s="1">
        <v>2</v>
      </c>
      <c r="C63" s="15" t="s">
        <v>80</v>
      </c>
      <c r="D63" s="6">
        <v>23.464265823364258</v>
      </c>
    </row>
    <row r="64" spans="1:4" x14ac:dyDescent="0.25">
      <c r="A64" s="1" t="s">
        <v>34</v>
      </c>
      <c r="B64" s="1">
        <v>3</v>
      </c>
      <c r="C64" s="15" t="s">
        <v>79</v>
      </c>
      <c r="D64" s="6">
        <v>17.593433380126953</v>
      </c>
    </row>
    <row r="65" spans="1:4" x14ac:dyDescent="0.25">
      <c r="A65" s="1" t="s">
        <v>34</v>
      </c>
      <c r="B65" s="1">
        <v>1</v>
      </c>
      <c r="C65" s="15" t="s">
        <v>80</v>
      </c>
      <c r="D65" s="6">
        <v>23.541788101196289</v>
      </c>
    </row>
    <row r="66" spans="1:4" x14ac:dyDescent="0.25">
      <c r="A66" s="1" t="s">
        <v>34</v>
      </c>
      <c r="B66" s="1">
        <v>2</v>
      </c>
      <c r="C66" s="15" t="s">
        <v>79</v>
      </c>
      <c r="D66" s="6">
        <v>17.607633590698242</v>
      </c>
    </row>
    <row r="67" spans="1:4" x14ac:dyDescent="0.25">
      <c r="A67" s="1" t="s">
        <v>34</v>
      </c>
      <c r="B67" s="1">
        <v>3</v>
      </c>
      <c r="C67" s="15" t="s">
        <v>80</v>
      </c>
      <c r="D67" s="6">
        <v>23.511302947998047</v>
      </c>
    </row>
    <row r="68" spans="1:4" x14ac:dyDescent="0.25">
      <c r="A68" s="1" t="s">
        <v>44</v>
      </c>
      <c r="B68" s="1">
        <v>1</v>
      </c>
      <c r="C68" s="15" t="s">
        <v>79</v>
      </c>
      <c r="D68" s="6">
        <v>17.71003532409668</v>
      </c>
    </row>
    <row r="69" spans="1:4" x14ac:dyDescent="0.25">
      <c r="A69" s="1" t="s">
        <v>44</v>
      </c>
      <c r="B69" s="1">
        <v>2</v>
      </c>
      <c r="C69" s="15" t="s">
        <v>80</v>
      </c>
      <c r="D69" s="6">
        <v>24.272472381591797</v>
      </c>
    </row>
    <row r="70" spans="1:4" x14ac:dyDescent="0.25">
      <c r="A70" s="1" t="s">
        <v>44</v>
      </c>
      <c r="B70" s="1">
        <v>3</v>
      </c>
      <c r="C70" s="15" t="s">
        <v>79</v>
      </c>
      <c r="D70" s="6">
        <v>17.528919219970703</v>
      </c>
    </row>
    <row r="71" spans="1:4" x14ac:dyDescent="0.25">
      <c r="A71" s="1" t="s">
        <v>44</v>
      </c>
      <c r="B71" s="1">
        <v>1</v>
      </c>
      <c r="C71" s="15" t="s">
        <v>80</v>
      </c>
      <c r="D71" s="6">
        <v>24.059751510620117</v>
      </c>
    </row>
    <row r="72" spans="1:4" x14ac:dyDescent="0.25">
      <c r="A72" s="1" t="s">
        <v>44</v>
      </c>
      <c r="B72" s="1">
        <v>2</v>
      </c>
      <c r="C72" s="15" t="s">
        <v>79</v>
      </c>
      <c r="D72" s="6">
        <v>17.310611724853516</v>
      </c>
    </row>
    <row r="73" spans="1:4" x14ac:dyDescent="0.25">
      <c r="A73" s="1" t="s">
        <v>44</v>
      </c>
      <c r="B73" s="1">
        <v>3</v>
      </c>
      <c r="C73" s="15" t="s">
        <v>80</v>
      </c>
      <c r="D73" s="6">
        <v>23.937192916870117</v>
      </c>
    </row>
    <row r="74" spans="1:4" x14ac:dyDescent="0.25">
      <c r="A74" s="1" t="s">
        <v>29</v>
      </c>
      <c r="B74" s="1">
        <v>1</v>
      </c>
      <c r="C74" s="15" t="s">
        <v>79</v>
      </c>
      <c r="D74" s="6">
        <v>17.552938461303711</v>
      </c>
    </row>
    <row r="75" spans="1:4" x14ac:dyDescent="0.25">
      <c r="A75" s="1" t="s">
        <v>29</v>
      </c>
      <c r="B75" s="1">
        <v>2</v>
      </c>
      <c r="C75" s="15" t="s">
        <v>80</v>
      </c>
      <c r="D75" s="6">
        <v>23.847879409790039</v>
      </c>
    </row>
    <row r="76" spans="1:4" x14ac:dyDescent="0.25">
      <c r="A76" s="1" t="s">
        <v>29</v>
      </c>
      <c r="B76" s="1">
        <v>3</v>
      </c>
      <c r="C76" s="15" t="s">
        <v>79</v>
      </c>
      <c r="D76" s="6">
        <v>17.57676887512207</v>
      </c>
    </row>
    <row r="77" spans="1:4" x14ac:dyDescent="0.25">
      <c r="A77" s="1" t="s">
        <v>29</v>
      </c>
      <c r="B77" s="1">
        <v>1</v>
      </c>
      <c r="C77" s="15" t="s">
        <v>80</v>
      </c>
      <c r="D77" s="6">
        <v>23.82659912109375</v>
      </c>
    </row>
    <row r="78" spans="1:4" x14ac:dyDescent="0.25">
      <c r="A78" s="1" t="s">
        <v>29</v>
      </c>
      <c r="B78" s="1">
        <v>2</v>
      </c>
      <c r="C78" s="15" t="s">
        <v>79</v>
      </c>
      <c r="D78" s="6">
        <v>17.572832107543945</v>
      </c>
    </row>
    <row r="79" spans="1:4" x14ac:dyDescent="0.25">
      <c r="A79" s="1" t="s">
        <v>29</v>
      </c>
      <c r="B79" s="1">
        <v>3</v>
      </c>
      <c r="C79" s="15" t="s">
        <v>80</v>
      </c>
      <c r="D79" s="6">
        <v>23.921873092651367</v>
      </c>
    </row>
    <row r="80" spans="1:4" x14ac:dyDescent="0.25">
      <c r="A80" s="1" t="s">
        <v>30</v>
      </c>
      <c r="B80" s="1">
        <v>1</v>
      </c>
      <c r="C80" s="15" t="s">
        <v>79</v>
      </c>
      <c r="D80" s="6">
        <v>17.663108825683594</v>
      </c>
    </row>
    <row r="81" spans="1:4" x14ac:dyDescent="0.25">
      <c r="A81" s="1" t="s">
        <v>30</v>
      </c>
      <c r="B81" s="1">
        <v>2</v>
      </c>
      <c r="C81" s="15" t="s">
        <v>80</v>
      </c>
      <c r="D81" s="6">
        <v>23.966608047485352</v>
      </c>
    </row>
    <row r="82" spans="1:4" x14ac:dyDescent="0.25">
      <c r="A82" s="1" t="s">
        <v>30</v>
      </c>
      <c r="B82" s="1">
        <v>3</v>
      </c>
      <c r="C82" s="15" t="s">
        <v>79</v>
      </c>
      <c r="D82" s="6">
        <v>17.616998672485352</v>
      </c>
    </row>
    <row r="83" spans="1:4" x14ac:dyDescent="0.25">
      <c r="A83" s="1" t="s">
        <v>30</v>
      </c>
      <c r="B83" s="1">
        <v>1</v>
      </c>
      <c r="C83" s="15" t="s">
        <v>80</v>
      </c>
      <c r="D83" s="6">
        <v>23.981611251831055</v>
      </c>
    </row>
    <row r="84" spans="1:4" x14ac:dyDescent="0.25">
      <c r="A84" s="1" t="s">
        <v>30</v>
      </c>
      <c r="B84" s="1">
        <v>2</v>
      </c>
      <c r="C84" s="15" t="s">
        <v>79</v>
      </c>
      <c r="D84" s="6">
        <v>17.565113067626953</v>
      </c>
    </row>
    <row r="85" spans="1:4" x14ac:dyDescent="0.25">
      <c r="A85" s="1" t="s">
        <v>30</v>
      </c>
      <c r="B85" s="1">
        <v>3</v>
      </c>
      <c r="C85" s="15" t="s">
        <v>80</v>
      </c>
      <c r="D85" s="6">
        <v>23.976123809814453</v>
      </c>
    </row>
    <row r="86" spans="1:4" x14ac:dyDescent="0.25">
      <c r="A86" s="1" t="s">
        <v>32</v>
      </c>
      <c r="B86" s="1">
        <v>1</v>
      </c>
      <c r="C86" s="15" t="s">
        <v>79</v>
      </c>
      <c r="D86" s="6">
        <v>17.30609130859375</v>
      </c>
    </row>
    <row r="87" spans="1:4" x14ac:dyDescent="0.25">
      <c r="A87" s="1" t="s">
        <v>32</v>
      </c>
      <c r="B87" s="1">
        <v>2</v>
      </c>
      <c r="C87" s="15" t="s">
        <v>80</v>
      </c>
      <c r="D87" s="6">
        <v>23.56926155090332</v>
      </c>
    </row>
    <row r="88" spans="1:4" x14ac:dyDescent="0.25">
      <c r="A88" s="1" t="s">
        <v>32</v>
      </c>
      <c r="B88" s="1">
        <v>3</v>
      </c>
      <c r="C88" s="15" t="s">
        <v>79</v>
      </c>
      <c r="D88" s="6">
        <v>17.326728820800781</v>
      </c>
    </row>
    <row r="89" spans="1:4" x14ac:dyDescent="0.25">
      <c r="A89" s="1" t="s">
        <v>32</v>
      </c>
      <c r="B89" s="1">
        <v>1</v>
      </c>
      <c r="C89" s="15" t="s">
        <v>80</v>
      </c>
      <c r="D89" s="6">
        <v>23.526947021484375</v>
      </c>
    </row>
    <row r="90" spans="1:4" x14ac:dyDescent="0.25">
      <c r="A90" s="1" t="s">
        <v>32</v>
      </c>
      <c r="B90" s="1">
        <v>2</v>
      </c>
      <c r="C90" s="15" t="s">
        <v>79</v>
      </c>
      <c r="D90" s="6">
        <v>17.322803497314453</v>
      </c>
    </row>
    <row r="91" spans="1:4" x14ac:dyDescent="0.25">
      <c r="A91" s="1" t="s">
        <v>32</v>
      </c>
      <c r="B91" s="1">
        <v>3</v>
      </c>
      <c r="C91" s="15" t="s">
        <v>80</v>
      </c>
      <c r="D91" s="6">
        <v>23.520339965820313</v>
      </c>
    </row>
    <row r="92" spans="1:4" x14ac:dyDescent="0.25">
      <c r="A92" s="1" t="s">
        <v>31</v>
      </c>
      <c r="B92" s="1">
        <v>1</v>
      </c>
      <c r="C92" s="15" t="s">
        <v>79</v>
      </c>
      <c r="D92" s="6">
        <v>17.15899658203125</v>
      </c>
    </row>
    <row r="93" spans="1:4" x14ac:dyDescent="0.25">
      <c r="A93" s="1" t="s">
        <v>31</v>
      </c>
      <c r="B93" s="1">
        <v>2</v>
      </c>
      <c r="C93" s="15" t="s">
        <v>80</v>
      </c>
      <c r="D93" s="6">
        <v>23.240327835083008</v>
      </c>
    </row>
    <row r="94" spans="1:4" x14ac:dyDescent="0.25">
      <c r="A94" s="1" t="s">
        <v>31</v>
      </c>
      <c r="B94" s="1">
        <v>3</v>
      </c>
      <c r="C94" s="15" t="s">
        <v>79</v>
      </c>
      <c r="D94" s="6">
        <v>17.291643142700195</v>
      </c>
    </row>
    <row r="95" spans="1:4" x14ac:dyDescent="0.25">
      <c r="A95" s="1" t="s">
        <v>31</v>
      </c>
      <c r="B95" s="1">
        <v>1</v>
      </c>
      <c r="C95" s="15" t="s">
        <v>80</v>
      </c>
      <c r="D95" s="6">
        <v>23.342472076416016</v>
      </c>
    </row>
    <row r="96" spans="1:4" x14ac:dyDescent="0.25">
      <c r="A96" s="1" t="s">
        <v>31</v>
      </c>
      <c r="B96" s="1">
        <v>2</v>
      </c>
      <c r="C96" s="15" t="s">
        <v>79</v>
      </c>
      <c r="D96" s="6">
        <v>17.040611267089844</v>
      </c>
    </row>
    <row r="97" spans="1:4" x14ac:dyDescent="0.25">
      <c r="A97" s="1" t="s">
        <v>31</v>
      </c>
      <c r="B97" s="1">
        <v>3</v>
      </c>
      <c r="C97" s="15" t="s">
        <v>80</v>
      </c>
      <c r="D97" s="6">
        <v>23.128816604614258</v>
      </c>
    </row>
    <row r="98" spans="1:4" x14ac:dyDescent="0.25">
      <c r="A98" s="1" t="s">
        <v>41</v>
      </c>
      <c r="B98" s="1">
        <v>1</v>
      </c>
      <c r="C98" s="15" t="s">
        <v>79</v>
      </c>
      <c r="D98" s="6">
        <v>17.919116973876953</v>
      </c>
    </row>
    <row r="99" spans="1:4" x14ac:dyDescent="0.25">
      <c r="A99" s="1" t="s">
        <v>41</v>
      </c>
      <c r="B99" s="1">
        <v>2</v>
      </c>
      <c r="C99" s="15" t="s">
        <v>80</v>
      </c>
      <c r="D99" s="6">
        <v>24.080936431884766</v>
      </c>
    </row>
    <row r="100" spans="1:4" x14ac:dyDescent="0.25">
      <c r="A100" s="1" t="s">
        <v>41</v>
      </c>
      <c r="B100" s="1">
        <v>3</v>
      </c>
      <c r="C100" s="15" t="s">
        <v>79</v>
      </c>
      <c r="D100" s="6">
        <v>17.573156356811523</v>
      </c>
    </row>
    <row r="101" spans="1:4" x14ac:dyDescent="0.25">
      <c r="A101" s="1" t="s">
        <v>41</v>
      </c>
      <c r="B101" s="1">
        <v>1</v>
      </c>
      <c r="C101" s="15" t="s">
        <v>80</v>
      </c>
      <c r="D101" s="6">
        <v>23.787734985351563</v>
      </c>
    </row>
    <row r="102" spans="1:4" x14ac:dyDescent="0.25">
      <c r="A102" s="1" t="s">
        <v>41</v>
      </c>
      <c r="B102" s="1">
        <v>2</v>
      </c>
      <c r="C102" s="15" t="s">
        <v>79</v>
      </c>
      <c r="D102" s="6">
        <v>17.608917236328125</v>
      </c>
    </row>
    <row r="103" spans="1:4" x14ac:dyDescent="0.25">
      <c r="A103" s="1" t="s">
        <v>41</v>
      </c>
      <c r="B103" s="1">
        <v>3</v>
      </c>
      <c r="C103" s="15" t="s">
        <v>80</v>
      </c>
      <c r="D103" s="6">
        <v>23.741844177246094</v>
      </c>
    </row>
    <row r="104" spans="1:4" x14ac:dyDescent="0.25">
      <c r="A104" s="1" t="s">
        <v>42</v>
      </c>
      <c r="B104" s="1">
        <v>1</v>
      </c>
      <c r="C104" s="15" t="s">
        <v>79</v>
      </c>
      <c r="D104" s="6">
        <v>17.576755523681641</v>
      </c>
    </row>
    <row r="105" spans="1:4" x14ac:dyDescent="0.25">
      <c r="A105" s="1" t="s">
        <v>42</v>
      </c>
      <c r="B105" s="1">
        <v>2</v>
      </c>
      <c r="C105" s="15" t="s">
        <v>80</v>
      </c>
      <c r="D105" s="6">
        <v>23.678916931152344</v>
      </c>
    </row>
    <row r="106" spans="1:4" x14ac:dyDescent="0.25">
      <c r="A106" s="1" t="s">
        <v>42</v>
      </c>
      <c r="B106" s="1">
        <v>3</v>
      </c>
      <c r="C106" s="15" t="s">
        <v>79</v>
      </c>
      <c r="D106" s="6">
        <v>17.499019622802734</v>
      </c>
    </row>
    <row r="107" spans="1:4" x14ac:dyDescent="0.25">
      <c r="A107" s="1" t="s">
        <v>42</v>
      </c>
      <c r="B107" s="1">
        <v>1</v>
      </c>
      <c r="C107" s="15" t="s">
        <v>80</v>
      </c>
      <c r="D107" s="6">
        <v>23.666133880615234</v>
      </c>
    </row>
    <row r="108" spans="1:4" x14ac:dyDescent="0.25">
      <c r="A108" s="1" t="s">
        <v>42</v>
      </c>
      <c r="B108" s="1">
        <v>2</v>
      </c>
      <c r="C108" s="15" t="s">
        <v>79</v>
      </c>
      <c r="D108" s="6">
        <v>17.241922378540039</v>
      </c>
    </row>
    <row r="109" spans="1:4" x14ac:dyDescent="0.25">
      <c r="A109" s="1" t="s">
        <v>42</v>
      </c>
      <c r="B109" s="1">
        <v>3</v>
      </c>
      <c r="C109" s="15" t="s">
        <v>80</v>
      </c>
      <c r="D109" s="6">
        <v>23.313844680786133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22786-0977-432C-88D5-F51341B05AC8}">
  <dimension ref="A1:M19"/>
  <sheetViews>
    <sheetView workbookViewId="0">
      <selection activeCell="G30" sqref="G30"/>
    </sheetView>
  </sheetViews>
  <sheetFormatPr defaultRowHeight="15" x14ac:dyDescent="0.25"/>
  <cols>
    <col min="1" max="1" width="9.42578125" bestFit="1" customWidth="1"/>
    <col min="2" max="2" width="7.140625" bestFit="1" customWidth="1"/>
    <col min="3" max="3" width="10.5703125" bestFit="1" customWidth="1"/>
    <col min="4" max="5" width="9.7109375" bestFit="1" customWidth="1"/>
    <col min="6" max="6" width="4.140625" bestFit="1" customWidth="1"/>
    <col min="7" max="7" width="10.42578125" bestFit="1" customWidth="1"/>
    <col min="8" max="8" width="9.85546875" bestFit="1" customWidth="1"/>
    <col min="9" max="9" width="11.85546875" bestFit="1" customWidth="1"/>
    <col min="10" max="10" width="16.28515625" customWidth="1"/>
    <col min="11" max="11" width="14.5703125" bestFit="1" customWidth="1"/>
    <col min="12" max="12" width="17.28515625" bestFit="1" customWidth="1"/>
    <col min="15" max="15" width="14.42578125" bestFit="1" customWidth="1"/>
    <col min="16" max="16" width="22.85546875" bestFit="1" customWidth="1"/>
  </cols>
  <sheetData>
    <row r="1" spans="1:13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4</v>
      </c>
      <c r="H1" s="4" t="s">
        <v>5</v>
      </c>
      <c r="I1" s="4" t="s">
        <v>51</v>
      </c>
      <c r="J1" s="9"/>
    </row>
    <row r="2" spans="1:13" ht="15.75" x14ac:dyDescent="0.25">
      <c r="A2" s="1" t="s">
        <v>9</v>
      </c>
      <c r="B2" s="1" t="s">
        <v>21</v>
      </c>
      <c r="C2" s="1" t="s">
        <v>29</v>
      </c>
      <c r="D2" s="2">
        <v>43900</v>
      </c>
      <c r="E2" s="2">
        <v>44006</v>
      </c>
      <c r="F2" s="1" t="s">
        <v>10</v>
      </c>
      <c r="G2" s="1">
        <f t="shared" ref="G2:G19" ca="1" si="0">IF(E2="NA",DATEDIF(D2,TODAY(),"d"),DATEDIF(D2,E2,"d"))</f>
        <v>106</v>
      </c>
      <c r="H2" s="3" t="s">
        <v>8</v>
      </c>
      <c r="I2" s="7">
        <v>1.1682626012017159</v>
      </c>
      <c r="J2" s="10"/>
      <c r="K2" s="1" t="s">
        <v>5</v>
      </c>
      <c r="L2" s="11" t="s">
        <v>49</v>
      </c>
      <c r="M2" s="1" t="s">
        <v>50</v>
      </c>
    </row>
    <row r="3" spans="1:13" ht="15.75" x14ac:dyDescent="0.25">
      <c r="A3" s="1" t="s">
        <v>12</v>
      </c>
      <c r="B3" s="1" t="s">
        <v>21</v>
      </c>
      <c r="C3" s="1" t="s">
        <v>30</v>
      </c>
      <c r="D3" s="2">
        <v>43900</v>
      </c>
      <c r="E3" s="2">
        <v>44006</v>
      </c>
      <c r="F3" s="1" t="s">
        <v>10</v>
      </c>
      <c r="G3" s="1">
        <f t="shared" ca="1" si="0"/>
        <v>106</v>
      </c>
      <c r="H3" s="3" t="s">
        <v>8</v>
      </c>
      <c r="I3" s="7">
        <v>0.98364239789360419</v>
      </c>
      <c r="J3" s="10"/>
      <c r="K3" s="1" t="s">
        <v>6</v>
      </c>
      <c r="L3" s="12">
        <f>AVERAGEIF($H2:$H$19,"WT",$I$2:$I$19)</f>
        <v>1.0017856212748415</v>
      </c>
      <c r="M3" s="1">
        <f t="array" ref="M3">STDEV(IF($H$2:$H$19="WT",$I$2:$I$19,"NA"))/SQRT(6)</f>
        <v>2.6556281985983705E-2</v>
      </c>
    </row>
    <row r="4" spans="1:13" ht="15.75" x14ac:dyDescent="0.25">
      <c r="A4" s="1" t="s">
        <v>15</v>
      </c>
      <c r="B4" s="1" t="s">
        <v>21</v>
      </c>
      <c r="C4" s="1" t="s">
        <v>32</v>
      </c>
      <c r="D4" s="2">
        <v>43900</v>
      </c>
      <c r="E4" s="2">
        <v>44006</v>
      </c>
      <c r="F4" s="1" t="s">
        <v>10</v>
      </c>
      <c r="G4" s="1">
        <f t="shared" ca="1" si="0"/>
        <v>106</v>
      </c>
      <c r="H4" s="3" t="s">
        <v>8</v>
      </c>
      <c r="I4" s="7">
        <v>0.80586712845246355</v>
      </c>
      <c r="J4" s="10"/>
      <c r="K4" s="1" t="s">
        <v>21</v>
      </c>
      <c r="L4" s="12">
        <f>AVERAGEIFS($I$2:$I$19,$B$2:$B$19,"G256W",$H$2:$H$19,"Het")</f>
        <v>1.0225526557111586</v>
      </c>
      <c r="M4" s="1">
        <f t="array" ref="M4">STDEV(IF($H$2:$H$19="Het",IF($B$2:$B$19="G256W",$I$2:$I$19,"NA"),"NA"))/SQRT(6)</f>
        <v>6.6122291570977362E-2</v>
      </c>
    </row>
    <row r="5" spans="1:13" ht="15.75" x14ac:dyDescent="0.25">
      <c r="A5" s="1" t="s">
        <v>23</v>
      </c>
      <c r="B5" s="1" t="s">
        <v>65</v>
      </c>
      <c r="C5" s="1" t="s">
        <v>33</v>
      </c>
      <c r="D5" s="2">
        <v>43915</v>
      </c>
      <c r="E5" s="2">
        <v>44028</v>
      </c>
      <c r="F5" s="2" t="s">
        <v>10</v>
      </c>
      <c r="G5" s="1">
        <f t="shared" ca="1" si="0"/>
        <v>113</v>
      </c>
      <c r="H5" s="3" t="s">
        <v>8</v>
      </c>
      <c r="I5" s="7">
        <v>0.49363236424860479</v>
      </c>
      <c r="J5" s="10"/>
      <c r="K5" s="1" t="s">
        <v>65</v>
      </c>
      <c r="L5" s="12">
        <f>AVERAGEIFS($I$2:$I$19,$B$2:$B$19,"E254fs",$H$2:$H$19,"Het")</f>
        <v>0.62804302573505277</v>
      </c>
      <c r="M5" s="1" cm="1">
        <f t="array" ref="M5">STDEV(IF($H$2:$H$19="Het",IF($B$2:$B$19="E254fs",$I$2:$I$19,"NA"),"NA"))/SQRT(6)</f>
        <v>3.5349354446585469E-2</v>
      </c>
    </row>
    <row r="6" spans="1:13" ht="15.75" x14ac:dyDescent="0.25">
      <c r="A6" s="1" t="s">
        <v>24</v>
      </c>
      <c r="B6" s="1" t="s">
        <v>65</v>
      </c>
      <c r="C6" s="1" t="s">
        <v>35</v>
      </c>
      <c r="D6" s="2">
        <v>43915</v>
      </c>
      <c r="E6" s="2">
        <v>44028</v>
      </c>
      <c r="F6" s="2" t="s">
        <v>10</v>
      </c>
      <c r="G6" s="1">
        <f t="shared" ca="1" si="0"/>
        <v>113</v>
      </c>
      <c r="H6" s="3" t="s">
        <v>8</v>
      </c>
      <c r="I6" s="7">
        <v>0.62108024620703994</v>
      </c>
      <c r="J6" s="10"/>
      <c r="K6" s="8"/>
    </row>
    <row r="7" spans="1:13" ht="15.75" x14ac:dyDescent="0.25">
      <c r="A7" s="1" t="s">
        <v>25</v>
      </c>
      <c r="B7" s="1" t="s">
        <v>65</v>
      </c>
      <c r="C7" s="1" t="s">
        <v>36</v>
      </c>
      <c r="D7" s="2">
        <v>43915</v>
      </c>
      <c r="E7" s="2">
        <v>44028</v>
      </c>
      <c r="F7" s="2" t="s">
        <v>10</v>
      </c>
      <c r="G7" s="1">
        <f t="shared" ca="1" si="0"/>
        <v>113</v>
      </c>
      <c r="H7" s="3" t="s">
        <v>8</v>
      </c>
      <c r="I7" s="7">
        <v>0.71612746041316688</v>
      </c>
      <c r="J7" s="10"/>
    </row>
    <row r="8" spans="1:13" ht="15.75" x14ac:dyDescent="0.25">
      <c r="A8" s="1" t="s">
        <v>48</v>
      </c>
      <c r="B8" s="1" t="s">
        <v>21</v>
      </c>
      <c r="C8" s="1" t="s">
        <v>31</v>
      </c>
      <c r="D8" s="2">
        <v>43906</v>
      </c>
      <c r="E8" s="2">
        <v>44032</v>
      </c>
      <c r="F8" s="1" t="s">
        <v>7</v>
      </c>
      <c r="G8" s="1">
        <f t="shared" ca="1" si="0"/>
        <v>126</v>
      </c>
      <c r="H8" s="3" t="s">
        <v>8</v>
      </c>
      <c r="I8" s="7">
        <v>0.91066126134957137</v>
      </c>
      <c r="J8" s="10"/>
    </row>
    <row r="9" spans="1:13" ht="15.75" x14ac:dyDescent="0.25">
      <c r="A9" s="1" t="s">
        <v>11</v>
      </c>
      <c r="B9" s="1" t="s">
        <v>21</v>
      </c>
      <c r="C9" s="1" t="s">
        <v>41</v>
      </c>
      <c r="D9" s="2">
        <v>43900</v>
      </c>
      <c r="E9" s="2">
        <v>44006</v>
      </c>
      <c r="F9" s="1" t="s">
        <v>7</v>
      </c>
      <c r="G9" s="1">
        <f t="shared" ca="1" si="0"/>
        <v>106</v>
      </c>
      <c r="H9" s="3" t="s">
        <v>8</v>
      </c>
      <c r="I9" s="7">
        <v>1.0230907985231081</v>
      </c>
      <c r="J9" s="10"/>
    </row>
    <row r="10" spans="1:13" ht="15.75" x14ac:dyDescent="0.25">
      <c r="A10" s="1" t="s">
        <v>13</v>
      </c>
      <c r="B10" s="1" t="s">
        <v>21</v>
      </c>
      <c r="C10" s="1" t="s">
        <v>42</v>
      </c>
      <c r="D10" s="2">
        <v>43900</v>
      </c>
      <c r="E10" s="2">
        <v>44006</v>
      </c>
      <c r="F10" s="1" t="s">
        <v>7</v>
      </c>
      <c r="G10" s="1">
        <f t="shared" ca="1" si="0"/>
        <v>106</v>
      </c>
      <c r="H10" s="3" t="s">
        <v>8</v>
      </c>
      <c r="I10" s="7">
        <v>1.243791746846489</v>
      </c>
      <c r="J10" s="10"/>
    </row>
    <row r="11" spans="1:13" ht="15.75" x14ac:dyDescent="0.25">
      <c r="A11" s="1" t="s">
        <v>18</v>
      </c>
      <c r="B11" s="1" t="s">
        <v>65</v>
      </c>
      <c r="C11" s="1" t="s">
        <v>43</v>
      </c>
      <c r="D11" s="2">
        <v>43892</v>
      </c>
      <c r="E11" s="2">
        <v>44020</v>
      </c>
      <c r="F11" s="2" t="s">
        <v>7</v>
      </c>
      <c r="G11" s="1">
        <f t="shared" ca="1" si="0"/>
        <v>128</v>
      </c>
      <c r="H11" s="3" t="s">
        <v>8</v>
      </c>
      <c r="I11" s="7">
        <v>0.5836202852162079</v>
      </c>
      <c r="J11" s="10"/>
    </row>
    <row r="12" spans="1:13" ht="15.75" x14ac:dyDescent="0.25">
      <c r="A12" s="1" t="s">
        <v>19</v>
      </c>
      <c r="B12" s="1" t="s">
        <v>65</v>
      </c>
      <c r="C12" s="1" t="s">
        <v>34</v>
      </c>
      <c r="D12" s="2">
        <v>43892</v>
      </c>
      <c r="E12" s="2">
        <v>44020</v>
      </c>
      <c r="F12" s="2" t="s">
        <v>7</v>
      </c>
      <c r="G12" s="1">
        <f t="shared" ca="1" si="0"/>
        <v>128</v>
      </c>
      <c r="H12" s="3" t="s">
        <v>8</v>
      </c>
      <c r="I12" s="7">
        <v>0.72622718379335194</v>
      </c>
      <c r="J12" s="10"/>
    </row>
    <row r="13" spans="1:13" ht="15.75" x14ac:dyDescent="0.25">
      <c r="A13" s="1" t="s">
        <v>27</v>
      </c>
      <c r="B13" s="1" t="s">
        <v>65</v>
      </c>
      <c r="C13" s="1" t="s">
        <v>44</v>
      </c>
      <c r="D13" s="2">
        <v>43937</v>
      </c>
      <c r="E13" s="2">
        <v>44028</v>
      </c>
      <c r="F13" s="2" t="s">
        <v>7</v>
      </c>
      <c r="G13" s="1">
        <f t="shared" ca="1" si="0"/>
        <v>91</v>
      </c>
      <c r="H13" s="3" t="s">
        <v>8</v>
      </c>
      <c r="I13" s="7">
        <v>0.62757061453194585</v>
      </c>
      <c r="J13" s="10"/>
    </row>
    <row r="14" spans="1:13" ht="15.75" x14ac:dyDescent="0.25">
      <c r="A14" s="1" t="s">
        <v>16</v>
      </c>
      <c r="B14" s="1" t="s">
        <v>21</v>
      </c>
      <c r="C14" s="1" t="s">
        <v>37</v>
      </c>
      <c r="D14" s="2">
        <v>43927</v>
      </c>
      <c r="E14" s="2">
        <v>44006</v>
      </c>
      <c r="F14" s="1" t="s">
        <v>10</v>
      </c>
      <c r="G14" s="1">
        <f t="shared" ca="1" si="0"/>
        <v>79</v>
      </c>
      <c r="H14" s="3" t="s">
        <v>6</v>
      </c>
      <c r="I14" s="7">
        <v>0.96391187814754076</v>
      </c>
      <c r="J14" s="10"/>
    </row>
    <row r="15" spans="1:13" ht="15.75" x14ac:dyDescent="0.25">
      <c r="A15" s="1" t="s">
        <v>22</v>
      </c>
      <c r="B15" s="1" t="s">
        <v>21</v>
      </c>
      <c r="C15" s="1" t="s">
        <v>39</v>
      </c>
      <c r="D15" s="2">
        <v>43898</v>
      </c>
      <c r="E15" s="2">
        <v>44019</v>
      </c>
      <c r="F15" s="1" t="s">
        <v>10</v>
      </c>
      <c r="G15" s="1">
        <f t="shared" ca="1" si="0"/>
        <v>121</v>
      </c>
      <c r="H15" s="3" t="s">
        <v>6</v>
      </c>
      <c r="I15" s="7">
        <v>1.0086874034431097</v>
      </c>
      <c r="J15" s="10"/>
    </row>
    <row r="16" spans="1:13" ht="15.75" x14ac:dyDescent="0.25">
      <c r="A16" s="1" t="s">
        <v>26</v>
      </c>
      <c r="B16" s="1" t="s">
        <v>21</v>
      </c>
      <c r="C16" s="1" t="s">
        <v>40</v>
      </c>
      <c r="D16" s="2">
        <v>43898</v>
      </c>
      <c r="E16" s="2">
        <v>44026</v>
      </c>
      <c r="F16" s="1" t="s">
        <v>10</v>
      </c>
      <c r="G16" s="1">
        <f t="shared" ca="1" si="0"/>
        <v>128</v>
      </c>
      <c r="H16" s="3" t="s">
        <v>6</v>
      </c>
      <c r="I16" s="7">
        <v>0.90186732452260321</v>
      </c>
    </row>
    <row r="17" spans="1:10" ht="15.75" x14ac:dyDescent="0.25">
      <c r="A17" s="1" t="s">
        <v>47</v>
      </c>
      <c r="B17" s="1" t="s">
        <v>21</v>
      </c>
      <c r="C17" s="1" t="s">
        <v>38</v>
      </c>
      <c r="D17" s="2">
        <v>43904</v>
      </c>
      <c r="E17" s="2">
        <v>44032</v>
      </c>
      <c r="F17" s="1" t="s">
        <v>7</v>
      </c>
      <c r="G17" s="1">
        <f t="shared" ca="1" si="0"/>
        <v>128</v>
      </c>
      <c r="H17" s="3" t="s">
        <v>6</v>
      </c>
      <c r="I17" s="7">
        <v>1.0651032166724992</v>
      </c>
      <c r="J17" s="10"/>
    </row>
    <row r="18" spans="1:10" ht="15.75" x14ac:dyDescent="0.25">
      <c r="A18" s="1" t="s">
        <v>14</v>
      </c>
      <c r="B18" s="1" t="s">
        <v>21</v>
      </c>
      <c r="C18" s="1" t="s">
        <v>45</v>
      </c>
      <c r="D18" s="2">
        <v>43900</v>
      </c>
      <c r="E18" s="2">
        <v>44006</v>
      </c>
      <c r="F18" s="1" t="s">
        <v>7</v>
      </c>
      <c r="G18" s="1">
        <f t="shared" ca="1" si="0"/>
        <v>106</v>
      </c>
      <c r="H18" s="3" t="s">
        <v>6</v>
      </c>
      <c r="I18" s="7">
        <v>1.0767982311450903</v>
      </c>
      <c r="J18" s="10"/>
    </row>
    <row r="19" spans="1:10" ht="15.75" x14ac:dyDescent="0.25">
      <c r="A19" s="1" t="s">
        <v>17</v>
      </c>
      <c r="B19" s="1" t="s">
        <v>21</v>
      </c>
      <c r="C19" s="1" t="s">
        <v>46</v>
      </c>
      <c r="D19" s="2">
        <v>43906</v>
      </c>
      <c r="E19" s="2">
        <v>44020</v>
      </c>
      <c r="F19" s="1" t="s">
        <v>7</v>
      </c>
      <c r="G19" s="1">
        <f t="shared" ca="1" si="0"/>
        <v>114</v>
      </c>
      <c r="H19" s="3" t="s">
        <v>6</v>
      </c>
      <c r="I19" s="7">
        <v>0.99434567371820493</v>
      </c>
      <c r="J19" s="10"/>
    </row>
  </sheetData>
  <sortState xmlns:xlrd2="http://schemas.microsoft.com/office/spreadsheetml/2017/richdata2" ref="A2:I19">
    <sortCondition ref="H2:H1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B5F9D-79E7-4C98-9C70-22720B1A7FFE}">
  <dimension ref="A1:D8"/>
  <sheetViews>
    <sheetView workbookViewId="0"/>
  </sheetViews>
  <sheetFormatPr defaultRowHeight="15" x14ac:dyDescent="0.25"/>
  <cols>
    <col min="1" max="1" width="23" bestFit="1" customWidth="1"/>
    <col min="3" max="3" width="21.85546875" bestFit="1" customWidth="1"/>
    <col min="4" max="4" width="11.7109375" bestFit="1" customWidth="1"/>
  </cols>
  <sheetData>
    <row r="1" spans="1:4" x14ac:dyDescent="0.25">
      <c r="A1" s="4" t="s">
        <v>66</v>
      </c>
      <c r="C1" s="1" t="s">
        <v>57</v>
      </c>
      <c r="D1" s="1">
        <f>COUNT(A2:A7)</f>
        <v>6</v>
      </c>
    </row>
    <row r="2" spans="1:4" x14ac:dyDescent="0.25">
      <c r="A2" s="7">
        <v>0.49363236424860479</v>
      </c>
      <c r="C2" s="1" t="s">
        <v>58</v>
      </c>
      <c r="D2" s="1">
        <f>AVERAGE(A2:A7)</f>
        <v>0.62804302573505277</v>
      </c>
    </row>
    <row r="3" spans="1:4" x14ac:dyDescent="0.25">
      <c r="A3" s="7">
        <v>0.62108024620703994</v>
      </c>
      <c r="C3" s="1" t="s">
        <v>59</v>
      </c>
      <c r="D3" s="1">
        <f>STDEV(A2:A7)</f>
        <v>8.6587881130918032E-2</v>
      </c>
    </row>
    <row r="4" spans="1:4" x14ac:dyDescent="0.25">
      <c r="A4" s="7">
        <v>0.71612746041316688</v>
      </c>
      <c r="C4" s="1" t="s">
        <v>60</v>
      </c>
      <c r="D4" s="1">
        <f>D3/D1</f>
        <v>1.4431313521819672E-2</v>
      </c>
    </row>
    <row r="5" spans="1:4" x14ac:dyDescent="0.25">
      <c r="A5" s="7">
        <v>0.5836202852162079</v>
      </c>
      <c r="C5" s="1" t="s">
        <v>61</v>
      </c>
      <c r="D5" s="1">
        <f>D1-1</f>
        <v>5</v>
      </c>
    </row>
    <row r="6" spans="1:4" x14ac:dyDescent="0.25">
      <c r="A6" s="7">
        <v>0.72622718379335194</v>
      </c>
      <c r="C6" s="1" t="s">
        <v>62</v>
      </c>
      <c r="D6" s="1">
        <v>0.5</v>
      </c>
    </row>
    <row r="7" spans="1:4" x14ac:dyDescent="0.25">
      <c r="A7" s="7">
        <v>0.62757061453194585</v>
      </c>
      <c r="C7" s="1" t="s">
        <v>63</v>
      </c>
      <c r="D7" s="1">
        <f>(D2-D6)/(D4)</f>
        <v>8.8725829108664236</v>
      </c>
    </row>
    <row r="8" spans="1:4" x14ac:dyDescent="0.25">
      <c r="C8" s="1" t="s">
        <v>64</v>
      </c>
      <c r="D8" s="1">
        <f>_xlfn.T.DIST.2T(ABS(D7),D5)</f>
        <v>3.0247561015296295E-4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8A352-5729-4E50-9E3B-64ADE2250B60}">
  <dimension ref="A1:G55"/>
  <sheetViews>
    <sheetView zoomScale="85" zoomScaleNormal="85" workbookViewId="0">
      <selection activeCell="C45" sqref="C45"/>
    </sheetView>
  </sheetViews>
  <sheetFormatPr defaultRowHeight="15" x14ac:dyDescent="0.25"/>
  <cols>
    <col min="2" max="2" width="7.42578125" bestFit="1" customWidth="1"/>
    <col min="3" max="3" width="9.140625" style="13"/>
    <col min="4" max="4" width="7.42578125" bestFit="1" customWidth="1"/>
    <col min="5" max="5" width="7.85546875" bestFit="1" customWidth="1"/>
    <col min="6" max="6" width="13.42578125" bestFit="1" customWidth="1"/>
    <col min="7" max="7" width="12.42578125" bestFit="1" customWidth="1"/>
  </cols>
  <sheetData>
    <row r="1" spans="1:7" x14ac:dyDescent="0.25">
      <c r="A1" s="1" t="s">
        <v>68</v>
      </c>
      <c r="B1" s="1" t="s">
        <v>67</v>
      </c>
      <c r="D1" s="1" t="s">
        <v>67</v>
      </c>
      <c r="E1" s="1" t="s">
        <v>52</v>
      </c>
      <c r="F1" s="1" t="s">
        <v>53</v>
      </c>
      <c r="G1" s="1" t="s">
        <v>51</v>
      </c>
    </row>
    <row r="2" spans="1:7" x14ac:dyDescent="0.25">
      <c r="A2" s="6">
        <v>4.3095569610595703</v>
      </c>
      <c r="B2" s="1" t="s">
        <v>29</v>
      </c>
      <c r="D2" s="1" t="s">
        <v>29</v>
      </c>
      <c r="E2" s="6">
        <f>AVERAGE(A2:A4)</f>
        <v>4.3575064341227217</v>
      </c>
      <c r="F2" s="1">
        <f>(E2-AVERAGE($E$14:$E$19))</f>
        <v>-0.22436459859212299</v>
      </c>
      <c r="G2" s="1">
        <f>2^-(F2)</f>
        <v>1.1682626012017159</v>
      </c>
    </row>
    <row r="3" spans="1:7" x14ac:dyDescent="0.25">
      <c r="A3" s="6">
        <v>4.3722248077392578</v>
      </c>
      <c r="B3" s="1" t="s">
        <v>29</v>
      </c>
      <c r="D3" s="1" t="s">
        <v>30</v>
      </c>
      <c r="E3" s="6">
        <f>AVERAGE(A5:A7)</f>
        <v>4.6056652069091797</v>
      </c>
      <c r="F3" s="1">
        <f t="shared" ref="F3:F18" si="0">(E3-AVERAGE($E$14:$E$19))</f>
        <v>2.3794174194335049E-2</v>
      </c>
      <c r="G3" s="1">
        <f t="shared" ref="G3:G19" si="1">2^-(F3)</f>
        <v>0.98364239789360419</v>
      </c>
    </row>
    <row r="4" spans="1:7" x14ac:dyDescent="0.25">
      <c r="A4" s="6">
        <v>4.3907375335693359</v>
      </c>
      <c r="B4" s="1" t="s">
        <v>29</v>
      </c>
      <c r="D4" s="1" t="s">
        <v>32</v>
      </c>
      <c r="E4" s="6">
        <f>AVERAGE(A8:A10)</f>
        <v>4.8932571411132813</v>
      </c>
      <c r="F4" s="1">
        <f t="shared" si="0"/>
        <v>0.31138610839843661</v>
      </c>
      <c r="G4" s="1">
        <f t="shared" si="1"/>
        <v>0.80586712845246355</v>
      </c>
    </row>
    <row r="5" spans="1:7" x14ac:dyDescent="0.25">
      <c r="A5" s="6">
        <v>4.5711536407470703</v>
      </c>
      <c r="B5" s="1" t="s">
        <v>30</v>
      </c>
      <c r="D5" s="1" t="s">
        <v>33</v>
      </c>
      <c r="E5" s="6">
        <f>AVERAGE(A11:A13)</f>
        <v>5.600362141927083</v>
      </c>
      <c r="F5" s="1">
        <f t="shared" si="0"/>
        <v>1.0184911092122384</v>
      </c>
      <c r="G5" s="1">
        <f t="shared" si="1"/>
        <v>0.49363236424860479</v>
      </c>
    </row>
    <row r="6" spans="1:7" x14ac:dyDescent="0.25">
      <c r="A6" s="6">
        <v>4.6330909729003906</v>
      </c>
      <c r="B6" s="1" t="s">
        <v>30</v>
      </c>
      <c r="D6" s="1" t="s">
        <v>35</v>
      </c>
      <c r="E6" s="6">
        <f>AVERAGE(A14:A16)</f>
        <v>5.2690194447835283</v>
      </c>
      <c r="F6" s="1">
        <f t="shared" si="0"/>
        <v>0.68714841206868371</v>
      </c>
      <c r="G6" s="1">
        <f t="shared" si="1"/>
        <v>0.62108024620703994</v>
      </c>
    </row>
    <row r="7" spans="1:7" x14ac:dyDescent="0.25">
      <c r="A7" s="6">
        <v>4.6127510070800781</v>
      </c>
      <c r="B7" s="1" t="s">
        <v>30</v>
      </c>
      <c r="D7" s="1" t="s">
        <v>36</v>
      </c>
      <c r="E7" s="6">
        <f>AVERAGE(A17:A19)</f>
        <v>5.0635827382405596</v>
      </c>
      <c r="F7" s="1">
        <f t="shared" si="0"/>
        <v>0.48171170552571496</v>
      </c>
      <c r="G7" s="1">
        <f>2^-(F7)</f>
        <v>0.71612746041316688</v>
      </c>
    </row>
    <row r="8" spans="1:7" x14ac:dyDescent="0.25">
      <c r="A8" s="6">
        <v>4.9448604583740234</v>
      </c>
      <c r="B8" s="1" t="s">
        <v>32</v>
      </c>
      <c r="D8" s="1" t="s">
        <v>31</v>
      </c>
      <c r="E8" s="6">
        <f>AVERAGE(A29:A31)</f>
        <v>4.7168846130371094</v>
      </c>
      <c r="F8" s="1">
        <f t="shared" si="0"/>
        <v>0.13501358032226474</v>
      </c>
      <c r="G8" s="1">
        <f t="shared" si="1"/>
        <v>0.91066126134957137</v>
      </c>
    </row>
    <row r="9" spans="1:7" x14ac:dyDescent="0.25">
      <c r="A9" s="6">
        <v>4.8961067199707031</v>
      </c>
      <c r="B9" s="1" t="s">
        <v>32</v>
      </c>
      <c r="D9" s="1" t="s">
        <v>41</v>
      </c>
      <c r="E9" s="6">
        <f>AVERAGE(A32:A34)</f>
        <v>4.5489368438720703</v>
      </c>
      <c r="F9" s="1">
        <f t="shared" si="0"/>
        <v>-3.2934188842774326E-2</v>
      </c>
      <c r="G9" s="1">
        <f t="shared" si="1"/>
        <v>1.0230907985231081</v>
      </c>
    </row>
    <row r="10" spans="1:7" x14ac:dyDescent="0.25">
      <c r="A10" s="6">
        <v>4.8388042449951172</v>
      </c>
      <c r="B10" s="1" t="s">
        <v>32</v>
      </c>
      <c r="D10" s="1" t="s">
        <v>42</v>
      </c>
      <c r="E10" s="6">
        <f>AVERAGE(A35:A37)</f>
        <v>4.2671260833740234</v>
      </c>
      <c r="F10" s="1">
        <f t="shared" si="0"/>
        <v>-0.3147449493408212</v>
      </c>
      <c r="G10" s="1">
        <f t="shared" si="1"/>
        <v>1.243791746846489</v>
      </c>
    </row>
    <row r="11" spans="1:7" x14ac:dyDescent="0.25">
      <c r="A11" s="6">
        <v>5.6007041931152344</v>
      </c>
      <c r="B11" s="1" t="s">
        <v>33</v>
      </c>
      <c r="D11" s="1" t="s">
        <v>43</v>
      </c>
      <c r="E11" s="6">
        <f>AVERAGE(A38:A40)</f>
        <v>5.3587690989176435</v>
      </c>
      <c r="F11" s="1">
        <f t="shared" si="0"/>
        <v>0.77689806620279889</v>
      </c>
      <c r="G11" s="1">
        <f t="shared" si="1"/>
        <v>0.5836202852162079</v>
      </c>
    </row>
    <row r="12" spans="1:7" x14ac:dyDescent="0.25">
      <c r="A12" s="6">
        <v>5.5595149993896484</v>
      </c>
      <c r="B12" s="1" t="s">
        <v>33</v>
      </c>
      <c r="D12" s="1" t="s">
        <v>34</v>
      </c>
      <c r="E12" s="6">
        <f>AVERAGE(A41:A43)</f>
        <v>5.0433781941731768</v>
      </c>
      <c r="F12" s="1">
        <f t="shared" si="0"/>
        <v>0.46150716145833215</v>
      </c>
      <c r="G12" s="1">
        <f t="shared" si="1"/>
        <v>0.72622718379335194</v>
      </c>
    </row>
    <row r="13" spans="1:7" x14ac:dyDescent="0.25">
      <c r="A13" s="6">
        <v>5.6408672332763672</v>
      </c>
      <c r="B13" s="1" t="s">
        <v>33</v>
      </c>
      <c r="D13" s="1" t="s">
        <v>44</v>
      </c>
      <c r="E13" s="6">
        <f>AVERAGE(A44:A46)</f>
        <v>5.2540213267008467</v>
      </c>
      <c r="F13" s="1">
        <f t="shared" si="0"/>
        <v>0.67215029398600201</v>
      </c>
      <c r="G13" s="1">
        <f t="shared" si="1"/>
        <v>0.62757061453194585</v>
      </c>
    </row>
    <row r="14" spans="1:7" x14ac:dyDescent="0.25">
      <c r="A14" s="6">
        <v>5.276519775390625</v>
      </c>
      <c r="B14" s="1" t="s">
        <v>35</v>
      </c>
      <c r="D14" s="1" t="s">
        <v>37</v>
      </c>
      <c r="E14" s="6">
        <f>AVERAGE(A20:A22)</f>
        <v>4.634897867838542</v>
      </c>
      <c r="F14" s="1">
        <f>(E14-AVERAGE($E$14:$E$19))</f>
        <v>5.3026835123697325E-2</v>
      </c>
      <c r="G14" s="1">
        <f t="shared" si="1"/>
        <v>0.96391187814754076</v>
      </c>
    </row>
    <row r="15" spans="1:7" x14ac:dyDescent="0.25">
      <c r="A15" s="6">
        <v>5.2280921936035156</v>
      </c>
      <c r="B15" s="1" t="s">
        <v>35</v>
      </c>
      <c r="D15" s="1" t="s">
        <v>39</v>
      </c>
      <c r="E15" s="6">
        <f>AVERAGE(A23:A25)</f>
        <v>4.5693918863932295</v>
      </c>
      <c r="F15" s="1">
        <f t="shared" si="0"/>
        <v>-1.2479146321615175E-2</v>
      </c>
      <c r="G15" s="1">
        <f t="shared" si="1"/>
        <v>1.0086874034431097</v>
      </c>
    </row>
    <row r="16" spans="1:7" x14ac:dyDescent="0.25">
      <c r="A16" s="6">
        <v>5.3024463653564453</v>
      </c>
      <c r="B16" s="1" t="s">
        <v>35</v>
      </c>
      <c r="D16" s="1" t="s">
        <v>40</v>
      </c>
      <c r="E16" s="6">
        <f>AVERAGE(A26:A28)</f>
        <v>4.7308839162190752</v>
      </c>
      <c r="F16" s="6">
        <f>(E16-AVERAGE($E$14:$E$19))</f>
        <v>0.14901288350423059</v>
      </c>
      <c r="G16" s="1">
        <f>2^-(F16)</f>
        <v>0.90186732452260321</v>
      </c>
    </row>
    <row r="17" spans="1:7" x14ac:dyDescent="0.25">
      <c r="A17" s="6">
        <v>5.0593051910400391</v>
      </c>
      <c r="B17" s="1" t="s">
        <v>36</v>
      </c>
      <c r="D17" s="1" t="s">
        <v>38</v>
      </c>
      <c r="E17" s="6">
        <f>AVERAGE(A47:A49)</f>
        <v>4.4908777872721357</v>
      </c>
      <c r="F17" s="1">
        <f t="shared" si="0"/>
        <v>-9.0993245442708925E-2</v>
      </c>
      <c r="G17" s="1">
        <f t="shared" si="1"/>
        <v>1.0651032166724992</v>
      </c>
    </row>
    <row r="18" spans="1:7" x14ac:dyDescent="0.25">
      <c r="A18" s="6">
        <v>5.0819225311279297</v>
      </c>
      <c r="B18" s="1" t="s">
        <v>36</v>
      </c>
      <c r="D18" s="1" t="s">
        <v>45</v>
      </c>
      <c r="E18" s="6">
        <f>AVERAGE(A50:A52)</f>
        <v>4.4751230875651045</v>
      </c>
      <c r="F18" s="1">
        <f t="shared" si="0"/>
        <v>-0.10674794514974018</v>
      </c>
      <c r="G18" s="1">
        <f t="shared" si="1"/>
        <v>1.0767982311450903</v>
      </c>
    </row>
    <row r="19" spans="1:7" x14ac:dyDescent="0.25">
      <c r="A19" s="6">
        <v>5.0495204925537109</v>
      </c>
      <c r="B19" s="1" t="s">
        <v>36</v>
      </c>
      <c r="D19" s="1" t="s">
        <v>46</v>
      </c>
      <c r="E19" s="6">
        <f>AVERAGE(A53:A55)</f>
        <v>4.5900516510009766</v>
      </c>
      <c r="F19" s="1">
        <f>(E19-AVERAGE($E$14:$E$19))</f>
        <v>8.1806182861319243E-3</v>
      </c>
      <c r="G19" s="1">
        <f t="shared" si="1"/>
        <v>0.99434567371820493</v>
      </c>
    </row>
    <row r="20" spans="1:7" x14ac:dyDescent="0.25">
      <c r="A20" s="6">
        <v>4.5821628570556641</v>
      </c>
      <c r="B20" s="1" t="s">
        <v>37</v>
      </c>
    </row>
    <row r="21" spans="1:7" x14ac:dyDescent="0.25">
      <c r="A21" s="6">
        <v>4.6750011444091797</v>
      </c>
      <c r="B21" s="1" t="s">
        <v>37</v>
      </c>
    </row>
    <row r="22" spans="1:7" x14ac:dyDescent="0.25">
      <c r="A22" s="6">
        <v>4.6475296020507813</v>
      </c>
      <c r="B22" s="1" t="s">
        <v>37</v>
      </c>
    </row>
    <row r="23" spans="1:7" x14ac:dyDescent="0.25">
      <c r="A23" s="6">
        <v>4.5895957946777344</v>
      </c>
      <c r="B23" s="1" t="s">
        <v>39</v>
      </c>
    </row>
    <row r="24" spans="1:7" x14ac:dyDescent="0.25">
      <c r="A24" s="6">
        <v>4.5415134429931641</v>
      </c>
      <c r="B24" s="1" t="s">
        <v>39</v>
      </c>
    </row>
    <row r="25" spans="1:7" x14ac:dyDescent="0.25">
      <c r="A25" s="6">
        <v>4.5770664215087891</v>
      </c>
      <c r="B25" s="1" t="s">
        <v>39</v>
      </c>
      <c r="E25" s="10"/>
    </row>
    <row r="26" spans="1:7" x14ac:dyDescent="0.25">
      <c r="A26" s="6">
        <v>4.7455101013183594</v>
      </c>
      <c r="B26" s="1" t="s">
        <v>40</v>
      </c>
      <c r="E26" s="10"/>
    </row>
    <row r="27" spans="1:7" x14ac:dyDescent="0.25">
      <c r="A27" s="6">
        <v>4.727691650390625</v>
      </c>
      <c r="B27" s="1" t="s">
        <v>40</v>
      </c>
      <c r="E27" s="10"/>
    </row>
    <row r="28" spans="1:7" x14ac:dyDescent="0.25">
      <c r="A28" s="6">
        <v>4.7194499969482422</v>
      </c>
      <c r="B28" s="1" t="s">
        <v>40</v>
      </c>
    </row>
    <row r="29" spans="1:7" x14ac:dyDescent="0.25">
      <c r="A29" s="6">
        <v>4.7068386077880859</v>
      </c>
      <c r="B29" s="1" t="s">
        <v>31</v>
      </c>
    </row>
    <row r="30" spans="1:7" x14ac:dyDescent="0.25">
      <c r="A30" s="6">
        <v>4.6429481506347656</v>
      </c>
      <c r="B30" s="1" t="s">
        <v>31</v>
      </c>
    </row>
    <row r="31" spans="1:7" x14ac:dyDescent="0.25">
      <c r="A31" s="6">
        <v>4.8008670806884766</v>
      </c>
      <c r="B31" s="1" t="s">
        <v>31</v>
      </c>
    </row>
    <row r="32" spans="1:7" x14ac:dyDescent="0.25">
      <c r="A32" s="6">
        <v>4.5680770874023438</v>
      </c>
      <c r="B32" s="1" t="s">
        <v>41</v>
      </c>
    </row>
    <row r="33" spans="1:2" x14ac:dyDescent="0.25">
      <c r="A33" s="6">
        <v>4.5093803405761719</v>
      </c>
      <c r="B33" s="1" t="s">
        <v>41</v>
      </c>
    </row>
    <row r="34" spans="1:2" x14ac:dyDescent="0.25">
      <c r="A34" s="6">
        <v>4.5693531036376953</v>
      </c>
      <c r="B34" s="1" t="s">
        <v>41</v>
      </c>
    </row>
    <row r="35" spans="1:2" x14ac:dyDescent="0.25">
      <c r="A35" s="6">
        <v>4.3159122467041016</v>
      </c>
      <c r="B35" s="1" t="s">
        <v>42</v>
      </c>
    </row>
    <row r="36" spans="1:2" x14ac:dyDescent="0.25">
      <c r="A36" s="6">
        <v>4.3107967376708984</v>
      </c>
      <c r="B36" s="1" t="s">
        <v>42</v>
      </c>
    </row>
    <row r="37" spans="1:2" x14ac:dyDescent="0.25">
      <c r="A37" s="6">
        <v>4.1746692657470703</v>
      </c>
      <c r="B37" s="1" t="s">
        <v>42</v>
      </c>
    </row>
    <row r="38" spans="1:2" x14ac:dyDescent="0.25">
      <c r="A38" s="6">
        <v>5.3868083953857422</v>
      </c>
      <c r="B38" s="1" t="s">
        <v>43</v>
      </c>
    </row>
    <row r="39" spans="1:2" x14ac:dyDescent="0.25">
      <c r="A39" s="6">
        <v>5.3566074371337891</v>
      </c>
      <c r="B39" s="1" t="s">
        <v>43</v>
      </c>
    </row>
    <row r="40" spans="1:2" x14ac:dyDescent="0.25">
      <c r="A40" s="6">
        <v>5.3328914642333984</v>
      </c>
      <c r="B40" s="1" t="s">
        <v>43</v>
      </c>
    </row>
    <row r="41" spans="1:2" x14ac:dyDescent="0.25">
      <c r="A41" s="6">
        <v>5.0573482513427734</v>
      </c>
      <c r="B41" s="1" t="s">
        <v>34</v>
      </c>
    </row>
    <row r="42" spans="1:2" x14ac:dyDescent="0.25">
      <c r="A42" s="6">
        <v>4.987396240234375</v>
      </c>
      <c r="B42" s="1" t="s">
        <v>34</v>
      </c>
    </row>
    <row r="43" spans="1:2" x14ac:dyDescent="0.25">
      <c r="A43" s="6">
        <v>5.0853900909423828</v>
      </c>
      <c r="B43" s="1" t="s">
        <v>34</v>
      </c>
    </row>
    <row r="44" spans="1:2" x14ac:dyDescent="0.25">
      <c r="A44" s="6">
        <v>5.2699241638183594</v>
      </c>
      <c r="B44" s="1" t="s">
        <v>44</v>
      </c>
    </row>
    <row r="45" spans="1:2" x14ac:dyDescent="0.25">
      <c r="A45" s="6">
        <v>5.2174491882324219</v>
      </c>
      <c r="B45" s="1" t="s">
        <v>44</v>
      </c>
    </row>
    <row r="46" spans="1:2" x14ac:dyDescent="0.25">
      <c r="A46" s="6">
        <v>5.2746906280517578</v>
      </c>
      <c r="B46" s="1" t="s">
        <v>44</v>
      </c>
    </row>
    <row r="47" spans="1:2" x14ac:dyDescent="0.25">
      <c r="A47" s="6">
        <v>4.4590816497802734</v>
      </c>
      <c r="B47" s="1" t="s">
        <v>38</v>
      </c>
    </row>
    <row r="48" spans="1:2" x14ac:dyDescent="0.25">
      <c r="A48" s="6">
        <v>4.5067195892333984</v>
      </c>
      <c r="B48" s="1" t="s">
        <v>38</v>
      </c>
    </row>
    <row r="49" spans="1:2" x14ac:dyDescent="0.25">
      <c r="A49" s="6">
        <v>4.5068321228027344</v>
      </c>
      <c r="B49" s="1" t="s">
        <v>38</v>
      </c>
    </row>
    <row r="50" spans="1:2" x14ac:dyDescent="0.25">
      <c r="A50" s="6">
        <v>4.4643344879150391</v>
      </c>
      <c r="B50" s="1" t="s">
        <v>45</v>
      </c>
    </row>
    <row r="51" spans="1:2" x14ac:dyDescent="0.25">
      <c r="A51" s="6">
        <v>4.4896030426025391</v>
      </c>
      <c r="B51" s="1" t="s">
        <v>45</v>
      </c>
    </row>
    <row r="52" spans="1:2" x14ac:dyDescent="0.25">
      <c r="A52" s="6">
        <v>4.4714317321777344</v>
      </c>
      <c r="B52" s="1" t="s">
        <v>45</v>
      </c>
    </row>
    <row r="53" spans="1:2" x14ac:dyDescent="0.25">
      <c r="A53" s="6">
        <v>4.5752792358398438</v>
      </c>
      <c r="B53" s="1" t="s">
        <v>46</v>
      </c>
    </row>
    <row r="54" spans="1:2" x14ac:dyDescent="0.25">
      <c r="A54" s="6">
        <v>4.5640163421630859</v>
      </c>
      <c r="B54" s="1" t="s">
        <v>46</v>
      </c>
    </row>
    <row r="55" spans="1:2" x14ac:dyDescent="0.25">
      <c r="A55" s="6">
        <v>4.630859375</v>
      </c>
      <c r="B55" s="1" t="s">
        <v>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9CA9D-303B-4488-B7FB-A60CA0435434}">
  <dimension ref="A1:O109"/>
  <sheetViews>
    <sheetView workbookViewId="0">
      <selection activeCell="F133" sqref="F133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1" t="s">
        <v>70</v>
      </c>
      <c r="B1" s="1" t="s">
        <v>71</v>
      </c>
      <c r="C1" s="1" t="s">
        <v>72</v>
      </c>
      <c r="D1" s="1" t="s">
        <v>73</v>
      </c>
      <c r="F1" s="1" t="s">
        <v>70</v>
      </c>
      <c r="G1" s="1" t="s">
        <v>5</v>
      </c>
      <c r="H1" s="1" t="s">
        <v>74</v>
      </c>
      <c r="I1" s="1" t="s">
        <v>75</v>
      </c>
      <c r="J1" s="1" t="s">
        <v>76</v>
      </c>
      <c r="K1" s="1" t="s">
        <v>77</v>
      </c>
      <c r="M1" s="1" t="s">
        <v>5</v>
      </c>
      <c r="N1" s="1" t="s">
        <v>74</v>
      </c>
      <c r="O1" s="1" t="s">
        <v>78</v>
      </c>
    </row>
    <row r="2" spans="1:15" x14ac:dyDescent="0.25">
      <c r="A2" s="1" t="s">
        <v>37</v>
      </c>
      <c r="B2" s="1">
        <v>1</v>
      </c>
      <c r="C2" s="15" t="s">
        <v>79</v>
      </c>
      <c r="D2" s="6">
        <v>16.955581665039063</v>
      </c>
      <c r="F2" s="1" t="s">
        <v>37</v>
      </c>
      <c r="G2" s="1" t="s">
        <v>6</v>
      </c>
      <c r="H2" s="14">
        <f>AVERAGEIFS($D$2:$D$109,$A$2:$A$109,$F2,$C$2:$C$109,"Kcnq2")</f>
        <v>21.553013483683269</v>
      </c>
      <c r="I2" s="14">
        <f>AVERAGEIFS($D$2:$D$109,$A$2:$A$109,$F2,$C$2:$C$109,"Gapdh")</f>
        <v>16.918115615844727</v>
      </c>
      <c r="J2" s="14">
        <f t="array" ref="J2">STDEV(IF($A$2:$A$175=$F2,IF($C$2:$C$175="Kcnq2",$D$2:$D$175,"NA"),"NA"))</f>
        <v>1.4427254444831637E-2</v>
      </c>
      <c r="K2" s="14">
        <f t="array" ref="K2">STDEV(IF($A$2:$A$175=$F2,IF($C$2:$C$175="Gapdh",$D$2:$D$175,"NA"),"NA"))</f>
        <v>3.3410124960686315E-2</v>
      </c>
      <c r="M2" s="1" t="s">
        <v>6</v>
      </c>
      <c r="N2" s="14">
        <f>AVERAGEIF($G$2:$G$19,$M2,$H$2:$H$19)</f>
        <v>21.861704614427357</v>
      </c>
      <c r="O2" s="14">
        <f t="array" ref="O2">STDEV(IF($G$2:$G$19=$M2,$H$2:$H$19,"NA"))/SQRT(6)</f>
        <v>0.13269119306946309</v>
      </c>
    </row>
    <row r="3" spans="1:15" x14ac:dyDescent="0.25">
      <c r="A3" s="1" t="s">
        <v>37</v>
      </c>
      <c r="B3" s="1">
        <v>2</v>
      </c>
      <c r="C3" s="15" t="s">
        <v>80</v>
      </c>
      <c r="D3" s="6">
        <v>21.537744522094727</v>
      </c>
      <c r="F3" s="1" t="s">
        <v>39</v>
      </c>
      <c r="G3" s="1" t="s">
        <v>6</v>
      </c>
      <c r="H3" s="14">
        <f t="shared" ref="H3:H19" si="0">AVERAGEIFS($D$2:$D$109,$A$2:$A$109,$F3,$C$2:$C$109,"Kcnq2")</f>
        <v>22.263050079345703</v>
      </c>
      <c r="I3" s="14">
        <f t="shared" ref="I3:I19" si="1">AVERAGEIFS($D$2:$D$109,$A$2:$A$109,$F3,$C$2:$C$109,"Gapdh")</f>
        <v>17.693658192952473</v>
      </c>
      <c r="J3" s="14">
        <f t="array" ref="J3">STDEV(IF($A$2:$A$175=$F3,IF($C$2:$C$175="Kcnq2",$D$2:$D$175,"NA"),"NA"))</f>
        <v>3.5931926687419832E-2</v>
      </c>
      <c r="K3" s="14">
        <f t="array" ref="K3">STDEV(IF($A$2:$A$175=$F3,IF($C$2:$C$175="Gapdh",$D$2:$D$175,"NA"),"NA"))</f>
        <v>4.0225762553100425E-2</v>
      </c>
      <c r="M3" s="1" t="s">
        <v>81</v>
      </c>
      <c r="N3" s="14">
        <f t="shared" ref="N3" si="2">AVERAGEIF($G$2:$G$19,$M3,$H$2:$H$19)</f>
        <v>22.650951385498047</v>
      </c>
      <c r="O3" s="14">
        <f t="array" ref="O3">STDEV(IF($G$2:$G$19=$M3,$H$2:$H$19,"NA"))/SQRT(6)</f>
        <v>9.5826753364966794E-2</v>
      </c>
    </row>
    <row r="4" spans="1:15" x14ac:dyDescent="0.25">
      <c r="A4" s="1" t="s">
        <v>37</v>
      </c>
      <c r="B4" s="1">
        <v>3</v>
      </c>
      <c r="C4" s="15" t="s">
        <v>79</v>
      </c>
      <c r="D4" s="6">
        <v>16.891416549682617</v>
      </c>
      <c r="F4" s="1" t="s">
        <v>40</v>
      </c>
      <c r="G4" s="1" t="s">
        <v>6</v>
      </c>
      <c r="H4" s="14">
        <f t="shared" si="0"/>
        <v>22.186164855957031</v>
      </c>
      <c r="I4" s="14">
        <f t="shared" si="1"/>
        <v>17.455280939737957</v>
      </c>
      <c r="J4" s="14">
        <f t="array" ref="J4">STDEV(IF($A$2:$A$175=$F4,IF($C$2:$C$175="Kcnq2",$D$2:$D$175,"NA"),"NA"))</f>
        <v>2.0821646108979273E-2</v>
      </c>
      <c r="K4" s="14">
        <f t="array" ref="K4">STDEV(IF($A$2:$A$175=$F4,IF($C$2:$C$175="Gapdh",$D$2:$D$175,"NA"),"NA"))</f>
        <v>2.1087187612751475E-2</v>
      </c>
      <c r="M4" s="1" t="s">
        <v>82</v>
      </c>
      <c r="N4" s="14">
        <f>AVERAGEIF($G$2:$G$19,$M4,$H$2:$H$19)</f>
        <v>21.600546095106335</v>
      </c>
      <c r="O4" s="14">
        <f t="array" ref="O4">STDEV(IF($G$2:$G$19=$M4,$H$2:$H$19,"NA"))/SQRT(6)</f>
        <v>0.12828155545832037</v>
      </c>
    </row>
    <row r="5" spans="1:15" x14ac:dyDescent="0.25">
      <c r="A5" s="1" t="s">
        <v>37</v>
      </c>
      <c r="B5" s="1">
        <v>1</v>
      </c>
      <c r="C5" s="15" t="s">
        <v>80</v>
      </c>
      <c r="D5" s="6">
        <v>21.566417694091797</v>
      </c>
      <c r="F5" s="1" t="s">
        <v>38</v>
      </c>
      <c r="G5" s="1" t="s">
        <v>6</v>
      </c>
      <c r="H5" s="14">
        <f t="shared" si="0"/>
        <v>21.495524088541668</v>
      </c>
      <c r="I5" s="14">
        <f t="shared" si="1"/>
        <v>17.004646301269531</v>
      </c>
      <c r="J5" s="14">
        <f t="array" ref="J5">STDEV(IF($A$2:$A$175=$F5,IF($C$2:$C$175="Kcnq2",$D$2:$D$175,"NA"),"NA"))</f>
        <v>1.4475512836875702E-2</v>
      </c>
      <c r="K5" s="14">
        <f t="array" ref="K5">STDEV(IF($A$2:$A$175=$F5,IF($C$2:$C$175="Gapdh",$D$2:$D$175,"NA"),"NA"))</f>
        <v>2.6556137896769048E-2</v>
      </c>
    </row>
    <row r="6" spans="1:15" x14ac:dyDescent="0.25">
      <c r="A6" s="1" t="s">
        <v>37</v>
      </c>
      <c r="B6" s="1">
        <v>2</v>
      </c>
      <c r="C6" s="15" t="s">
        <v>79</v>
      </c>
      <c r="D6" s="6">
        <v>16.9073486328125</v>
      </c>
      <c r="F6" s="1" t="s">
        <v>45</v>
      </c>
      <c r="G6" s="1" t="s">
        <v>6</v>
      </c>
      <c r="H6" s="14">
        <f t="shared" si="0"/>
        <v>21.711376825968426</v>
      </c>
      <c r="I6" s="14">
        <f t="shared" si="1"/>
        <v>17.23625373840332</v>
      </c>
      <c r="J6" s="14">
        <f t="array" ref="J6">STDEV(IF($A$2:$A$175=$F6,IF($C$2:$C$175="Kcnq2",$D$2:$D$175,"NA"),"NA"))</f>
        <v>8.3035511971184361E-2</v>
      </c>
      <c r="K6" s="14">
        <f t="array" ref="K6">STDEV(IF($A$2:$A$175=$F6,IF($C$2:$C$175="Gapdh",$D$2:$D$175,"NA"),"NA"))</f>
        <v>8.579171378778272E-2</v>
      </c>
      <c r="M6" s="1" t="s">
        <v>5</v>
      </c>
      <c r="N6" s="1" t="s">
        <v>83</v>
      </c>
      <c r="O6" s="1" t="s">
        <v>84</v>
      </c>
    </row>
    <row r="7" spans="1:15" x14ac:dyDescent="0.25">
      <c r="A7" s="1" t="s">
        <v>37</v>
      </c>
      <c r="B7" s="1">
        <v>3</v>
      </c>
      <c r="C7" s="15" t="s">
        <v>80</v>
      </c>
      <c r="D7" s="6">
        <v>21.554878234863281</v>
      </c>
      <c r="F7" s="1" t="s">
        <v>46</v>
      </c>
      <c r="G7" s="1" t="s">
        <v>6</v>
      </c>
      <c r="H7" s="14">
        <f t="shared" si="0"/>
        <v>21.961098353068035</v>
      </c>
      <c r="I7" s="14">
        <f t="shared" si="1"/>
        <v>17.371046702067058</v>
      </c>
      <c r="J7" s="14">
        <f t="array" ref="J7">STDEV(IF($A$2:$A$175=$F7,IF($C$2:$C$175="Kcnq2",$D$2:$D$175,"NA"),"NA"))</f>
        <v>0.1270727008011866</v>
      </c>
      <c r="K7" s="14">
        <f t="array" ref="K7">STDEV(IF($A$2:$A$175=$F7,IF($C$2:$C$175="Gapdh",$D$2:$D$175,"NA"),"NA"))</f>
        <v>9.2194189386054143E-2</v>
      </c>
      <c r="M7" s="1" t="s">
        <v>6</v>
      </c>
      <c r="N7" s="14">
        <f>AVERAGEIF($G$2:$G$19,$M7,$I$2:$I$19)</f>
        <v>17.279833581712513</v>
      </c>
      <c r="O7" s="14">
        <f t="array" ref="O7">STDEV(IF($G$2:$G$19=$M7,$I$2:$I$19,"NA"))/SQRT(6)</f>
        <v>0.11815520111599154</v>
      </c>
    </row>
    <row r="8" spans="1:15" x14ac:dyDescent="0.25">
      <c r="A8" s="1" t="s">
        <v>39</v>
      </c>
      <c r="B8" s="1">
        <v>1</v>
      </c>
      <c r="C8" s="15" t="s">
        <v>79</v>
      </c>
      <c r="D8" s="6">
        <v>17.707412719726563</v>
      </c>
      <c r="F8" s="1" t="s">
        <v>33</v>
      </c>
      <c r="G8" s="1" t="s">
        <v>81</v>
      </c>
      <c r="H8" s="14">
        <f t="shared" si="0"/>
        <v>22.823601404825848</v>
      </c>
      <c r="I8" s="14">
        <f t="shared" si="1"/>
        <v>17.223239262898762</v>
      </c>
      <c r="J8" s="14">
        <f t="array" ref="J8">STDEV(IF($A$2:$A$175=$F8,IF($C$2:$C$175="Kcnq2",$D$2:$D$175,"NA"),"NA"))</f>
        <v>3.5240391437884933E-2</v>
      </c>
      <c r="K8" s="14">
        <f t="array" ref="K8">STDEV(IF($A$2:$A$175=$F8,IF($C$2:$C$175="Gapdh",$D$2:$D$175,"NA"),"NA"))</f>
        <v>6.4517306165324265E-2</v>
      </c>
      <c r="M8" s="1" t="s">
        <v>81</v>
      </c>
      <c r="N8" s="14">
        <f t="shared" ref="N8:N9" si="3">AVERAGEIF($G$2:$G$19,$M8,$I$2:$I$19)</f>
        <v>17.386095894707577</v>
      </c>
      <c r="O8" s="14">
        <f t="array" ref="O8">STDEV(IF($G$2:$G$19=$M8,$I$2:$I$19,"NA"))/SQRT(6)</f>
        <v>5.4384871993310518E-2</v>
      </c>
    </row>
    <row r="9" spans="1:15" x14ac:dyDescent="0.25">
      <c r="A9" s="1" t="s">
        <v>39</v>
      </c>
      <c r="B9" s="1">
        <v>2</v>
      </c>
      <c r="C9" s="15" t="s">
        <v>80</v>
      </c>
      <c r="D9" s="6">
        <v>22.297008514404297</v>
      </c>
      <c r="F9" s="1" t="s">
        <v>35</v>
      </c>
      <c r="G9" s="1" t="s">
        <v>81</v>
      </c>
      <c r="H9" s="14">
        <f t="shared" si="0"/>
        <v>22.678975423177082</v>
      </c>
      <c r="I9" s="14">
        <f t="shared" si="1"/>
        <v>17.409955978393555</v>
      </c>
      <c r="J9" s="14">
        <f t="array" ref="J9">STDEV(IF($A$2:$A$175=$F9,IF($C$2:$C$175="Kcnq2",$D$2:$D$175,"NA"),"NA"))</f>
        <v>3.4484574716198986E-2</v>
      </c>
      <c r="K9" s="14">
        <f t="array" ref="K9">STDEV(IF($A$2:$A$175=$F9,IF($C$2:$C$175="Gapdh",$D$2:$D$175,"NA"),"NA"))</f>
        <v>3.973681122151787E-2</v>
      </c>
      <c r="M9" s="1" t="s">
        <v>82</v>
      </c>
      <c r="N9" s="14">
        <f t="shared" si="3"/>
        <v>17.035650041368275</v>
      </c>
      <c r="O9" s="14">
        <f t="array" ref="O9">STDEV(IF($G$2:$G$19=$M9,$I$2:$I$19,"NA"))/SQRT(6)</f>
        <v>0.10822429238840997</v>
      </c>
    </row>
    <row r="10" spans="1:15" x14ac:dyDescent="0.25">
      <c r="A10" s="1" t="s">
        <v>39</v>
      </c>
      <c r="B10" s="1">
        <v>3</v>
      </c>
      <c r="C10" s="15" t="s">
        <v>79</v>
      </c>
      <c r="D10" s="6">
        <v>17.725202560424805</v>
      </c>
      <c r="F10" s="1" t="s">
        <v>36</v>
      </c>
      <c r="G10" s="1" t="s">
        <v>81</v>
      </c>
      <c r="H10" s="14">
        <f t="shared" si="0"/>
        <v>22.349679946899414</v>
      </c>
      <c r="I10" s="14">
        <f t="shared" si="1"/>
        <v>17.286097208658855</v>
      </c>
      <c r="J10" s="14">
        <f t="array" ref="J10">STDEV(IF($A$2:$A$175=$F10,IF($C$2:$C$175="Kcnq2",$D$2:$D$175,"NA"),"NA"))</f>
        <v>6.2558671278604792E-3</v>
      </c>
      <c r="K10" s="14">
        <f t="array" ref="K10">STDEV(IF($A$2:$A$175=$F10,IF($C$2:$C$175="Gapdh",$D$2:$D$175,"NA"),"NA"))</f>
        <v>1.6475048430023884E-2</v>
      </c>
    </row>
    <row r="11" spans="1:15" x14ac:dyDescent="0.25">
      <c r="A11" s="1" t="s">
        <v>39</v>
      </c>
      <c r="B11" s="1">
        <v>1</v>
      </c>
      <c r="C11" s="15" t="s">
        <v>80</v>
      </c>
      <c r="D11" s="6">
        <v>22.266716003417969</v>
      </c>
      <c r="F11" s="1" t="s">
        <v>43</v>
      </c>
      <c r="G11" s="1" t="s">
        <v>81</v>
      </c>
      <c r="H11" s="14">
        <f t="shared" si="0"/>
        <v>22.858306248982746</v>
      </c>
      <c r="I11" s="14">
        <f t="shared" si="1"/>
        <v>17.499537150065105</v>
      </c>
      <c r="J11" s="14">
        <f t="array" ref="J11">STDEV(IF($A$2:$A$175=$F11,IF($C$2:$C$175="Kcnq2",$D$2:$D$175,"NA"),"NA"))</f>
        <v>2.0912231326695847E-2</v>
      </c>
      <c r="K11" s="14">
        <f t="array" ref="K11">STDEV(IF($A$2:$A$175=$F11,IF($C$2:$C$175="Gapdh",$D$2:$D$175,"NA"),"NA"))</f>
        <v>2.3945164244209623E-2</v>
      </c>
    </row>
    <row r="12" spans="1:15" x14ac:dyDescent="0.25">
      <c r="A12" s="1" t="s">
        <v>39</v>
      </c>
      <c r="B12" s="1">
        <v>2</v>
      </c>
      <c r="C12" s="15" t="s">
        <v>79</v>
      </c>
      <c r="D12" s="6">
        <v>17.648359298706055</v>
      </c>
      <c r="F12" s="1" t="s">
        <v>34</v>
      </c>
      <c r="G12" s="1" t="s">
        <v>81</v>
      </c>
      <c r="H12" s="14">
        <f t="shared" si="0"/>
        <v>22.367974599202473</v>
      </c>
      <c r="I12" s="14">
        <f t="shared" si="1"/>
        <v>17.324596405029297</v>
      </c>
      <c r="J12" s="14">
        <f t="array" ref="J12">STDEV(IF($A$2:$A$175=$F12,IF($C$2:$C$175="Kcnq2",$D$2:$D$175,"NA"),"NA"))</f>
        <v>6.6049382512992333E-2</v>
      </c>
      <c r="K12" s="14">
        <f t="array" ref="K12">STDEV(IF($A$2:$A$175=$F12,IF($C$2:$C$175="Gapdh",$D$2:$D$175,"NA"),"NA"))</f>
        <v>3.4045585552456542E-2</v>
      </c>
    </row>
    <row r="13" spans="1:15" x14ac:dyDescent="0.25">
      <c r="A13" s="1" t="s">
        <v>39</v>
      </c>
      <c r="B13" s="1">
        <v>3</v>
      </c>
      <c r="C13" s="15" t="s">
        <v>80</v>
      </c>
      <c r="D13" s="6">
        <v>22.225425720214844</v>
      </c>
      <c r="F13" s="1" t="s">
        <v>44</v>
      </c>
      <c r="G13" s="1" t="s">
        <v>81</v>
      </c>
      <c r="H13" s="14">
        <f t="shared" si="0"/>
        <v>22.827170689900715</v>
      </c>
      <c r="I13" s="14">
        <f t="shared" si="1"/>
        <v>17.573149363199871</v>
      </c>
      <c r="J13" s="14">
        <f t="array" ref="J13">STDEV(IF($A$2:$A$175=$F13,IF($C$2:$C$175="Kcnq2",$D$2:$D$175,"NA"),"NA"))</f>
        <v>7.0253826213043435E-2</v>
      </c>
      <c r="K13" s="14">
        <f t="array" ref="K13">STDEV(IF($A$2:$A$175=$F13,IF($C$2:$C$175="Gapdh",$D$2:$D$175,"NA"),"NA"))</f>
        <v>5.7988971088972614E-2</v>
      </c>
    </row>
    <row r="14" spans="1:15" x14ac:dyDescent="0.25">
      <c r="A14" s="1" t="s">
        <v>40</v>
      </c>
      <c r="B14" s="1">
        <v>1</v>
      </c>
      <c r="C14" s="15" t="s">
        <v>79</v>
      </c>
      <c r="D14" s="6">
        <v>17.454605102539063</v>
      </c>
      <c r="F14" s="1" t="s">
        <v>29</v>
      </c>
      <c r="G14" s="1" t="s">
        <v>82</v>
      </c>
      <c r="H14" s="14">
        <f t="shared" si="0"/>
        <v>21.062799453735352</v>
      </c>
      <c r="I14" s="14">
        <f t="shared" si="1"/>
        <v>16.705293019612629</v>
      </c>
      <c r="J14" s="14">
        <f t="array" ref="J14">STDEV(IF($A$2:$A$175=$F14,IF($C$2:$C$175="Kcnq2",$D$2:$D$175,"NA"),"NA"))</f>
        <v>7.1759368443361005E-2</v>
      </c>
      <c r="K14" s="14">
        <f t="array" ref="K14">STDEV(IF($A$2:$A$175=$F14,IF($C$2:$C$175="Gapdh",$D$2:$D$175,"NA"),"NA"))</f>
        <v>3.1185847886083272E-2</v>
      </c>
    </row>
    <row r="15" spans="1:15" x14ac:dyDescent="0.25">
      <c r="A15" s="1" t="s">
        <v>40</v>
      </c>
      <c r="B15" s="1">
        <v>2</v>
      </c>
      <c r="C15" s="15" t="s">
        <v>80</v>
      </c>
      <c r="D15" s="6">
        <v>22.200115203857422</v>
      </c>
      <c r="F15" s="1" t="s">
        <v>30</v>
      </c>
      <c r="G15" s="1" t="s">
        <v>82</v>
      </c>
      <c r="H15" s="14">
        <f t="shared" si="0"/>
        <v>21.42510159810384</v>
      </c>
      <c r="I15" s="14">
        <f t="shared" si="1"/>
        <v>16.81943639119466</v>
      </c>
      <c r="J15" s="14">
        <f t="array" ref="J15">STDEV(IF($A$2:$A$175=$F15,IF($C$2:$C$175="Kcnq2",$D$2:$D$175,"NA"),"NA"))</f>
        <v>1.1851437520073662E-2</v>
      </c>
      <c r="K15" s="14">
        <f t="array" ref="K15">STDEV(IF($A$2:$A$175=$F15,IF($C$2:$C$175="Gapdh",$D$2:$D$175,"NA"),"NA"))</f>
        <v>2.07182007841137E-2</v>
      </c>
    </row>
    <row r="16" spans="1:15" x14ac:dyDescent="0.25">
      <c r="A16" s="1" t="s">
        <v>40</v>
      </c>
      <c r="B16" s="1">
        <v>3</v>
      </c>
      <c r="C16" s="15" t="s">
        <v>79</v>
      </c>
      <c r="D16" s="6">
        <v>17.434539794921875</v>
      </c>
      <c r="F16" s="1" t="s">
        <v>32</v>
      </c>
      <c r="G16" s="1" t="s">
        <v>82</v>
      </c>
      <c r="H16" s="14">
        <f t="shared" si="0"/>
        <v>21.842250188191731</v>
      </c>
      <c r="I16" s="14">
        <f t="shared" si="1"/>
        <v>16.948993047078449</v>
      </c>
      <c r="J16" s="14">
        <f t="array" ref="J16">STDEV(IF($A$2:$A$175=$F16,IF($C$2:$C$175="Kcnq2",$D$2:$D$175,"NA"),"NA"))</f>
        <v>4.1202807416052749E-2</v>
      </c>
      <c r="K16" s="14">
        <f t="array" ref="K16">STDEV(IF($A$2:$A$175=$F16,IF($C$2:$C$175="Gapdh",$D$2:$D$175,"NA"),"NA"))</f>
        <v>7.394774056233086E-2</v>
      </c>
    </row>
    <row r="17" spans="1:11" x14ac:dyDescent="0.25">
      <c r="A17" s="1" t="s">
        <v>40</v>
      </c>
      <c r="B17" s="1">
        <v>1</v>
      </c>
      <c r="C17" s="15" t="s">
        <v>80</v>
      </c>
      <c r="D17" s="6">
        <v>22.1622314453125</v>
      </c>
      <c r="F17" s="1" t="s">
        <v>31</v>
      </c>
      <c r="G17" s="1" t="s">
        <v>82</v>
      </c>
      <c r="H17" s="14">
        <f t="shared" si="0"/>
        <v>21.921864191691082</v>
      </c>
      <c r="I17" s="14">
        <f t="shared" si="1"/>
        <v>17.204979578653973</v>
      </c>
      <c r="J17" s="14">
        <f t="array" ref="J17">STDEV(IF($A$2:$A$175=$F17,IF($C$2:$C$175="Kcnq2",$D$2:$D$175,"NA"),"NA"))</f>
        <v>2.9931712000585704E-2</v>
      </c>
      <c r="K17" s="14">
        <f t="array" ref="K17">STDEV(IF($A$2:$A$175=$F17,IF($C$2:$C$175="Gapdh",$D$2:$D$175,"NA"),"NA"))</f>
        <v>6.3797011107791679E-2</v>
      </c>
    </row>
    <row r="18" spans="1:11" x14ac:dyDescent="0.25">
      <c r="A18" s="1" t="s">
        <v>40</v>
      </c>
      <c r="B18" s="1">
        <v>2</v>
      </c>
      <c r="C18" s="15" t="s">
        <v>79</v>
      </c>
      <c r="D18" s="6">
        <v>17.47669792175293</v>
      </c>
      <c r="F18" s="1" t="s">
        <v>41</v>
      </c>
      <c r="G18" s="1" t="s">
        <v>82</v>
      </c>
      <c r="H18" s="14">
        <f t="shared" si="0"/>
        <v>21.655743916829426</v>
      </c>
      <c r="I18" s="14">
        <f t="shared" si="1"/>
        <v>17.106807072957356</v>
      </c>
      <c r="J18" s="14">
        <f t="array" ref="J18">STDEV(IF($A$2:$A$175=$F18,IF($C$2:$C$175="Kcnq2",$D$2:$D$175,"NA"),"NA"))</f>
        <v>3.9877429836935853E-2</v>
      </c>
      <c r="K18" s="14">
        <f t="array" ref="K18">STDEV(IF($A$2:$A$175=$F18,IF($C$2:$C$175="Gapdh",$D$2:$D$175,"NA"),"NA"))</f>
        <v>3.6966446048881087E-2</v>
      </c>
    </row>
    <row r="19" spans="1:11" x14ac:dyDescent="0.25">
      <c r="A19" s="1" t="s">
        <v>40</v>
      </c>
      <c r="B19" s="1">
        <v>3</v>
      </c>
      <c r="C19" s="15" t="s">
        <v>80</v>
      </c>
      <c r="D19" s="6">
        <v>22.196147918701172</v>
      </c>
      <c r="F19" s="1" t="s">
        <v>42</v>
      </c>
      <c r="G19" s="1" t="s">
        <v>82</v>
      </c>
      <c r="H19" s="14">
        <f t="shared" si="0"/>
        <v>21.69551722208659</v>
      </c>
      <c r="I19" s="14">
        <f t="shared" si="1"/>
        <v>17.428391138712566</v>
      </c>
      <c r="J19" s="14">
        <f t="array" ref="J19">STDEV(IF($A$2:$A$175=$F19,IF($C$2:$C$175="Kcnq2",$D$2:$D$175,"NA"),"NA"))</f>
        <v>2.1209055246469211E-2</v>
      </c>
      <c r="K19" s="14">
        <f t="array" ref="K19">STDEV(IF($A$2:$A$175=$F19,IF($C$2:$C$175="Gapdh",$D$2:$D$175,"NA"),"NA"))</f>
        <v>7.8006403617270653E-2</v>
      </c>
    </row>
    <row r="20" spans="1:11" x14ac:dyDescent="0.25">
      <c r="A20" s="1" t="s">
        <v>38</v>
      </c>
      <c r="B20" s="1">
        <v>1</v>
      </c>
      <c r="C20" s="15" t="s">
        <v>79</v>
      </c>
      <c r="D20" s="6">
        <v>17.030969619750977</v>
      </c>
    </row>
    <row r="21" spans="1:11" x14ac:dyDescent="0.25">
      <c r="A21" s="1" t="s">
        <v>38</v>
      </c>
      <c r="B21" s="1">
        <v>2</v>
      </c>
      <c r="C21" s="15" t="s">
        <v>80</v>
      </c>
      <c r="D21" s="6">
        <v>21.49005126953125</v>
      </c>
    </row>
    <row r="22" spans="1:11" x14ac:dyDescent="0.25">
      <c r="A22" s="1" t="s">
        <v>38</v>
      </c>
      <c r="B22" s="1">
        <v>3</v>
      </c>
      <c r="C22" s="15" t="s">
        <v>79</v>
      </c>
      <c r="D22" s="6">
        <v>16.977863311767578</v>
      </c>
    </row>
    <row r="23" spans="1:11" x14ac:dyDescent="0.25">
      <c r="A23" s="1" t="s">
        <v>38</v>
      </c>
      <c r="B23" s="1">
        <v>1</v>
      </c>
      <c r="C23" s="15" t="s">
        <v>80</v>
      </c>
      <c r="D23" s="6">
        <v>21.484582901000977</v>
      </c>
    </row>
    <row r="24" spans="1:11" x14ac:dyDescent="0.25">
      <c r="A24" s="1" t="s">
        <v>38</v>
      </c>
      <c r="B24" s="1">
        <v>2</v>
      </c>
      <c r="C24" s="15" t="s">
        <v>79</v>
      </c>
      <c r="D24" s="6">
        <v>17.005105972290039</v>
      </c>
      <c r="I24" s="10"/>
    </row>
    <row r="25" spans="1:11" x14ac:dyDescent="0.25">
      <c r="A25" s="1" t="s">
        <v>38</v>
      </c>
      <c r="B25" s="1">
        <v>3</v>
      </c>
      <c r="C25" s="15" t="s">
        <v>80</v>
      </c>
      <c r="D25" s="6">
        <v>21.511938095092773</v>
      </c>
      <c r="I25" s="10"/>
    </row>
    <row r="26" spans="1:11" x14ac:dyDescent="0.25">
      <c r="A26" s="1" t="s">
        <v>45</v>
      </c>
      <c r="B26" s="1">
        <v>1</v>
      </c>
      <c r="C26" s="15" t="s">
        <v>79</v>
      </c>
      <c r="D26" s="6">
        <v>17.190208435058594</v>
      </c>
      <c r="I26" s="10"/>
    </row>
    <row r="27" spans="1:11" x14ac:dyDescent="0.25">
      <c r="A27" s="1" t="s">
        <v>45</v>
      </c>
      <c r="B27" s="1">
        <v>2</v>
      </c>
      <c r="C27" s="15" t="s">
        <v>80</v>
      </c>
      <c r="D27" s="6">
        <v>21.654542922973633</v>
      </c>
      <c r="I27" s="10"/>
    </row>
    <row r="28" spans="1:11" x14ac:dyDescent="0.25">
      <c r="A28" s="1" t="s">
        <v>45</v>
      </c>
      <c r="B28" s="1">
        <v>3</v>
      </c>
      <c r="C28" s="15" t="s">
        <v>79</v>
      </c>
      <c r="D28" s="6">
        <v>17.183315277099609</v>
      </c>
    </row>
    <row r="29" spans="1:11" x14ac:dyDescent="0.25">
      <c r="A29" s="1" t="s">
        <v>45</v>
      </c>
      <c r="B29" s="1">
        <v>1</v>
      </c>
      <c r="C29" s="15" t="s">
        <v>80</v>
      </c>
      <c r="D29" s="6">
        <v>21.672918319702148</v>
      </c>
    </row>
    <row r="30" spans="1:11" x14ac:dyDescent="0.25">
      <c r="A30" s="1" t="s">
        <v>45</v>
      </c>
      <c r="B30" s="1">
        <v>2</v>
      </c>
      <c r="C30" s="15" t="s">
        <v>79</v>
      </c>
      <c r="D30" s="6">
        <v>17.335237503051758</v>
      </c>
    </row>
    <row r="31" spans="1:11" x14ac:dyDescent="0.25">
      <c r="A31" s="1" t="s">
        <v>45</v>
      </c>
      <c r="B31" s="1">
        <v>3</v>
      </c>
      <c r="C31" s="15" t="s">
        <v>80</v>
      </c>
      <c r="D31" s="6">
        <v>21.806669235229492</v>
      </c>
    </row>
    <row r="32" spans="1:11" x14ac:dyDescent="0.25">
      <c r="A32" s="1" t="s">
        <v>46</v>
      </c>
      <c r="B32" s="1">
        <v>1</v>
      </c>
      <c r="C32" s="15" t="s">
        <v>79</v>
      </c>
      <c r="D32" s="6">
        <v>17.308218002319336</v>
      </c>
    </row>
    <row r="33" spans="1:4" x14ac:dyDescent="0.25">
      <c r="A33" s="1" t="s">
        <v>46</v>
      </c>
      <c r="B33" s="1">
        <v>2</v>
      </c>
      <c r="C33" s="15" t="s">
        <v>80</v>
      </c>
      <c r="D33" s="6">
        <v>21.88349723815918</v>
      </c>
    </row>
    <row r="34" spans="1:4" x14ac:dyDescent="0.25">
      <c r="A34" s="1" t="s">
        <v>46</v>
      </c>
      <c r="B34" s="1">
        <v>3</v>
      </c>
      <c r="C34" s="15" t="s">
        <v>79</v>
      </c>
      <c r="D34" s="6">
        <v>17.328035354614258</v>
      </c>
    </row>
    <row r="35" spans="1:4" x14ac:dyDescent="0.25">
      <c r="A35" s="1" t="s">
        <v>46</v>
      </c>
      <c r="B35" s="1">
        <v>1</v>
      </c>
      <c r="C35" s="15" t="s">
        <v>80</v>
      </c>
      <c r="D35" s="6">
        <v>21.892051696777344</v>
      </c>
    </row>
    <row r="36" spans="1:4" x14ac:dyDescent="0.25">
      <c r="A36" s="1" t="s">
        <v>46</v>
      </c>
      <c r="B36" s="1">
        <v>2</v>
      </c>
      <c r="C36" s="15" t="s">
        <v>79</v>
      </c>
      <c r="D36" s="6">
        <v>17.476886749267578</v>
      </c>
    </row>
    <row r="37" spans="1:4" x14ac:dyDescent="0.25">
      <c r="A37" s="1" t="s">
        <v>46</v>
      </c>
      <c r="B37" s="1">
        <v>3</v>
      </c>
      <c r="C37" s="15" t="s">
        <v>80</v>
      </c>
      <c r="D37" s="6">
        <v>22.107746124267578</v>
      </c>
    </row>
    <row r="38" spans="1:4" x14ac:dyDescent="0.25">
      <c r="A38" s="1" t="s">
        <v>33</v>
      </c>
      <c r="B38" s="1">
        <v>1</v>
      </c>
      <c r="C38" s="15" t="s">
        <v>79</v>
      </c>
      <c r="D38" s="6">
        <v>17.259275436401367</v>
      </c>
    </row>
    <row r="39" spans="1:4" x14ac:dyDescent="0.25">
      <c r="A39" s="1" t="s">
        <v>33</v>
      </c>
      <c r="B39" s="1">
        <v>2</v>
      </c>
      <c r="C39" s="15" t="s">
        <v>80</v>
      </c>
      <c r="D39" s="6">
        <v>22.859979629516602</v>
      </c>
    </row>
    <row r="40" spans="1:4" x14ac:dyDescent="0.25">
      <c r="A40" s="1" t="s">
        <v>33</v>
      </c>
      <c r="B40" s="1">
        <v>3</v>
      </c>
      <c r="C40" s="15" t="s">
        <v>79</v>
      </c>
      <c r="D40" s="6">
        <v>17.261688232421875</v>
      </c>
    </row>
    <row r="41" spans="1:4" x14ac:dyDescent="0.25">
      <c r="A41" s="1" t="s">
        <v>33</v>
      </c>
      <c r="B41" s="1">
        <v>1</v>
      </c>
      <c r="C41" s="15" t="s">
        <v>80</v>
      </c>
      <c r="D41" s="6">
        <v>22.821203231811523</v>
      </c>
    </row>
    <row r="42" spans="1:4" x14ac:dyDescent="0.25">
      <c r="A42" s="1" t="s">
        <v>33</v>
      </c>
      <c r="B42" s="1">
        <v>2</v>
      </c>
      <c r="C42" s="15" t="s">
        <v>79</v>
      </c>
      <c r="D42" s="6">
        <v>17.148754119873047</v>
      </c>
    </row>
    <row r="43" spans="1:4" x14ac:dyDescent="0.25">
      <c r="A43" s="1" t="s">
        <v>33</v>
      </c>
      <c r="B43" s="1">
        <v>3</v>
      </c>
      <c r="C43" s="15" t="s">
        <v>80</v>
      </c>
      <c r="D43" s="6">
        <v>22.789621353149414</v>
      </c>
    </row>
    <row r="44" spans="1:4" x14ac:dyDescent="0.25">
      <c r="A44" s="1" t="s">
        <v>35</v>
      </c>
      <c r="B44" s="1">
        <v>1</v>
      </c>
      <c r="C44" s="15" t="s">
        <v>79</v>
      </c>
      <c r="D44" s="6">
        <v>17.441173553466797</v>
      </c>
    </row>
    <row r="45" spans="1:4" x14ac:dyDescent="0.25">
      <c r="A45" s="1" t="s">
        <v>35</v>
      </c>
      <c r="B45" s="1">
        <v>2</v>
      </c>
      <c r="C45" s="15" t="s">
        <v>80</v>
      </c>
      <c r="D45" s="6">
        <v>22.717693328857422</v>
      </c>
    </row>
    <row r="46" spans="1:4" x14ac:dyDescent="0.25">
      <c r="A46" s="1" t="s">
        <v>35</v>
      </c>
      <c r="B46" s="1">
        <v>3</v>
      </c>
      <c r="C46" s="15" t="s">
        <v>79</v>
      </c>
      <c r="D46" s="6">
        <v>17.423469543457031</v>
      </c>
    </row>
    <row r="47" spans="1:4" x14ac:dyDescent="0.25">
      <c r="A47" s="1" t="s">
        <v>35</v>
      </c>
      <c r="B47" s="1">
        <v>1</v>
      </c>
      <c r="C47" s="15" t="s">
        <v>80</v>
      </c>
      <c r="D47" s="6">
        <v>22.651561737060547</v>
      </c>
    </row>
    <row r="48" spans="1:4" x14ac:dyDescent="0.25">
      <c r="A48" s="1" t="s">
        <v>35</v>
      </c>
      <c r="B48" s="1">
        <v>2</v>
      </c>
      <c r="C48" s="15" t="s">
        <v>79</v>
      </c>
      <c r="D48" s="6">
        <v>17.365224838256836</v>
      </c>
    </row>
    <row r="49" spans="1:4" x14ac:dyDescent="0.25">
      <c r="A49" s="1" t="s">
        <v>35</v>
      </c>
      <c r="B49" s="1">
        <v>3</v>
      </c>
      <c r="C49" s="15" t="s">
        <v>80</v>
      </c>
      <c r="D49" s="6">
        <v>22.667671203613281</v>
      </c>
    </row>
    <row r="50" spans="1:4" x14ac:dyDescent="0.25">
      <c r="A50" s="1" t="s">
        <v>36</v>
      </c>
      <c r="B50" s="1">
        <v>1</v>
      </c>
      <c r="C50" s="15" t="s">
        <v>79</v>
      </c>
      <c r="D50" s="6">
        <v>17.283151626586914</v>
      </c>
    </row>
    <row r="51" spans="1:4" x14ac:dyDescent="0.25">
      <c r="A51" s="1" t="s">
        <v>36</v>
      </c>
      <c r="B51" s="1">
        <v>2</v>
      </c>
      <c r="C51" s="15" t="s">
        <v>80</v>
      </c>
      <c r="D51" s="6">
        <v>22.342456817626953</v>
      </c>
    </row>
    <row r="52" spans="1:4" x14ac:dyDescent="0.25">
      <c r="A52" s="1" t="s">
        <v>36</v>
      </c>
      <c r="B52" s="1">
        <v>3</v>
      </c>
      <c r="C52" s="15" t="s">
        <v>79</v>
      </c>
      <c r="D52" s="6">
        <v>17.271293640136719</v>
      </c>
    </row>
    <row r="53" spans="1:4" x14ac:dyDescent="0.25">
      <c r="A53" s="1" t="s">
        <v>36</v>
      </c>
      <c r="B53" s="1">
        <v>1</v>
      </c>
      <c r="C53" s="15" t="s">
        <v>80</v>
      </c>
      <c r="D53" s="6">
        <v>22.353216171264648</v>
      </c>
    </row>
    <row r="54" spans="1:4" x14ac:dyDescent="0.25">
      <c r="A54" s="1" t="s">
        <v>36</v>
      </c>
      <c r="B54" s="1">
        <v>2</v>
      </c>
      <c r="C54" s="15" t="s">
        <v>79</v>
      </c>
      <c r="D54" s="6">
        <v>17.30384635925293</v>
      </c>
    </row>
    <row r="55" spans="1:4" x14ac:dyDescent="0.25">
      <c r="A55" s="1" t="s">
        <v>36</v>
      </c>
      <c r="B55" s="1">
        <v>3</v>
      </c>
      <c r="C55" s="15" t="s">
        <v>80</v>
      </c>
      <c r="D55" s="6">
        <v>22.353366851806641</v>
      </c>
    </row>
    <row r="56" spans="1:4" x14ac:dyDescent="0.25">
      <c r="A56" s="1" t="s">
        <v>43</v>
      </c>
      <c r="B56" s="1">
        <v>1</v>
      </c>
      <c r="C56" s="15" t="s">
        <v>79</v>
      </c>
      <c r="D56" s="6">
        <v>17.473892211914063</v>
      </c>
    </row>
    <row r="57" spans="1:4" x14ac:dyDescent="0.25">
      <c r="A57" s="1" t="s">
        <v>43</v>
      </c>
      <c r="B57" s="1">
        <v>2</v>
      </c>
      <c r="C57" s="15" t="s">
        <v>80</v>
      </c>
      <c r="D57" s="6">
        <v>22.860700607299805</v>
      </c>
    </row>
    <row r="58" spans="1:4" x14ac:dyDescent="0.25">
      <c r="A58" s="1" t="s">
        <v>43</v>
      </c>
      <c r="B58" s="1">
        <v>3</v>
      </c>
      <c r="C58" s="15" t="s">
        <v>79</v>
      </c>
      <c r="D58" s="6">
        <v>17.521310806274414</v>
      </c>
    </row>
    <row r="59" spans="1:4" x14ac:dyDescent="0.25">
      <c r="A59" s="1" t="s">
        <v>43</v>
      </c>
      <c r="B59" s="1">
        <v>1</v>
      </c>
      <c r="C59" s="15" t="s">
        <v>80</v>
      </c>
      <c r="D59" s="6">
        <v>22.877918243408203</v>
      </c>
    </row>
    <row r="60" spans="1:4" x14ac:dyDescent="0.25">
      <c r="A60" s="1" t="s">
        <v>43</v>
      </c>
      <c r="B60" s="1">
        <v>2</v>
      </c>
      <c r="C60" s="15" t="s">
        <v>79</v>
      </c>
      <c r="D60" s="6">
        <v>17.503408432006836</v>
      </c>
    </row>
    <row r="61" spans="1:4" x14ac:dyDescent="0.25">
      <c r="A61" s="1" t="s">
        <v>43</v>
      </c>
      <c r="B61" s="1">
        <v>3</v>
      </c>
      <c r="C61" s="15" t="s">
        <v>80</v>
      </c>
      <c r="D61" s="6">
        <v>22.836299896240234</v>
      </c>
    </row>
    <row r="62" spans="1:4" x14ac:dyDescent="0.25">
      <c r="A62" s="1" t="s">
        <v>34</v>
      </c>
      <c r="B62" s="1">
        <v>1</v>
      </c>
      <c r="C62" s="15" t="s">
        <v>79</v>
      </c>
      <c r="D62" s="6">
        <v>17.288932800292969</v>
      </c>
    </row>
    <row r="63" spans="1:4" x14ac:dyDescent="0.25">
      <c r="A63" s="1" t="s">
        <v>34</v>
      </c>
      <c r="B63" s="1">
        <v>2</v>
      </c>
      <c r="C63" s="15" t="s">
        <v>80</v>
      </c>
      <c r="D63" s="6">
        <v>22.346281051635742</v>
      </c>
    </row>
    <row r="64" spans="1:4" x14ac:dyDescent="0.25">
      <c r="A64" s="1" t="s">
        <v>34</v>
      </c>
      <c r="B64" s="1">
        <v>3</v>
      </c>
      <c r="C64" s="15" t="s">
        <v>79</v>
      </c>
      <c r="D64" s="6">
        <v>17.328104019165039</v>
      </c>
    </row>
    <row r="65" spans="1:4" x14ac:dyDescent="0.25">
      <c r="A65" s="1" t="s">
        <v>34</v>
      </c>
      <c r="B65" s="1">
        <v>1</v>
      </c>
      <c r="C65" s="15" t="s">
        <v>80</v>
      </c>
      <c r="D65" s="6">
        <v>22.315500259399414</v>
      </c>
    </row>
    <row r="66" spans="1:4" x14ac:dyDescent="0.25">
      <c r="A66" s="1" t="s">
        <v>34</v>
      </c>
      <c r="B66" s="1">
        <v>2</v>
      </c>
      <c r="C66" s="15" t="s">
        <v>79</v>
      </c>
      <c r="D66" s="6">
        <v>17.356752395629883</v>
      </c>
    </row>
    <row r="67" spans="1:4" x14ac:dyDescent="0.25">
      <c r="A67" s="1" t="s">
        <v>34</v>
      </c>
      <c r="B67" s="1">
        <v>3</v>
      </c>
      <c r="C67" s="15" t="s">
        <v>80</v>
      </c>
      <c r="D67" s="6">
        <v>22.442142486572266</v>
      </c>
    </row>
    <row r="68" spans="1:4" x14ac:dyDescent="0.25">
      <c r="A68" s="1" t="s">
        <v>44</v>
      </c>
      <c r="B68" s="1">
        <v>1</v>
      </c>
      <c r="C68" s="15" t="s">
        <v>79</v>
      </c>
      <c r="D68" s="6">
        <v>17.517969131469727</v>
      </c>
    </row>
    <row r="69" spans="1:4" x14ac:dyDescent="0.25">
      <c r="A69" s="1" t="s">
        <v>44</v>
      </c>
      <c r="B69" s="1">
        <v>2</v>
      </c>
      <c r="C69" s="15" t="s">
        <v>80</v>
      </c>
      <c r="D69" s="6">
        <v>22.787893295288086</v>
      </c>
    </row>
    <row r="70" spans="1:4" x14ac:dyDescent="0.25">
      <c r="A70" s="1" t="s">
        <v>44</v>
      </c>
      <c r="B70" s="1">
        <v>3</v>
      </c>
      <c r="C70" s="15" t="s">
        <v>79</v>
      </c>
      <c r="D70" s="6">
        <v>17.567890167236328</v>
      </c>
    </row>
    <row r="71" spans="1:4" x14ac:dyDescent="0.25">
      <c r="A71" s="1" t="s">
        <v>44</v>
      </c>
      <c r="B71" s="1">
        <v>1</v>
      </c>
      <c r="C71" s="15" t="s">
        <v>80</v>
      </c>
      <c r="D71" s="6">
        <v>22.78533935546875</v>
      </c>
    </row>
    <row r="72" spans="1:4" x14ac:dyDescent="0.25">
      <c r="A72" s="1" t="s">
        <v>44</v>
      </c>
      <c r="B72" s="1">
        <v>2</v>
      </c>
      <c r="C72" s="15" t="s">
        <v>79</v>
      </c>
      <c r="D72" s="6">
        <v>17.633588790893555</v>
      </c>
    </row>
    <row r="73" spans="1:4" x14ac:dyDescent="0.25">
      <c r="A73" s="1" t="s">
        <v>44</v>
      </c>
      <c r="B73" s="1">
        <v>3</v>
      </c>
      <c r="C73" s="15" t="s">
        <v>80</v>
      </c>
      <c r="D73" s="6">
        <v>22.908279418945313</v>
      </c>
    </row>
    <row r="74" spans="1:4" x14ac:dyDescent="0.25">
      <c r="A74" s="1" t="s">
        <v>29</v>
      </c>
      <c r="B74" s="1">
        <v>1</v>
      </c>
      <c r="C74" s="15" t="s">
        <v>79</v>
      </c>
      <c r="D74" s="6">
        <v>16.677486419677734</v>
      </c>
    </row>
    <row r="75" spans="1:4" x14ac:dyDescent="0.25">
      <c r="A75" s="1" t="s">
        <v>29</v>
      </c>
      <c r="B75" s="1">
        <v>2</v>
      </c>
      <c r="C75" s="15" t="s">
        <v>80</v>
      </c>
      <c r="D75" s="6">
        <v>20.987043380737305</v>
      </c>
    </row>
    <row r="76" spans="1:4" x14ac:dyDescent="0.25">
      <c r="A76" s="1" t="s">
        <v>29</v>
      </c>
      <c r="B76" s="1">
        <v>3</v>
      </c>
      <c r="C76" s="15" t="s">
        <v>79</v>
      </c>
      <c r="D76" s="6">
        <v>16.699380874633789</v>
      </c>
    </row>
    <row r="77" spans="1:4" x14ac:dyDescent="0.25">
      <c r="A77" s="1" t="s">
        <v>29</v>
      </c>
      <c r="B77" s="1">
        <v>1</v>
      </c>
      <c r="C77" s="15" t="s">
        <v>80</v>
      </c>
      <c r="D77" s="6">
        <v>21.071605682373047</v>
      </c>
    </row>
    <row r="78" spans="1:4" x14ac:dyDescent="0.25">
      <c r="A78" s="1" t="s">
        <v>29</v>
      </c>
      <c r="B78" s="1">
        <v>2</v>
      </c>
      <c r="C78" s="15" t="s">
        <v>79</v>
      </c>
      <c r="D78" s="6">
        <v>16.739011764526367</v>
      </c>
    </row>
    <row r="79" spans="1:4" x14ac:dyDescent="0.25">
      <c r="A79" s="1" t="s">
        <v>29</v>
      </c>
      <c r="B79" s="1">
        <v>3</v>
      </c>
      <c r="C79" s="15" t="s">
        <v>80</v>
      </c>
      <c r="D79" s="6">
        <v>21.129749298095703</v>
      </c>
    </row>
    <row r="80" spans="1:4" x14ac:dyDescent="0.25">
      <c r="A80" s="1" t="s">
        <v>30</v>
      </c>
      <c r="B80" s="1">
        <v>1</v>
      </c>
      <c r="C80" s="15" t="s">
        <v>79</v>
      </c>
      <c r="D80" s="6">
        <v>16.843120574951172</v>
      </c>
    </row>
    <row r="81" spans="1:4" x14ac:dyDescent="0.25">
      <c r="A81" s="1" t="s">
        <v>30</v>
      </c>
      <c r="B81" s="1">
        <v>2</v>
      </c>
      <c r="C81" s="15" t="s">
        <v>80</v>
      </c>
      <c r="D81" s="6">
        <v>21.414274215698242</v>
      </c>
    </row>
    <row r="82" spans="1:4" x14ac:dyDescent="0.25">
      <c r="A82" s="1" t="s">
        <v>30</v>
      </c>
      <c r="B82" s="1">
        <v>3</v>
      </c>
      <c r="C82" s="15" t="s">
        <v>79</v>
      </c>
      <c r="D82" s="6">
        <v>16.804672241210938</v>
      </c>
    </row>
    <row r="83" spans="1:4" x14ac:dyDescent="0.25">
      <c r="A83" s="1" t="s">
        <v>30</v>
      </c>
      <c r="B83" s="1">
        <v>1</v>
      </c>
      <c r="C83" s="15" t="s">
        <v>80</v>
      </c>
      <c r="D83" s="6">
        <v>21.437763214111328</v>
      </c>
    </row>
    <row r="84" spans="1:4" x14ac:dyDescent="0.25">
      <c r="A84" s="1" t="s">
        <v>30</v>
      </c>
      <c r="B84" s="1">
        <v>2</v>
      </c>
      <c r="C84" s="15" t="s">
        <v>79</v>
      </c>
      <c r="D84" s="6">
        <v>16.810516357421875</v>
      </c>
    </row>
    <row r="85" spans="1:4" x14ac:dyDescent="0.25">
      <c r="A85" s="1" t="s">
        <v>30</v>
      </c>
      <c r="B85" s="1">
        <v>3</v>
      </c>
      <c r="C85" s="15" t="s">
        <v>80</v>
      </c>
      <c r="D85" s="6">
        <v>21.423267364501953</v>
      </c>
    </row>
    <row r="86" spans="1:4" x14ac:dyDescent="0.25">
      <c r="A86" s="1" t="s">
        <v>32</v>
      </c>
      <c r="B86" s="1">
        <v>1</v>
      </c>
      <c r="C86" s="15" t="s">
        <v>79</v>
      </c>
      <c r="D86" s="6">
        <v>16.913730621337891</v>
      </c>
    </row>
    <row r="87" spans="1:4" x14ac:dyDescent="0.25">
      <c r="A87" s="1" t="s">
        <v>32</v>
      </c>
      <c r="B87" s="1">
        <v>2</v>
      </c>
      <c r="C87" s="15" t="s">
        <v>80</v>
      </c>
      <c r="D87" s="6">
        <v>21.858591079711914</v>
      </c>
    </row>
    <row r="88" spans="1:4" x14ac:dyDescent="0.25">
      <c r="A88" s="1" t="s">
        <v>32</v>
      </c>
      <c r="B88" s="1">
        <v>3</v>
      </c>
      <c r="C88" s="15" t="s">
        <v>79</v>
      </c>
      <c r="D88" s="6">
        <v>16.899276733398438</v>
      </c>
    </row>
    <row r="89" spans="1:4" x14ac:dyDescent="0.25">
      <c r="A89" s="1" t="s">
        <v>32</v>
      </c>
      <c r="B89" s="1">
        <v>1</v>
      </c>
      <c r="C89" s="15" t="s">
        <v>80</v>
      </c>
      <c r="D89" s="6">
        <v>21.795383453369141</v>
      </c>
    </row>
    <row r="90" spans="1:4" x14ac:dyDescent="0.25">
      <c r="A90" s="1" t="s">
        <v>32</v>
      </c>
      <c r="B90" s="1">
        <v>2</v>
      </c>
      <c r="C90" s="15" t="s">
        <v>79</v>
      </c>
      <c r="D90" s="6">
        <v>17.033971786499023</v>
      </c>
    </row>
    <row r="91" spans="1:4" x14ac:dyDescent="0.25">
      <c r="A91" s="1" t="s">
        <v>32</v>
      </c>
      <c r="B91" s="1">
        <v>3</v>
      </c>
      <c r="C91" s="15" t="s">
        <v>80</v>
      </c>
      <c r="D91" s="6">
        <v>21.872776031494141</v>
      </c>
    </row>
    <row r="92" spans="1:4" x14ac:dyDescent="0.25">
      <c r="A92" s="1" t="s">
        <v>31</v>
      </c>
      <c r="B92" s="1">
        <v>1</v>
      </c>
      <c r="C92" s="15" t="s">
        <v>79</v>
      </c>
      <c r="D92" s="6">
        <v>17.238353729248047</v>
      </c>
    </row>
    <row r="93" spans="1:4" x14ac:dyDescent="0.25">
      <c r="A93" s="1" t="s">
        <v>31</v>
      </c>
      <c r="B93" s="1">
        <v>2</v>
      </c>
      <c r="C93" s="15" t="s">
        <v>80</v>
      </c>
      <c r="D93" s="6">
        <v>21.945192337036133</v>
      </c>
    </row>
    <row r="94" spans="1:4" x14ac:dyDescent="0.25">
      <c r="A94" s="1" t="s">
        <v>31</v>
      </c>
      <c r="B94" s="1">
        <v>3</v>
      </c>
      <c r="C94" s="15" t="s">
        <v>79</v>
      </c>
      <c r="D94" s="6">
        <v>17.245166778564453</v>
      </c>
    </row>
    <row r="95" spans="1:4" x14ac:dyDescent="0.25">
      <c r="A95" s="1" t="s">
        <v>31</v>
      </c>
      <c r="B95" s="1">
        <v>1</v>
      </c>
      <c r="C95" s="15" t="s">
        <v>80</v>
      </c>
      <c r="D95" s="6">
        <v>21.888114929199219</v>
      </c>
    </row>
    <row r="96" spans="1:4" x14ac:dyDescent="0.25">
      <c r="A96" s="1" t="s">
        <v>31</v>
      </c>
      <c r="B96" s="1">
        <v>2</v>
      </c>
      <c r="C96" s="15" t="s">
        <v>79</v>
      </c>
      <c r="D96" s="6">
        <v>17.131418228149414</v>
      </c>
    </row>
    <row r="97" spans="1:4" x14ac:dyDescent="0.25">
      <c r="A97" s="1" t="s">
        <v>31</v>
      </c>
      <c r="B97" s="1">
        <v>3</v>
      </c>
      <c r="C97" s="15" t="s">
        <v>80</v>
      </c>
      <c r="D97" s="6">
        <v>21.932285308837891</v>
      </c>
    </row>
    <row r="98" spans="1:4" x14ac:dyDescent="0.25">
      <c r="A98" s="1" t="s">
        <v>41</v>
      </c>
      <c r="B98" s="1">
        <v>1</v>
      </c>
      <c r="C98" s="15" t="s">
        <v>79</v>
      </c>
      <c r="D98" s="6">
        <v>17.133689880371094</v>
      </c>
    </row>
    <row r="99" spans="1:4" x14ac:dyDescent="0.25">
      <c r="A99" s="1" t="s">
        <v>41</v>
      </c>
      <c r="B99" s="1">
        <v>2</v>
      </c>
      <c r="C99" s="15" t="s">
        <v>80</v>
      </c>
      <c r="D99" s="6">
        <v>21.701766967773438</v>
      </c>
    </row>
    <row r="100" spans="1:4" x14ac:dyDescent="0.25">
      <c r="A100" s="1" t="s">
        <v>41</v>
      </c>
      <c r="B100" s="1">
        <v>3</v>
      </c>
      <c r="C100" s="15" t="s">
        <v>79</v>
      </c>
      <c r="D100" s="6">
        <v>17.122079849243164</v>
      </c>
    </row>
    <row r="101" spans="1:4" x14ac:dyDescent="0.25">
      <c r="A101" s="1" t="s">
        <v>41</v>
      </c>
      <c r="B101" s="1">
        <v>1</v>
      </c>
      <c r="C101" s="15" t="s">
        <v>80</v>
      </c>
      <c r="D101" s="6">
        <v>21.631460189819336</v>
      </c>
    </row>
    <row r="102" spans="1:4" x14ac:dyDescent="0.25">
      <c r="A102" s="1" t="s">
        <v>41</v>
      </c>
      <c r="B102" s="1">
        <v>2</v>
      </c>
      <c r="C102" s="15" t="s">
        <v>79</v>
      </c>
      <c r="D102" s="6">
        <v>17.064651489257813</v>
      </c>
    </row>
    <row r="103" spans="1:4" x14ac:dyDescent="0.25">
      <c r="A103" s="1" t="s">
        <v>41</v>
      </c>
      <c r="B103" s="1">
        <v>3</v>
      </c>
      <c r="C103" s="15" t="s">
        <v>80</v>
      </c>
      <c r="D103" s="6">
        <v>21.634004592895508</v>
      </c>
    </row>
    <row r="104" spans="1:4" x14ac:dyDescent="0.25">
      <c r="A104" s="1" t="s">
        <v>42</v>
      </c>
      <c r="B104" s="1">
        <v>1</v>
      </c>
      <c r="C104" s="15" t="s">
        <v>79</v>
      </c>
      <c r="D104" s="6">
        <v>17.362331390380859</v>
      </c>
    </row>
    <row r="105" spans="1:4" x14ac:dyDescent="0.25">
      <c r="A105" s="1" t="s">
        <v>42</v>
      </c>
      <c r="B105" s="1">
        <v>2</v>
      </c>
      <c r="C105" s="15" t="s">
        <v>80</v>
      </c>
      <c r="D105" s="6">
        <v>21.678243637084961</v>
      </c>
    </row>
    <row r="106" spans="1:4" x14ac:dyDescent="0.25">
      <c r="A106" s="1" t="s">
        <v>42</v>
      </c>
      <c r="B106" s="1">
        <v>3</v>
      </c>
      <c r="C106" s="15" t="s">
        <v>79</v>
      </c>
      <c r="D106" s="6">
        <v>17.408391952514648</v>
      </c>
    </row>
    <row r="107" spans="1:4" x14ac:dyDescent="0.25">
      <c r="A107" s="1" t="s">
        <v>42</v>
      </c>
      <c r="B107" s="1">
        <v>1</v>
      </c>
      <c r="C107" s="15" t="s">
        <v>80</v>
      </c>
      <c r="D107" s="6">
        <v>21.719188690185547</v>
      </c>
    </row>
    <row r="108" spans="1:4" x14ac:dyDescent="0.25">
      <c r="A108" s="1" t="s">
        <v>42</v>
      </c>
      <c r="B108" s="1">
        <v>2</v>
      </c>
      <c r="C108" s="15" t="s">
        <v>79</v>
      </c>
      <c r="D108" s="6">
        <v>17.514450073242188</v>
      </c>
    </row>
    <row r="109" spans="1:4" x14ac:dyDescent="0.25">
      <c r="A109" s="1" t="s">
        <v>42</v>
      </c>
      <c r="B109" s="1">
        <v>3</v>
      </c>
      <c r="C109" s="15" t="s">
        <v>80</v>
      </c>
      <c r="D109" s="6">
        <v>21.689119338989258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73BD1-14CC-4B8C-8B55-CD45C2F8C051}">
  <dimension ref="A1:L19"/>
  <sheetViews>
    <sheetView workbookViewId="0">
      <selection activeCell="B14" sqref="B14:B19"/>
    </sheetView>
  </sheetViews>
  <sheetFormatPr defaultRowHeight="15" x14ac:dyDescent="0.25"/>
  <cols>
    <col min="1" max="1" width="9.42578125" bestFit="1" customWidth="1"/>
    <col min="2" max="2" width="7.85546875" bestFit="1" customWidth="1"/>
    <col min="3" max="3" width="10.5703125" bestFit="1" customWidth="1"/>
    <col min="4" max="5" width="9.7109375" bestFit="1" customWidth="1"/>
    <col min="6" max="6" width="4.140625" bestFit="1" customWidth="1"/>
    <col min="7" max="7" width="9.85546875" bestFit="1" customWidth="1"/>
    <col min="8" max="8" width="12" bestFit="1" customWidth="1"/>
    <col min="10" max="10" width="14.5703125" bestFit="1" customWidth="1"/>
    <col min="14" max="14" width="14.42578125" bestFit="1" customWidth="1"/>
    <col min="15" max="15" width="17.5703125" bestFit="1" customWidth="1"/>
  </cols>
  <sheetData>
    <row r="1" spans="1:12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5</v>
      </c>
      <c r="H1" s="4" t="s">
        <v>51</v>
      </c>
    </row>
    <row r="2" spans="1:12" ht="15.75" x14ac:dyDescent="0.25">
      <c r="A2" s="1" t="s">
        <v>9</v>
      </c>
      <c r="B2" s="1" t="s">
        <v>21</v>
      </c>
      <c r="C2" s="1" t="s">
        <v>29</v>
      </c>
      <c r="D2" s="2">
        <v>43900</v>
      </c>
      <c r="E2" s="2">
        <v>44006</v>
      </c>
      <c r="F2" s="1" t="s">
        <v>10</v>
      </c>
      <c r="G2" s="3" t="s">
        <v>8</v>
      </c>
      <c r="H2" s="1">
        <v>0.92406600741559175</v>
      </c>
      <c r="J2" s="1" t="s">
        <v>5</v>
      </c>
      <c r="K2" s="11" t="s">
        <v>49</v>
      </c>
      <c r="L2" s="1" t="s">
        <v>50</v>
      </c>
    </row>
    <row r="3" spans="1:12" ht="15.75" x14ac:dyDescent="0.25">
      <c r="A3" s="1" t="s">
        <v>12</v>
      </c>
      <c r="B3" s="1" t="s">
        <v>21</v>
      </c>
      <c r="C3" s="1" t="s">
        <v>30</v>
      </c>
      <c r="D3" s="2">
        <v>43900</v>
      </c>
      <c r="E3" s="2">
        <v>44006</v>
      </c>
      <c r="F3" s="1" t="s">
        <v>10</v>
      </c>
      <c r="G3" s="3" t="s">
        <v>8</v>
      </c>
      <c r="H3" s="1">
        <v>0.91475594725171638</v>
      </c>
      <c r="J3" s="1" t="s">
        <v>6</v>
      </c>
      <c r="K3" s="12">
        <f>AVERAGEIF($G2:$G$19,"WT",$H$2:$H$19)</f>
        <v>1.0013351943243904</v>
      </c>
      <c r="L3" s="1">
        <f t="array" ref="L3">STDEV(IF($G$2:$G$19="WT",$H$2:$H$19,"NA"))/SQRT(6)</f>
        <v>2.3100893961031113E-2</v>
      </c>
    </row>
    <row r="4" spans="1:12" ht="15.75" x14ac:dyDescent="0.25">
      <c r="A4" s="1" t="s">
        <v>15</v>
      </c>
      <c r="B4" s="1" t="s">
        <v>21</v>
      </c>
      <c r="C4" s="1" t="s">
        <v>32</v>
      </c>
      <c r="D4" s="2">
        <v>43900</v>
      </c>
      <c r="E4" s="2">
        <v>44006</v>
      </c>
      <c r="F4" s="1" t="s">
        <v>10</v>
      </c>
      <c r="G4" s="3" t="s">
        <v>8</v>
      </c>
      <c r="H4" s="1">
        <v>0.86578611855931586</v>
      </c>
      <c r="J4" s="1" t="s">
        <v>21</v>
      </c>
      <c r="K4" s="12">
        <f>AVERAGEIFS($H$2:$H$19,$B$2:$B$19,"G256W",$G$2:$G$19,"Het")</f>
        <v>0.99371838118570899</v>
      </c>
      <c r="L4" s="1">
        <f t="array" ref="L4">STDEV(IF($G$2:$G$19="Het",IF($B$2:$B$19="G256W",$H$2:$H$19,"NA"),"NA"))/SQRT(6)</f>
        <v>4.3915707028641338E-2</v>
      </c>
    </row>
    <row r="5" spans="1:12" ht="15.75" x14ac:dyDescent="0.25">
      <c r="A5" s="1" t="s">
        <v>23</v>
      </c>
      <c r="B5" s="1" t="s">
        <v>65</v>
      </c>
      <c r="C5" s="1" t="s">
        <v>33</v>
      </c>
      <c r="D5" s="2">
        <v>43915</v>
      </c>
      <c r="E5" s="2">
        <v>44028</v>
      </c>
      <c r="F5" s="2" t="s">
        <v>10</v>
      </c>
      <c r="G5" s="3" t="s">
        <v>8</v>
      </c>
      <c r="H5" s="1">
        <v>0.57840493968128781</v>
      </c>
      <c r="J5" s="1" t="s">
        <v>65</v>
      </c>
      <c r="K5" s="12">
        <f>AVERAGEIFS($H$2:$H$19,$B$2:$B$19,"E254fs",$G$2:$G$19,"Het")</f>
        <v>0.64019633692291567</v>
      </c>
      <c r="L5" s="1" cm="1">
        <f t="array" ref="L5">STDEV(IF($G$2:$G$19="Het",IF($B$2:$B$19="E254fs",$H$2:$H$19,"NA"),"NA"))/SQRT(6)</f>
        <v>4.6268748083499615E-2</v>
      </c>
    </row>
    <row r="6" spans="1:12" ht="15.75" x14ac:dyDescent="0.25">
      <c r="A6" s="1" t="s">
        <v>24</v>
      </c>
      <c r="B6" s="1" t="s">
        <v>65</v>
      </c>
      <c r="C6" s="1" t="s">
        <v>35</v>
      </c>
      <c r="D6" s="2">
        <v>43915</v>
      </c>
      <c r="E6" s="2">
        <v>44028</v>
      </c>
      <c r="F6" s="2" t="s">
        <v>10</v>
      </c>
      <c r="G6" s="3" t="s">
        <v>8</v>
      </c>
      <c r="H6" s="1">
        <v>0.71625312925670093</v>
      </c>
      <c r="J6" s="1"/>
      <c r="K6" s="8"/>
    </row>
    <row r="7" spans="1:12" ht="15.75" x14ac:dyDescent="0.25">
      <c r="A7" s="1" t="s">
        <v>25</v>
      </c>
      <c r="B7" s="1" t="s">
        <v>65</v>
      </c>
      <c r="C7" s="1" t="s">
        <v>36</v>
      </c>
      <c r="D7" s="2">
        <v>43915</v>
      </c>
      <c r="E7" s="2">
        <v>44028</v>
      </c>
      <c r="F7" s="2" t="s">
        <v>10</v>
      </c>
      <c r="G7" s="3" t="s">
        <v>8</v>
      </c>
      <c r="H7" s="1">
        <v>0.73018377230288889</v>
      </c>
    </row>
    <row r="8" spans="1:12" ht="15.75" x14ac:dyDescent="0.25">
      <c r="A8" s="1" t="s">
        <v>48</v>
      </c>
      <c r="B8" s="1" t="s">
        <v>21</v>
      </c>
      <c r="C8" s="1" t="s">
        <v>31</v>
      </c>
      <c r="D8" s="2">
        <v>43906</v>
      </c>
      <c r="E8" s="2">
        <v>44032</v>
      </c>
      <c r="F8" s="1" t="s">
        <v>7</v>
      </c>
      <c r="G8" s="3" t="s">
        <v>8</v>
      </c>
      <c r="H8" s="1">
        <v>1.1124315069110415</v>
      </c>
    </row>
    <row r="9" spans="1:12" ht="15.75" x14ac:dyDescent="0.25">
      <c r="A9" s="1" t="s">
        <v>11</v>
      </c>
      <c r="B9" s="1" t="s">
        <v>21</v>
      </c>
      <c r="C9" s="1" t="s">
        <v>41</v>
      </c>
      <c r="D9" s="2">
        <v>43900</v>
      </c>
      <c r="E9" s="2">
        <v>44006</v>
      </c>
      <c r="F9" s="1" t="s">
        <v>7</v>
      </c>
      <c r="G9" s="3" t="s">
        <v>8</v>
      </c>
      <c r="H9" s="1">
        <v>1.0287268492142327</v>
      </c>
    </row>
    <row r="10" spans="1:12" ht="15.75" x14ac:dyDescent="0.25">
      <c r="A10" s="1" t="s">
        <v>13</v>
      </c>
      <c r="B10" s="1" t="s">
        <v>21</v>
      </c>
      <c r="C10" s="1" t="s">
        <v>42</v>
      </c>
      <c r="D10" s="2">
        <v>43900</v>
      </c>
      <c r="E10" s="2">
        <v>44006</v>
      </c>
      <c r="F10" s="1" t="s">
        <v>7</v>
      </c>
      <c r="G10" s="3" t="s">
        <v>8</v>
      </c>
      <c r="H10" s="1">
        <v>1.1165438577623552</v>
      </c>
    </row>
    <row r="11" spans="1:12" ht="15.75" x14ac:dyDescent="0.25">
      <c r="A11" s="1" t="s">
        <v>18</v>
      </c>
      <c r="B11" s="1" t="s">
        <v>65</v>
      </c>
      <c r="C11" s="1" t="s">
        <v>43</v>
      </c>
      <c r="D11" s="2">
        <v>43892</v>
      </c>
      <c r="E11" s="2">
        <v>44020</v>
      </c>
      <c r="F11" s="2" t="s">
        <v>7</v>
      </c>
      <c r="G11" s="3" t="s">
        <v>8</v>
      </c>
      <c r="H11" s="1">
        <v>0.57620807877367164</v>
      </c>
    </row>
    <row r="12" spans="1:12" ht="15.75" x14ac:dyDescent="0.25">
      <c r="A12" s="1" t="s">
        <v>19</v>
      </c>
      <c r="B12" s="1" t="s">
        <v>65</v>
      </c>
      <c r="C12" s="1" t="s">
        <v>34</v>
      </c>
      <c r="D12" s="2">
        <v>43892</v>
      </c>
      <c r="E12" s="2">
        <v>44020</v>
      </c>
      <c r="F12" s="2" t="s">
        <v>7</v>
      </c>
      <c r="G12" s="3" t="s">
        <v>8</v>
      </c>
      <c r="H12" s="1">
        <v>0.76431772566066114</v>
      </c>
    </row>
    <row r="13" spans="1:12" ht="15.75" x14ac:dyDescent="0.25">
      <c r="A13" s="1" t="s">
        <v>27</v>
      </c>
      <c r="B13" s="1" t="s">
        <v>65</v>
      </c>
      <c r="C13" s="1" t="s">
        <v>44</v>
      </c>
      <c r="D13" s="2">
        <v>43937</v>
      </c>
      <c r="E13" s="2">
        <v>44028</v>
      </c>
      <c r="F13" s="2" t="s">
        <v>7</v>
      </c>
      <c r="G13" s="3" t="s">
        <v>8</v>
      </c>
      <c r="H13" s="1">
        <v>0.47581037586228364</v>
      </c>
    </row>
    <row r="14" spans="1:12" ht="15.75" x14ac:dyDescent="0.25">
      <c r="A14" s="1" t="s">
        <v>16</v>
      </c>
      <c r="B14" s="1" t="s">
        <v>21</v>
      </c>
      <c r="C14" s="1" t="s">
        <v>37</v>
      </c>
      <c r="D14" s="2">
        <v>43927</v>
      </c>
      <c r="E14" s="2">
        <v>44006</v>
      </c>
      <c r="F14" s="1" t="s">
        <v>10</v>
      </c>
      <c r="G14" s="3" t="s">
        <v>6</v>
      </c>
      <c r="H14" s="1">
        <v>0.98068969341675316</v>
      </c>
    </row>
    <row r="15" spans="1:12" ht="15.75" x14ac:dyDescent="0.25">
      <c r="A15" s="1" t="s">
        <v>22</v>
      </c>
      <c r="B15" s="1" t="s">
        <v>21</v>
      </c>
      <c r="C15" s="1" t="s">
        <v>39</v>
      </c>
      <c r="D15" s="2">
        <v>43898</v>
      </c>
      <c r="E15" s="2">
        <v>44019</v>
      </c>
      <c r="F15" s="1" t="s">
        <v>10</v>
      </c>
      <c r="G15" s="3" t="s">
        <v>6</v>
      </c>
      <c r="H15" s="1">
        <v>1.0293590143531548</v>
      </c>
    </row>
    <row r="16" spans="1:12" ht="15.75" x14ac:dyDescent="0.25">
      <c r="A16" s="1" t="s">
        <v>26</v>
      </c>
      <c r="B16" s="1" t="s">
        <v>21</v>
      </c>
      <c r="C16" s="1" t="s">
        <v>40</v>
      </c>
      <c r="D16" s="2">
        <v>43898</v>
      </c>
      <c r="E16" s="2">
        <v>44026</v>
      </c>
      <c r="F16" s="1" t="s">
        <v>10</v>
      </c>
      <c r="G16" s="3" t="s">
        <v>6</v>
      </c>
      <c r="H16" s="1">
        <v>0.94988823247575749</v>
      </c>
    </row>
    <row r="17" spans="1:8" ht="15.75" x14ac:dyDescent="0.25">
      <c r="A17" s="1" t="s">
        <v>47</v>
      </c>
      <c r="B17" s="1" t="s">
        <v>21</v>
      </c>
      <c r="C17" s="1" t="s">
        <v>38</v>
      </c>
      <c r="D17" s="2">
        <v>43904</v>
      </c>
      <c r="E17" s="2">
        <v>44032</v>
      </c>
      <c r="F17" s="1" t="s">
        <v>7</v>
      </c>
      <c r="G17" s="3" t="s">
        <v>6</v>
      </c>
      <c r="H17" s="1">
        <v>0.93026680672882611</v>
      </c>
    </row>
    <row r="18" spans="1:8" ht="15.75" x14ac:dyDescent="0.25">
      <c r="A18" s="1" t="s">
        <v>14</v>
      </c>
      <c r="B18" s="1" t="s">
        <v>21</v>
      </c>
      <c r="C18" s="1" t="s">
        <v>45</v>
      </c>
      <c r="D18" s="2">
        <v>43900</v>
      </c>
      <c r="E18" s="2">
        <v>44006</v>
      </c>
      <c r="F18" s="1" t="s">
        <v>7</v>
      </c>
      <c r="G18" s="3" t="s">
        <v>6</v>
      </c>
      <c r="H18" s="1">
        <v>1.0742691639623858</v>
      </c>
    </row>
    <row r="19" spans="1:8" ht="15.75" x14ac:dyDescent="0.25">
      <c r="A19" s="1" t="s">
        <v>17</v>
      </c>
      <c r="B19" s="1" t="s">
        <v>21</v>
      </c>
      <c r="C19" s="1" t="s">
        <v>46</v>
      </c>
      <c r="D19" s="2">
        <v>43906</v>
      </c>
      <c r="E19" s="2">
        <v>44020</v>
      </c>
      <c r="F19" s="1" t="s">
        <v>7</v>
      </c>
      <c r="G19" s="3" t="s">
        <v>6</v>
      </c>
      <c r="H19" s="1">
        <v>1.0435382550094663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83439-9844-4021-8FB7-E94FA6867846}">
  <dimension ref="A1:D8"/>
  <sheetViews>
    <sheetView workbookViewId="0">
      <selection activeCell="A13" sqref="A13"/>
    </sheetView>
  </sheetViews>
  <sheetFormatPr defaultRowHeight="15" x14ac:dyDescent="0.25"/>
  <cols>
    <col min="1" max="1" width="23" bestFit="1" customWidth="1"/>
    <col min="3" max="3" width="21.85546875" bestFit="1" customWidth="1"/>
    <col min="4" max="4" width="11.7109375" bestFit="1" customWidth="1"/>
  </cols>
  <sheetData>
    <row r="1" spans="1:4" x14ac:dyDescent="0.25">
      <c r="A1" s="4" t="s">
        <v>56</v>
      </c>
      <c r="C1" s="1" t="s">
        <v>57</v>
      </c>
      <c r="D1" s="1">
        <f>COUNT(A2:A7)</f>
        <v>6</v>
      </c>
    </row>
    <row r="2" spans="1:4" x14ac:dyDescent="0.25">
      <c r="A2" s="1">
        <v>0.57840493968128781</v>
      </c>
      <c r="C2" s="1" t="s">
        <v>58</v>
      </c>
      <c r="D2" s="1">
        <f>AVERAGE(A2:A7)</f>
        <v>0.64019633692291567</v>
      </c>
    </row>
    <row r="3" spans="1:4" x14ac:dyDescent="0.25">
      <c r="A3" s="1">
        <v>0.71625312925670093</v>
      </c>
      <c r="C3" s="1" t="s">
        <v>59</v>
      </c>
      <c r="D3" s="1">
        <f>STDEV(A2:A7)</f>
        <v>0.11333482384195114</v>
      </c>
    </row>
    <row r="4" spans="1:4" x14ac:dyDescent="0.25">
      <c r="A4" s="1">
        <v>0.73018377230288889</v>
      </c>
      <c r="C4" s="1" t="s">
        <v>60</v>
      </c>
      <c r="D4" s="1">
        <f>D3/D1</f>
        <v>1.8889137306991856E-2</v>
      </c>
    </row>
    <row r="5" spans="1:4" x14ac:dyDescent="0.25">
      <c r="A5" s="1">
        <v>0.57620807877367164</v>
      </c>
      <c r="C5" s="1" t="s">
        <v>61</v>
      </c>
      <c r="D5" s="1">
        <f>D1-1</f>
        <v>5</v>
      </c>
    </row>
    <row r="6" spans="1:4" x14ac:dyDescent="0.25">
      <c r="A6" s="1">
        <v>0.76431772566066114</v>
      </c>
      <c r="C6" s="1" t="s">
        <v>62</v>
      </c>
      <c r="D6" s="1">
        <v>0.5</v>
      </c>
    </row>
    <row r="7" spans="1:4" x14ac:dyDescent="0.25">
      <c r="A7" s="1">
        <v>0.47581037586228364</v>
      </c>
      <c r="C7" s="1" t="s">
        <v>63</v>
      </c>
      <c r="D7" s="1">
        <f>(D2-D6)/(D4)</f>
        <v>7.4220614019795219</v>
      </c>
    </row>
    <row r="8" spans="1:4" x14ac:dyDescent="0.25">
      <c r="C8" s="1" t="s">
        <v>64</v>
      </c>
      <c r="D8" s="1">
        <f>_xlfn.T.DIST.2T(ABS(D7),D5)</f>
        <v>6.993845336139403E-4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F5F5-6898-4C4A-8BAC-47E5F79C5E37}">
  <dimension ref="A1:H55"/>
  <sheetViews>
    <sheetView topLeftCell="A4" workbookViewId="0">
      <selection activeCell="A38" sqref="A38:XFD46"/>
    </sheetView>
  </sheetViews>
  <sheetFormatPr defaultRowHeight="15" x14ac:dyDescent="0.25"/>
  <cols>
    <col min="6" max="6" width="12.28515625" bestFit="1" customWidth="1"/>
    <col min="7" max="7" width="16.7109375" bestFit="1" customWidth="1"/>
    <col min="8" max="8" width="11.7109375" bestFit="1" customWidth="1"/>
  </cols>
  <sheetData>
    <row r="1" spans="1:8" x14ac:dyDescent="0.25">
      <c r="A1" s="1" t="s">
        <v>68</v>
      </c>
      <c r="B1" s="1" t="s">
        <v>67</v>
      </c>
      <c r="D1" s="1" t="s">
        <v>67</v>
      </c>
      <c r="E1" s="1" t="s">
        <v>52</v>
      </c>
      <c r="F1" s="1" t="s">
        <v>53</v>
      </c>
      <c r="G1" s="1" t="s">
        <v>55</v>
      </c>
      <c r="H1" s="1" t="s">
        <v>51</v>
      </c>
    </row>
    <row r="2" spans="1:8" x14ac:dyDescent="0.25">
      <c r="A2" s="6">
        <v>4.6348533630371094</v>
      </c>
      <c r="B2" s="1" t="s">
        <v>29</v>
      </c>
      <c r="D2" s="1" t="s">
        <v>29</v>
      </c>
      <c r="E2" s="1">
        <f>AVERAGEIF($B$2:$B$55,D2,$A$2:$A$55)</f>
        <v>4.7057374318440752</v>
      </c>
      <c r="F2" s="1">
        <f>(E2-AVERAGE($E$14:$E$19))</f>
        <v>0.11393218570285235</v>
      </c>
      <c r="G2" s="1">
        <f t="shared" ref="G2:G7" si="0">E2-AVERAGE($E$14:$E$16)</f>
        <v>9.3747033013237058E-2</v>
      </c>
      <c r="H2" s="1">
        <f>2^-(F2)</f>
        <v>0.92406600741559175</v>
      </c>
    </row>
    <row r="3" spans="1:8" x14ac:dyDescent="0.25">
      <c r="A3" s="6">
        <v>4.6938133239746094</v>
      </c>
      <c r="B3" s="1" t="s">
        <v>29</v>
      </c>
      <c r="D3" s="1" t="s">
        <v>30</v>
      </c>
      <c r="E3" s="1">
        <f t="shared" ref="E3:E18" si="1">AVERAGEIF($B$2:$B$55,D3,$A$2:$A$55)</f>
        <v>4.7203464508056641</v>
      </c>
      <c r="F3" s="1">
        <f t="shared" ref="F3:F18" si="2">(E3-AVERAGE($E$14:$E$19))</f>
        <v>0.12854120466444119</v>
      </c>
      <c r="G3" s="1">
        <f t="shared" si="0"/>
        <v>0.1083560519748259</v>
      </c>
      <c r="H3" s="1">
        <f t="shared" ref="H3:H19" si="3">2^-(F3)</f>
        <v>0.91475594725171638</v>
      </c>
    </row>
    <row r="4" spans="1:8" x14ac:dyDescent="0.25">
      <c r="A4" s="6">
        <v>4.7885456085205078</v>
      </c>
      <c r="B4" s="1" t="s">
        <v>29</v>
      </c>
      <c r="D4" s="1" t="s">
        <v>32</v>
      </c>
      <c r="E4" s="1">
        <f t="shared" si="1"/>
        <v>4.7997226715087891</v>
      </c>
      <c r="F4" s="1">
        <f t="shared" si="2"/>
        <v>0.20791742536756619</v>
      </c>
      <c r="G4" s="1">
        <f t="shared" si="0"/>
        <v>0.1877322726779509</v>
      </c>
      <c r="H4" s="1">
        <f t="shared" si="3"/>
        <v>0.86578611855931586</v>
      </c>
    </row>
    <row r="5" spans="1:8" x14ac:dyDescent="0.25">
      <c r="A5" s="6">
        <v>4.6299629211425781</v>
      </c>
      <c r="B5" s="1" t="s">
        <v>30</v>
      </c>
      <c r="D5" s="1" t="s">
        <v>33</v>
      </c>
      <c r="E5" s="1">
        <f t="shared" si="1"/>
        <v>5.3816534678141279</v>
      </c>
      <c r="F5" s="1">
        <f t="shared" si="2"/>
        <v>0.78984822167290503</v>
      </c>
      <c r="G5" s="1">
        <f t="shared" si="0"/>
        <v>0.76966306898328973</v>
      </c>
      <c r="H5" s="1">
        <f t="shared" si="3"/>
        <v>0.57840493968128781</v>
      </c>
    </row>
    <row r="6" spans="1:8" x14ac:dyDescent="0.25">
      <c r="A6" s="6">
        <v>4.7536773681640625</v>
      </c>
      <c r="B6" s="1" t="s">
        <v>30</v>
      </c>
      <c r="D6" s="1" t="s">
        <v>35</v>
      </c>
      <c r="E6" s="1">
        <f t="shared" si="1"/>
        <v>5.0732638041178388</v>
      </c>
      <c r="F6" s="1">
        <f t="shared" si="2"/>
        <v>0.48145855797661596</v>
      </c>
      <c r="G6" s="1">
        <f t="shared" si="0"/>
        <v>0.46127340528700067</v>
      </c>
      <c r="H6" s="1">
        <f t="shared" si="3"/>
        <v>0.71625312925670093</v>
      </c>
    </row>
    <row r="7" spans="1:8" x14ac:dyDescent="0.25">
      <c r="A7" s="6">
        <v>4.7773990631103516</v>
      </c>
      <c r="B7" s="1" t="s">
        <v>30</v>
      </c>
      <c r="D7" s="1" t="s">
        <v>36</v>
      </c>
      <c r="E7" s="1">
        <f t="shared" si="1"/>
        <v>5.0454737345377607</v>
      </c>
      <c r="F7" s="1">
        <f t="shared" si="2"/>
        <v>0.45366848839653784</v>
      </c>
      <c r="G7" s="1">
        <f t="shared" si="0"/>
        <v>0.43348333570692255</v>
      </c>
      <c r="H7" s="1">
        <f t="shared" si="3"/>
        <v>0.73018377230288889</v>
      </c>
    </row>
    <row r="8" spans="1:8" x14ac:dyDescent="0.25">
      <c r="A8" s="6">
        <v>4.8442592620849609</v>
      </c>
      <c r="B8" s="1" t="s">
        <v>32</v>
      </c>
      <c r="D8" s="1" t="s">
        <v>31</v>
      </c>
      <c r="E8" s="1">
        <f t="shared" si="1"/>
        <v>4.4380887349446612</v>
      </c>
      <c r="F8" s="1">
        <f t="shared" si="2"/>
        <v>-0.15371651119656171</v>
      </c>
      <c r="G8" s="1">
        <f t="shared" ref="G8:G13" si="4">E8-AVERAGE($E$17:$E$19)</f>
        <v>-0.13353135850694553</v>
      </c>
      <c r="H8" s="1">
        <f t="shared" si="3"/>
        <v>1.1124315069110415</v>
      </c>
    </row>
    <row r="9" spans="1:8" x14ac:dyDescent="0.25">
      <c r="A9" s="6">
        <v>4.7454204559326172</v>
      </c>
      <c r="B9" s="1" t="s">
        <v>32</v>
      </c>
      <c r="D9" s="1" t="s">
        <v>41</v>
      </c>
      <c r="E9" s="1">
        <f t="shared" si="1"/>
        <v>4.5509452819824219</v>
      </c>
      <c r="F9" s="1">
        <f t="shared" si="2"/>
        <v>-4.0859964158800999E-2</v>
      </c>
      <c r="G9" s="1">
        <f t="shared" si="4"/>
        <v>-2.0674811469184817E-2</v>
      </c>
      <c r="H9" s="1">
        <f t="shared" si="3"/>
        <v>1.0287268492142327</v>
      </c>
    </row>
    <row r="10" spans="1:8" x14ac:dyDescent="0.25">
      <c r="A10" s="6">
        <v>4.8094882965087891</v>
      </c>
      <c r="B10" s="1" t="s">
        <v>32</v>
      </c>
      <c r="D10" s="1" t="s">
        <v>42</v>
      </c>
      <c r="E10" s="1">
        <f t="shared" si="1"/>
        <v>4.4327653249104815</v>
      </c>
      <c r="F10" s="1">
        <f t="shared" si="2"/>
        <v>-0.1590399212307414</v>
      </c>
      <c r="G10" s="1">
        <f t="shared" si="4"/>
        <v>-0.13885476854112522</v>
      </c>
      <c r="H10" s="1">
        <f t="shared" si="3"/>
        <v>1.1165438577623552</v>
      </c>
    </row>
    <row r="11" spans="1:8" x14ac:dyDescent="0.25">
      <c r="A11" s="6">
        <v>5.3648643493652344</v>
      </c>
      <c r="B11" s="1" t="s">
        <v>33</v>
      </c>
      <c r="D11" s="1" t="s">
        <v>43</v>
      </c>
      <c r="E11" s="1">
        <f t="shared" si="1"/>
        <v>5.3871434529622393</v>
      </c>
      <c r="F11" s="1">
        <f t="shared" si="2"/>
        <v>0.79533820682101641</v>
      </c>
      <c r="G11" s="1">
        <f t="shared" si="4"/>
        <v>0.8155233595106326</v>
      </c>
      <c r="H11" s="1">
        <f t="shared" si="3"/>
        <v>0.57620807877367164</v>
      </c>
    </row>
    <row r="12" spans="1:8" x14ac:dyDescent="0.25">
      <c r="A12" s="6">
        <v>5.3642959594726563</v>
      </c>
      <c r="B12" s="1" t="s">
        <v>33</v>
      </c>
      <c r="D12" s="1" t="s">
        <v>34</v>
      </c>
      <c r="E12" s="1">
        <f t="shared" si="1"/>
        <v>4.9795608520507813</v>
      </c>
      <c r="F12" s="1">
        <f t="shared" si="2"/>
        <v>0.38775560590955838</v>
      </c>
      <c r="G12" s="1">
        <f t="shared" si="4"/>
        <v>0.40794075859917456</v>
      </c>
      <c r="H12" s="1">
        <f t="shared" si="3"/>
        <v>0.76431772566066114</v>
      </c>
    </row>
    <row r="13" spans="1:8" x14ac:dyDescent="0.25">
      <c r="A13" s="6">
        <v>5.4158000946044922</v>
      </c>
      <c r="B13" s="1" t="s">
        <v>33</v>
      </c>
      <c r="D13" s="1" t="s">
        <v>44</v>
      </c>
      <c r="E13" s="1">
        <f t="shared" si="1"/>
        <v>5.6633466084798174</v>
      </c>
      <c r="F13" s="1">
        <f t="shared" si="2"/>
        <v>1.0715413623385945</v>
      </c>
      <c r="G13" s="1">
        <f t="shared" si="4"/>
        <v>1.0917265150282107</v>
      </c>
      <c r="H13" s="1">
        <f t="shared" si="3"/>
        <v>0.47581037586228364</v>
      </c>
    </row>
    <row r="14" spans="1:8" x14ac:dyDescent="0.25">
      <c r="A14" s="6">
        <v>4.9700660705566406</v>
      </c>
      <c r="B14" s="1" t="s">
        <v>35</v>
      </c>
      <c r="D14" s="1" t="s">
        <v>37</v>
      </c>
      <c r="E14" s="1">
        <f t="shared" si="1"/>
        <v>4.6199366251627607</v>
      </c>
      <c r="F14" s="1">
        <f>(E14-AVERAGE($E$14:$E$19))</f>
        <v>2.8131379021537839E-2</v>
      </c>
      <c r="G14" s="1">
        <f>E14-AVERAGE($E$14:$E$16)</f>
        <v>7.9462263319225457E-3</v>
      </c>
      <c r="H14" s="1">
        <f t="shared" si="3"/>
        <v>0.98068969341675316</v>
      </c>
    </row>
    <row r="15" spans="1:8" x14ac:dyDescent="0.25">
      <c r="A15" s="6">
        <v>5.0159130096435547</v>
      </c>
      <c r="B15" s="1" t="s">
        <v>35</v>
      </c>
      <c r="D15" s="1" t="s">
        <v>39</v>
      </c>
      <c r="E15" s="1">
        <f t="shared" si="1"/>
        <v>4.550059000651042</v>
      </c>
      <c r="F15" s="1">
        <f t="shared" si="2"/>
        <v>-4.1746245490180911E-2</v>
      </c>
      <c r="G15" s="1">
        <f>E15-AVERAGE($E$14:$E$16)</f>
        <v>-6.1931398179796204E-2</v>
      </c>
      <c r="H15" s="1">
        <f t="shared" si="3"/>
        <v>1.0293590143531548</v>
      </c>
    </row>
    <row r="16" spans="1:8" x14ac:dyDescent="0.25">
      <c r="A16" s="6">
        <v>5.2338123321533203</v>
      </c>
      <c r="B16" s="1" t="s">
        <v>35</v>
      </c>
      <c r="D16" s="1" t="s">
        <v>40</v>
      </c>
      <c r="E16" s="1">
        <f t="shared" si="1"/>
        <v>4.6659755706787109</v>
      </c>
      <c r="F16" s="1">
        <f t="shared" si="2"/>
        <v>7.4170324537488064E-2</v>
      </c>
      <c r="G16" s="1">
        <f>E16-AVERAGE($E$14:$E$16)</f>
        <v>5.398517184787277E-2</v>
      </c>
      <c r="H16" s="1">
        <f t="shared" si="3"/>
        <v>0.94988823247575749</v>
      </c>
    </row>
    <row r="17" spans="1:8" x14ac:dyDescent="0.25">
      <c r="A17" s="6">
        <v>5.0506095886230469</v>
      </c>
      <c r="B17" s="1" t="s">
        <v>36</v>
      </c>
      <c r="D17" s="1" t="s">
        <v>38</v>
      </c>
      <c r="E17" s="1">
        <f t="shared" si="1"/>
        <v>4.6960887908935547</v>
      </c>
      <c r="F17" s="1">
        <f t="shared" si="2"/>
        <v>0.10428354475233181</v>
      </c>
      <c r="G17" s="1">
        <f>E17-AVERAGE($E$17:$E$19)</f>
        <v>0.124468697441948</v>
      </c>
      <c r="H17" s="1">
        <f t="shared" si="3"/>
        <v>0.93026680672882611</v>
      </c>
    </row>
    <row r="18" spans="1:8" x14ac:dyDescent="0.25">
      <c r="A18" s="6">
        <v>5.0408706665039063</v>
      </c>
      <c r="B18" s="1" t="s">
        <v>36</v>
      </c>
      <c r="D18" s="1" t="s">
        <v>45</v>
      </c>
      <c r="E18" s="1">
        <f t="shared" si="1"/>
        <v>4.4884497324625654</v>
      </c>
      <c r="F18" s="1">
        <f t="shared" si="2"/>
        <v>-0.10335551367865747</v>
      </c>
      <c r="G18" s="1">
        <f>E18-AVERAGE($E$17:$E$19)</f>
        <v>-8.3170360989041292E-2</v>
      </c>
      <c r="H18" s="1">
        <f t="shared" si="3"/>
        <v>1.0742691639623858</v>
      </c>
    </row>
    <row r="19" spans="1:8" x14ac:dyDescent="0.25">
      <c r="A19" s="6">
        <v>5.0449409484863281</v>
      </c>
      <c r="B19" s="1" t="s">
        <v>36</v>
      </c>
      <c r="D19" s="1" t="s">
        <v>46</v>
      </c>
      <c r="E19" s="1">
        <f>AVERAGEIF($B$2:$B$55,D19,$A$2:$A$55)</f>
        <v>4.5303217569986982</v>
      </c>
      <c r="F19" s="1">
        <f>(E19-AVERAGE($E$14:$E$19))</f>
        <v>-6.1483489142524661E-2</v>
      </c>
      <c r="G19" s="1">
        <f>E19-AVERAGE($E$17:$E$19)</f>
        <v>-4.129833645290848E-2</v>
      </c>
      <c r="H19" s="1">
        <f t="shared" si="3"/>
        <v>1.0435382550094663</v>
      </c>
    </row>
    <row r="20" spans="1:8" x14ac:dyDescent="0.25">
      <c r="A20" s="6">
        <v>4.3785152435302734</v>
      </c>
      <c r="B20" s="1" t="s">
        <v>31</v>
      </c>
    </row>
    <row r="21" spans="1:8" x14ac:dyDescent="0.25">
      <c r="A21" s="6">
        <v>4.4564990997314453</v>
      </c>
      <c r="B21" s="1" t="s">
        <v>31</v>
      </c>
    </row>
    <row r="22" spans="1:8" x14ac:dyDescent="0.25">
      <c r="A22" s="6">
        <v>4.4792518615722656</v>
      </c>
      <c r="B22" s="1" t="s">
        <v>31</v>
      </c>
    </row>
    <row r="23" spans="1:8" x14ac:dyDescent="0.25">
      <c r="A23" s="6">
        <v>4.5502700805664063</v>
      </c>
      <c r="B23" s="1" t="s">
        <v>41</v>
      </c>
    </row>
    <row r="24" spans="1:8" x14ac:dyDescent="0.25">
      <c r="A24" s="6">
        <v>4.5849971771240234</v>
      </c>
      <c r="B24" s="1" t="s">
        <v>41</v>
      </c>
    </row>
    <row r="25" spans="1:8" x14ac:dyDescent="0.25">
      <c r="A25" s="6">
        <v>4.5175685882568359</v>
      </c>
      <c r="B25" s="1" t="s">
        <v>41</v>
      </c>
    </row>
    <row r="26" spans="1:8" x14ac:dyDescent="0.25">
      <c r="A26" s="6">
        <v>4.2646694183349609</v>
      </c>
      <c r="B26" s="1" t="s">
        <v>42</v>
      </c>
    </row>
    <row r="27" spans="1:8" x14ac:dyDescent="0.25">
      <c r="A27" s="6">
        <v>4.5634441375732422</v>
      </c>
      <c r="B27" s="1" t="s">
        <v>42</v>
      </c>
    </row>
    <row r="28" spans="1:8" x14ac:dyDescent="0.25">
      <c r="A28" s="6">
        <v>4.4701824188232422</v>
      </c>
      <c r="B28" s="1" t="s">
        <v>42</v>
      </c>
    </row>
    <row r="29" spans="1:8" x14ac:dyDescent="0.25">
      <c r="A29" s="6">
        <v>5.5260887145996094</v>
      </c>
      <c r="B29" s="1" t="s">
        <v>43</v>
      </c>
    </row>
    <row r="30" spans="1:8" x14ac:dyDescent="0.25">
      <c r="A30" s="6">
        <v>5.2744541168212891</v>
      </c>
      <c r="B30" s="1" t="s">
        <v>43</v>
      </c>
    </row>
    <row r="31" spans="1:8" x14ac:dyDescent="0.25">
      <c r="A31" s="6">
        <v>5.3608875274658203</v>
      </c>
      <c r="B31" s="1" t="s">
        <v>43</v>
      </c>
    </row>
    <row r="32" spans="1:8" x14ac:dyDescent="0.25">
      <c r="A32" s="6">
        <v>4.9652595520019531</v>
      </c>
      <c r="B32" s="1" t="s">
        <v>34</v>
      </c>
    </row>
    <row r="33" spans="1:5" x14ac:dyDescent="0.25">
      <c r="A33" s="6">
        <v>4.9280109405517578</v>
      </c>
      <c r="B33" s="1" t="s">
        <v>34</v>
      </c>
    </row>
    <row r="34" spans="1:5" x14ac:dyDescent="0.25">
      <c r="A34" s="6">
        <v>5.0454120635986328</v>
      </c>
      <c r="B34" s="1" t="s">
        <v>34</v>
      </c>
    </row>
    <row r="35" spans="1:5" x14ac:dyDescent="0.25">
      <c r="A35" s="6">
        <v>5.6775321960449219</v>
      </c>
      <c r="B35" s="1" t="s">
        <v>44</v>
      </c>
    </row>
    <row r="36" spans="1:5" x14ac:dyDescent="0.25">
      <c r="A36" s="6">
        <v>5.6275539398193359</v>
      </c>
      <c r="B36" s="1" t="s">
        <v>44</v>
      </c>
    </row>
    <row r="37" spans="1:5" x14ac:dyDescent="0.25">
      <c r="A37" s="6">
        <v>5.6849536895751953</v>
      </c>
      <c r="B37" s="1" t="s">
        <v>44</v>
      </c>
    </row>
    <row r="38" spans="1:5" x14ac:dyDescent="0.25">
      <c r="A38" s="6">
        <v>4.6180286407470703</v>
      </c>
      <c r="B38" s="1" t="s">
        <v>37</v>
      </c>
    </row>
    <row r="39" spans="1:5" x14ac:dyDescent="0.25">
      <c r="A39" s="6">
        <v>4.6184062957763672</v>
      </c>
      <c r="B39" s="1" t="s">
        <v>37</v>
      </c>
    </row>
    <row r="40" spans="1:5" x14ac:dyDescent="0.25">
      <c r="A40" s="6">
        <v>4.6233749389648438</v>
      </c>
      <c r="B40" s="1" t="s">
        <v>37</v>
      </c>
    </row>
    <row r="41" spans="1:5" x14ac:dyDescent="0.25">
      <c r="A41" s="6">
        <v>4.6017341613769531</v>
      </c>
      <c r="B41" s="1" t="s">
        <v>39</v>
      </c>
    </row>
    <row r="42" spans="1:5" x14ac:dyDescent="0.25">
      <c r="A42" s="6">
        <v>4.4686965942382813</v>
      </c>
      <c r="B42" s="1" t="s">
        <v>39</v>
      </c>
    </row>
    <row r="43" spans="1:5" x14ac:dyDescent="0.25">
      <c r="A43" s="6">
        <v>4.5797462463378906</v>
      </c>
      <c r="B43" s="1" t="s">
        <v>39</v>
      </c>
    </row>
    <row r="44" spans="1:5" x14ac:dyDescent="0.25">
      <c r="A44" s="6">
        <v>4.7386665344238281</v>
      </c>
      <c r="B44" s="1" t="s">
        <v>40</v>
      </c>
    </row>
    <row r="45" spans="1:5" x14ac:dyDescent="0.25">
      <c r="A45" s="6">
        <v>4.4655265808105469</v>
      </c>
      <c r="B45" s="1" t="s">
        <v>40</v>
      </c>
    </row>
    <row r="46" spans="1:5" x14ac:dyDescent="0.25">
      <c r="A46" s="6">
        <v>4.7937335968017578</v>
      </c>
      <c r="B46" s="1" t="s">
        <v>40</v>
      </c>
    </row>
    <row r="47" spans="1:5" x14ac:dyDescent="0.25">
      <c r="A47" s="6">
        <v>4.7053241729736328</v>
      </c>
      <c r="B47" s="1" t="s">
        <v>38</v>
      </c>
      <c r="E47" s="10"/>
    </row>
    <row r="48" spans="1:5" x14ac:dyDescent="0.25">
      <c r="A48" s="6">
        <v>4.6738777160644531</v>
      </c>
      <c r="B48" s="1" t="s">
        <v>38</v>
      </c>
      <c r="E48" s="10"/>
    </row>
    <row r="49" spans="1:5" x14ac:dyDescent="0.25">
      <c r="A49" s="6">
        <v>4.7090644836425781</v>
      </c>
      <c r="B49" s="1" t="s">
        <v>38</v>
      </c>
      <c r="E49" s="10"/>
    </row>
    <row r="50" spans="1:5" x14ac:dyDescent="0.25">
      <c r="A50" s="6">
        <v>4.4784297943115234</v>
      </c>
      <c r="B50" s="1" t="s">
        <v>45</v>
      </c>
    </row>
    <row r="51" spans="1:5" x14ac:dyDescent="0.25">
      <c r="A51" s="6">
        <v>4.4275798797607422</v>
      </c>
      <c r="B51" s="1" t="s">
        <v>45</v>
      </c>
    </row>
    <row r="52" spans="1:5" x14ac:dyDescent="0.25">
      <c r="A52" s="6">
        <v>4.5593395233154297</v>
      </c>
      <c r="B52" s="1" t="s">
        <v>45</v>
      </c>
    </row>
    <row r="53" spans="1:5" x14ac:dyDescent="0.25">
      <c r="A53" s="6">
        <v>4.5003204345703125</v>
      </c>
      <c r="B53" s="1" t="s">
        <v>46</v>
      </c>
    </row>
    <row r="54" spans="1:5" x14ac:dyDescent="0.25">
      <c r="A54" s="6">
        <v>4.6556053161621094</v>
      </c>
      <c r="B54" s="1" t="s">
        <v>46</v>
      </c>
    </row>
    <row r="55" spans="1:5" x14ac:dyDescent="0.25">
      <c r="A55" s="6">
        <v>4.4350395202636719</v>
      </c>
      <c r="B55" s="1" t="s">
        <v>46</v>
      </c>
    </row>
  </sheetData>
  <phoneticPr fontId="3" type="noConversion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29385-BCDC-4B45-A572-5D8941698B79}">
  <dimension ref="A1:O131"/>
  <sheetViews>
    <sheetView workbookViewId="0">
      <selection activeCell="K31" sqref="K31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1" t="s">
        <v>70</v>
      </c>
      <c r="B1" s="1" t="s">
        <v>71</v>
      </c>
      <c r="C1" s="1" t="s">
        <v>72</v>
      </c>
      <c r="D1" s="1" t="s">
        <v>73</v>
      </c>
      <c r="F1" s="1" t="s">
        <v>70</v>
      </c>
      <c r="G1" s="1" t="s">
        <v>5</v>
      </c>
      <c r="H1" s="1" t="s">
        <v>74</v>
      </c>
      <c r="I1" s="1" t="s">
        <v>75</v>
      </c>
      <c r="J1" s="1" t="s">
        <v>76</v>
      </c>
      <c r="K1" s="1" t="s">
        <v>77</v>
      </c>
      <c r="M1" s="1" t="s">
        <v>5</v>
      </c>
      <c r="N1" s="1" t="s">
        <v>74</v>
      </c>
      <c r="O1" s="1" t="s">
        <v>78</v>
      </c>
    </row>
    <row r="2" spans="1:15" x14ac:dyDescent="0.25">
      <c r="A2" s="1" t="s">
        <v>37</v>
      </c>
      <c r="B2" s="1">
        <v>1</v>
      </c>
      <c r="C2" s="15" t="s">
        <v>79</v>
      </c>
      <c r="D2" s="6">
        <v>17.184036254882813</v>
      </c>
      <c r="F2" s="1" t="s">
        <v>37</v>
      </c>
      <c r="G2" s="1" t="s">
        <v>6</v>
      </c>
      <c r="H2" s="14">
        <f>AVERAGEIFS($D$2:$D$109,$A$2:$A$109,$F2,$C$2:$C$109,"Kcnq2")</f>
        <v>21.636573791503906</v>
      </c>
      <c r="I2" s="14">
        <f>AVERAGEIFS($D$2:$D$109,$A$2:$A$109,$F2,$C$2:$C$109,"Gapdh")</f>
        <v>17.016637166341145</v>
      </c>
      <c r="J2" s="14">
        <f t="array" ref="J2">STDEV(IF($A$2:$A$175=$F2,IF($C$2:$C$175="Kcnq2",$D$2:$D$175,"NA"),"NA"))</f>
        <v>0.34925812398188677</v>
      </c>
      <c r="K2" s="14">
        <f t="array" ref="K2">STDEV(IF($A$2:$A$175=$F2,IF($C$2:$C$175="Gapdh",$D$2:$D$175,"NA"),"NA"))</f>
        <v>0.34767983803793712</v>
      </c>
      <c r="M2" s="1" t="s">
        <v>6</v>
      </c>
      <c r="N2" s="14">
        <f>AVERAGEIF($G$2:$G$19,$M2,$H$2:$H$19)</f>
        <v>21.893688201904297</v>
      </c>
      <c r="O2" s="14">
        <f t="array" ref="O2">STDEV(IF($G$2:$G$19=$M2,$H$2:$H$19,"NA"))/SQRT(6)</f>
        <v>0.12939422238375639</v>
      </c>
    </row>
    <row r="3" spans="1:15" x14ac:dyDescent="0.25">
      <c r="A3" s="1" t="s">
        <v>37</v>
      </c>
      <c r="B3" s="1">
        <v>2</v>
      </c>
      <c r="C3" s="15" t="s">
        <v>80</v>
      </c>
      <c r="D3" s="6">
        <v>21.802064895629883</v>
      </c>
      <c r="F3" s="1" t="s">
        <v>39</v>
      </c>
      <c r="G3" s="1" t="s">
        <v>6</v>
      </c>
      <c r="H3" s="14">
        <f t="shared" ref="H3:H19" si="0">AVERAGEIFS($D$2:$D$109,$A$2:$A$109,$F3,$C$2:$C$109,"Kcnq2")</f>
        <v>21.530012130737305</v>
      </c>
      <c r="I3" s="14">
        <f t="shared" ref="I3:I19" si="1">AVERAGEIFS($D$2:$D$109,$A$2:$A$109,$F3,$C$2:$C$109,"Gapdh")</f>
        <v>16.979953130086262</v>
      </c>
      <c r="J3" s="14">
        <f t="array" ref="J3">STDEV(IF($A$2:$A$175=$F3,IF($C$2:$C$175="Kcnq2",$D$2:$D$175,"NA"),"NA"))</f>
        <v>0.28124697931661807</v>
      </c>
      <c r="K3" s="14">
        <f t="array" ref="K3">STDEV(IF($A$2:$A$175=$F3,IF($C$2:$C$175="Gapdh",$D$2:$D$175,"NA"),"NA"))</f>
        <v>0.30994234105289775</v>
      </c>
      <c r="M3" s="1" t="s">
        <v>81</v>
      </c>
      <c r="N3" s="14">
        <f t="shared" ref="N3" si="2">AVERAGEIF($G$2:$G$19,$M3,$H$2:$H$19)</f>
        <v>22.31964333852132</v>
      </c>
      <c r="O3" s="14">
        <f t="array" ref="O3">STDEV(IF($G$2:$G$19=$M3,$H$2:$H$19,"NA"))/SQRT(6)</f>
        <v>0.1473360614423424</v>
      </c>
    </row>
    <row r="4" spans="1:15" x14ac:dyDescent="0.25">
      <c r="A4" s="1" t="s">
        <v>37</v>
      </c>
      <c r="B4" s="1">
        <v>3</v>
      </c>
      <c r="C4" s="15" t="s">
        <v>79</v>
      </c>
      <c r="D4" s="6">
        <v>16.616924285888672</v>
      </c>
      <c r="F4" s="1" t="s">
        <v>40</v>
      </c>
      <c r="G4" s="1" t="s">
        <v>6</v>
      </c>
      <c r="H4" s="14">
        <f t="shared" si="0"/>
        <v>22.206093470255535</v>
      </c>
      <c r="I4" s="14">
        <f t="shared" si="1"/>
        <v>17.51000467936198</v>
      </c>
      <c r="J4" s="14">
        <f t="array" ref="J4">STDEV(IF($A$2:$A$175=$F4,IF($C$2:$C$175="Kcnq2",$D$2:$D$175,"NA"),"NA"))</f>
        <v>0.19808493869660079</v>
      </c>
      <c r="K4" s="14">
        <f t="array" ref="K4">STDEV(IF($A$2:$A$175=$F4,IF($C$2:$C$175="Gapdh",$D$2:$D$175,"NA"),"NA"))</f>
        <v>0.17952029136836684</v>
      </c>
      <c r="M4" s="1" t="s">
        <v>82</v>
      </c>
      <c r="N4" s="14">
        <f>AVERAGEIF($G$2:$G$19,$M4,$H$2:$H$19)</f>
        <v>21.6818217171563</v>
      </c>
      <c r="O4" s="14">
        <f t="array" ref="O4">STDEV(IF($G$2:$G$19=$M4,$H$2:$H$19,"NA"))/SQRT(6)</f>
        <v>4.1814306867865483E-2</v>
      </c>
    </row>
    <row r="5" spans="1:15" x14ac:dyDescent="0.25">
      <c r="A5" s="1" t="s">
        <v>37</v>
      </c>
      <c r="B5" s="1">
        <v>1</v>
      </c>
      <c r="C5" s="15" t="s">
        <v>80</v>
      </c>
      <c r="D5" s="6">
        <v>21.235330581665039</v>
      </c>
      <c r="F5" s="1" t="s">
        <v>38</v>
      </c>
      <c r="G5" s="1" t="s">
        <v>6</v>
      </c>
      <c r="H5" s="14">
        <f t="shared" si="0"/>
        <v>22.30727259318034</v>
      </c>
      <c r="I5" s="14">
        <f t="shared" si="1"/>
        <v>17.261798858642578</v>
      </c>
      <c r="J5" s="14">
        <f t="array" ref="J5">STDEV(IF($A$2:$A$175=$F5,IF($C$2:$C$175="Kcnq2",$D$2:$D$175,"NA"),"NA"))</f>
        <v>0.32869957704804031</v>
      </c>
      <c r="K5" s="14">
        <f t="array" ref="K5">STDEV(IF($A$2:$A$175=$F5,IF($C$2:$C$175="Gapdh",$D$2:$D$175,"NA"),"NA"))</f>
        <v>0.32856724980594687</v>
      </c>
    </row>
    <row r="6" spans="1:15" x14ac:dyDescent="0.25">
      <c r="A6" s="1" t="s">
        <v>37</v>
      </c>
      <c r="B6" s="1">
        <v>2</v>
      </c>
      <c r="C6" s="15" t="s">
        <v>79</v>
      </c>
      <c r="D6" s="6">
        <v>17.248950958251953</v>
      </c>
      <c r="F6" s="1" t="s">
        <v>45</v>
      </c>
      <c r="G6" s="1" t="s">
        <v>6</v>
      </c>
      <c r="H6" s="14">
        <f t="shared" si="0"/>
        <v>21.963021596272785</v>
      </c>
      <c r="I6" s="14">
        <f t="shared" si="1"/>
        <v>17.474571863810223</v>
      </c>
      <c r="J6" s="14">
        <f t="array" ref="J6">STDEV(IF($A$2:$A$175=$F6,IF($C$2:$C$175="Kcnq2",$D$2:$D$175,"NA"),"NA"))</f>
        <v>6.5839884964995835E-2</v>
      </c>
      <c r="K6" s="14">
        <f t="array" ref="K6">STDEV(IF($A$2:$A$175=$F6,IF($C$2:$C$175="Gapdh",$D$2:$D$175,"NA"),"NA"))</f>
        <v>0.13173255236480833</v>
      </c>
      <c r="M6" s="1" t="s">
        <v>5</v>
      </c>
      <c r="N6" s="1" t="s">
        <v>83</v>
      </c>
      <c r="O6" s="1" t="s">
        <v>84</v>
      </c>
    </row>
    <row r="7" spans="1:15" x14ac:dyDescent="0.25">
      <c r="A7" s="1" t="s">
        <v>37</v>
      </c>
      <c r="B7" s="1">
        <v>3</v>
      </c>
      <c r="C7" s="15" t="s">
        <v>80</v>
      </c>
      <c r="D7" s="6">
        <v>21.872325897216797</v>
      </c>
      <c r="F7" s="1" t="s">
        <v>46</v>
      </c>
      <c r="G7" s="1" t="s">
        <v>6</v>
      </c>
      <c r="H7" s="14">
        <f t="shared" si="0"/>
        <v>21.71915562947591</v>
      </c>
      <c r="I7" s="14">
        <f t="shared" si="1"/>
        <v>17.188833872477215</v>
      </c>
      <c r="J7" s="14">
        <f t="array" ref="J7">STDEV(IF($A$2:$A$175=$F7,IF($C$2:$C$175="Kcnq2",$D$2:$D$175,"NA"),"NA"))</f>
        <v>4.0631331411797679E-2</v>
      </c>
      <c r="K7" s="14">
        <f t="array" ref="K7">STDEV(IF($A$2:$A$175=$F7,IF($C$2:$C$175="Gapdh",$D$2:$D$175,"NA"),"NA"))</f>
        <v>7.670149227660028E-2</v>
      </c>
      <c r="M7" s="1" t="s">
        <v>6</v>
      </c>
      <c r="N7" s="14">
        <f>AVERAGEIF($G$2:$G$19,$M7,$I$2:$I$19)</f>
        <v>17.238633261786568</v>
      </c>
      <c r="O7" s="14">
        <f t="array" ref="O7">STDEV(IF($G$2:$G$19=$M7,$I$2:$I$19,"NA"))/SQRT(6)</f>
        <v>9.1017172589306153E-2</v>
      </c>
    </row>
    <row r="8" spans="1:15" x14ac:dyDescent="0.25">
      <c r="A8" s="1" t="s">
        <v>39</v>
      </c>
      <c r="B8" s="1">
        <v>1</v>
      </c>
      <c r="C8" s="15" t="s">
        <v>79</v>
      </c>
      <c r="D8" s="6">
        <v>17.109441757202148</v>
      </c>
      <c r="F8" s="1" t="s">
        <v>33</v>
      </c>
      <c r="G8" s="1" t="s">
        <v>81</v>
      </c>
      <c r="H8" s="14">
        <f t="shared" si="0"/>
        <v>22.242690404256184</v>
      </c>
      <c r="I8" s="14">
        <f t="shared" si="1"/>
        <v>16.861036936442058</v>
      </c>
      <c r="J8" s="14">
        <f t="array" ref="J8">STDEV(IF($A$2:$A$175=$F8,IF($C$2:$C$175="Kcnq2",$D$2:$D$175,"NA"),"NA"))</f>
        <v>0.24429803263126909</v>
      </c>
      <c r="K8" s="14">
        <f t="array" ref="K8">STDEV(IF($A$2:$A$175=$F8,IF($C$2:$C$175="Gapdh",$D$2:$D$175,"NA"),"NA"))</f>
        <v>0.22465720867815855</v>
      </c>
      <c r="M8" s="1" t="s">
        <v>81</v>
      </c>
      <c r="N8" s="14">
        <f t="shared" ref="N8:N9" si="3">AVERAGEIF($G$2:$G$19,$M8,$I$2:$I$19)</f>
        <v>17.127819379170734</v>
      </c>
      <c r="O8" s="14">
        <f t="array" ref="O8">STDEV(IF($G$2:$G$19=$M8,$I$2:$I$19,"NA"))/SQRT(6)</f>
        <v>5.8870740477930963E-2</v>
      </c>
    </row>
    <row r="9" spans="1:15" x14ac:dyDescent="0.25">
      <c r="A9" s="1" t="s">
        <v>39</v>
      </c>
      <c r="B9" s="1">
        <v>2</v>
      </c>
      <c r="C9" s="15" t="s">
        <v>80</v>
      </c>
      <c r="D9" s="6">
        <v>21.711175918579102</v>
      </c>
      <c r="F9" s="1" t="s">
        <v>35</v>
      </c>
      <c r="G9" s="1" t="s">
        <v>81</v>
      </c>
      <c r="H9" s="14">
        <f t="shared" si="0"/>
        <v>22.314667383829754</v>
      </c>
      <c r="I9" s="14">
        <f t="shared" si="1"/>
        <v>17.241403579711914</v>
      </c>
      <c r="J9" s="14">
        <f t="array" ref="J9">STDEV(IF($A$2:$A$175=$F9,IF($C$2:$C$175="Kcnq2",$D$2:$D$175,"NA"),"NA"))</f>
        <v>9.861291272734321E-2</v>
      </c>
      <c r="K9" s="14">
        <f t="array" ref="K9">STDEV(IF($A$2:$A$175=$F9,IF($C$2:$C$175="Gapdh",$D$2:$D$175,"NA"),"NA"))</f>
        <v>9.4224119546812216E-2</v>
      </c>
      <c r="M9" s="1" t="s">
        <v>82</v>
      </c>
      <c r="N9" s="14">
        <f t="shared" si="3"/>
        <v>17.073887401156956</v>
      </c>
      <c r="O9" s="14">
        <f t="array" ref="O9">STDEV(IF($G$2:$G$19=$M9,$I$2:$I$19,"NA"))/SQRT(6)</f>
        <v>5.9643139884731911E-2</v>
      </c>
    </row>
    <row r="10" spans="1:15" x14ac:dyDescent="0.25">
      <c r="A10" s="1" t="s">
        <v>39</v>
      </c>
      <c r="B10" s="1">
        <v>3</v>
      </c>
      <c r="C10" s="15" t="s">
        <v>79</v>
      </c>
      <c r="D10" s="6">
        <v>17.204153060913086</v>
      </c>
      <c r="F10" s="1" t="s">
        <v>36</v>
      </c>
      <c r="G10" s="1" t="s">
        <v>81</v>
      </c>
      <c r="H10" s="14">
        <f t="shared" si="0"/>
        <v>21.764853795369465</v>
      </c>
      <c r="I10" s="14">
        <f t="shared" si="1"/>
        <v>17.098878224690754</v>
      </c>
      <c r="J10" s="14">
        <f t="array" ref="J10">STDEV(IF($A$2:$A$175=$F10,IF($C$2:$C$175="Kcnq2",$D$2:$D$175,"NA"),"NA"))</f>
        <v>0.96470635458096543</v>
      </c>
      <c r="K10" s="14">
        <f t="array" ref="K10">STDEV(IF($A$2:$A$175=$F10,IF($C$2:$C$175="Gapdh",$D$2:$D$175,"NA"),"NA"))</f>
        <v>0.89564636153830568</v>
      </c>
    </row>
    <row r="11" spans="1:15" x14ac:dyDescent="0.25">
      <c r="A11" s="1" t="s">
        <v>39</v>
      </c>
      <c r="B11" s="1">
        <v>1</v>
      </c>
      <c r="C11" s="15" t="s">
        <v>80</v>
      </c>
      <c r="D11" s="6">
        <v>21.672849655151367</v>
      </c>
      <c r="F11" s="1" t="s">
        <v>43</v>
      </c>
      <c r="G11" s="1" t="s">
        <v>81</v>
      </c>
      <c r="H11" s="14">
        <f t="shared" si="0"/>
        <v>22.50831413269043</v>
      </c>
      <c r="I11" s="14">
        <f t="shared" si="1"/>
        <v>17.121170679728191</v>
      </c>
      <c r="J11" s="14">
        <f t="array" ref="J11">STDEV(IF($A$2:$A$175=$F11,IF($C$2:$C$175="Kcnq2",$D$2:$D$175,"NA"),"NA"))</f>
        <v>0.19697010008622812</v>
      </c>
      <c r="K11" s="14">
        <f t="array" ref="K11">STDEV(IF($A$2:$A$175=$F11,IF($C$2:$C$175="Gapdh",$D$2:$D$175,"NA"),"NA"))</f>
        <v>0.32051011260750484</v>
      </c>
    </row>
    <row r="12" spans="1:15" x14ac:dyDescent="0.25">
      <c r="A12" s="1" t="s">
        <v>39</v>
      </c>
      <c r="B12" s="1">
        <v>2</v>
      </c>
      <c r="C12" s="15" t="s">
        <v>79</v>
      </c>
      <c r="D12" s="6">
        <v>16.626264572143555</v>
      </c>
      <c r="F12" s="1" t="s">
        <v>34</v>
      </c>
      <c r="G12" s="1" t="s">
        <v>81</v>
      </c>
      <c r="H12" s="14">
        <f t="shared" si="0"/>
        <v>22.226232528686523</v>
      </c>
      <c r="I12" s="14">
        <f t="shared" si="1"/>
        <v>17.246671676635742</v>
      </c>
      <c r="J12" s="14">
        <f t="array" ref="J12">STDEV(IF($A$2:$A$175=$F12,IF($C$2:$C$175="Kcnq2",$D$2:$D$175,"NA"),"NA"))</f>
        <v>0.22737355628958481</v>
      </c>
      <c r="K12" s="14">
        <f t="array" ref="K12">STDEV(IF($A$2:$A$175=$F12,IF($C$2:$C$175="Gapdh",$D$2:$D$175,"NA"),"NA"))</f>
        <v>0.17385087745853053</v>
      </c>
    </row>
    <row r="13" spans="1:15" x14ac:dyDescent="0.25">
      <c r="A13" s="1" t="s">
        <v>39</v>
      </c>
      <c r="B13" s="1">
        <v>3</v>
      </c>
      <c r="C13" s="15" t="s">
        <v>80</v>
      </c>
      <c r="D13" s="6">
        <v>21.206010818481445</v>
      </c>
      <c r="F13" s="1" t="s">
        <v>44</v>
      </c>
      <c r="G13" s="1" t="s">
        <v>81</v>
      </c>
      <c r="H13" s="14">
        <f t="shared" si="0"/>
        <v>22.861101786295574</v>
      </c>
      <c r="I13" s="14">
        <f t="shared" si="1"/>
        <v>17.197755177815754</v>
      </c>
      <c r="J13" s="14">
        <f t="array" ref="J13">STDEV(IF($A$2:$A$175=$F13,IF($C$2:$C$175="Kcnq2",$D$2:$D$175,"NA"),"NA"))</f>
        <v>0.32389547425968418</v>
      </c>
      <c r="K13" s="14">
        <f t="array" ref="K13">STDEV(IF($A$2:$A$175=$F13,IF($C$2:$C$175="Gapdh",$D$2:$D$175,"NA"),"NA"))</f>
        <v>0.34456408920977283</v>
      </c>
    </row>
    <row r="14" spans="1:15" x14ac:dyDescent="0.25">
      <c r="A14" s="1" t="s">
        <v>40</v>
      </c>
      <c r="B14" s="1">
        <v>1</v>
      </c>
      <c r="C14" s="15" t="s">
        <v>79</v>
      </c>
      <c r="D14" s="6">
        <v>17.64714241027832</v>
      </c>
      <c r="F14" s="1" t="s">
        <v>29</v>
      </c>
      <c r="G14" s="1" t="s">
        <v>82</v>
      </c>
      <c r="H14" s="14">
        <f t="shared" si="0"/>
        <v>21.749372482299805</v>
      </c>
      <c r="I14" s="14">
        <f t="shared" si="1"/>
        <v>17.04363505045573</v>
      </c>
      <c r="J14" s="14">
        <f t="array" ref="J14">STDEV(IF($A$2:$A$175=$F14,IF($C$2:$C$175="Kcnq2",$D$2:$D$175,"NA"),"NA"))</f>
        <v>0.75623170158745501</v>
      </c>
      <c r="K14" s="14">
        <f t="array" ref="K14">STDEV(IF($A$2:$A$175=$F14,IF($C$2:$C$175="Gapdh",$D$2:$D$175,"NA"),"NA"))</f>
        <v>0.68023555325278451</v>
      </c>
    </row>
    <row r="15" spans="1:15" x14ac:dyDescent="0.25">
      <c r="A15" s="1" t="s">
        <v>40</v>
      </c>
      <c r="B15" s="1">
        <v>2</v>
      </c>
      <c r="C15" s="15" t="s">
        <v>80</v>
      </c>
      <c r="D15" s="6">
        <v>22.352466583251953</v>
      </c>
      <c r="F15" s="1" t="s">
        <v>30</v>
      </c>
      <c r="G15" s="1" t="s">
        <v>82</v>
      </c>
      <c r="H15" s="14">
        <f t="shared" si="0"/>
        <v>21.737806955973308</v>
      </c>
      <c r="I15" s="14">
        <f t="shared" si="1"/>
        <v>17.017460505167644</v>
      </c>
      <c r="J15" s="14">
        <f t="array" ref="J15">STDEV(IF($A$2:$A$175=$F15,IF($C$2:$C$175="Kcnq2",$D$2:$D$175,"NA"),"NA"))</f>
        <v>0.54077763771339904</v>
      </c>
      <c r="K15" s="14">
        <f t="array" ref="K15">STDEV(IF($A$2:$A$175=$F15,IF($C$2:$C$175="Gapdh",$D$2:$D$175,"NA"),"NA"))</f>
        <v>0.46619909676683247</v>
      </c>
    </row>
    <row r="16" spans="1:15" x14ac:dyDescent="0.25">
      <c r="A16" s="1" t="s">
        <v>40</v>
      </c>
      <c r="B16" s="1">
        <v>3</v>
      </c>
      <c r="C16" s="15" t="s">
        <v>79</v>
      </c>
      <c r="D16" s="6">
        <v>17.306816101074219</v>
      </c>
      <c r="F16" s="1" t="s">
        <v>32</v>
      </c>
      <c r="G16" s="1" t="s">
        <v>82</v>
      </c>
      <c r="H16" s="14">
        <f t="shared" si="0"/>
        <v>21.637135823567707</v>
      </c>
      <c r="I16" s="14">
        <f t="shared" si="1"/>
        <v>16.837413152058918</v>
      </c>
      <c r="J16" s="14">
        <f t="array" ref="J16">STDEV(IF($A$2:$A$175=$F16,IF($C$2:$C$175="Kcnq2",$D$2:$D$175,"NA"),"NA"))</f>
        <v>0.1859023125489192</v>
      </c>
      <c r="K16" s="14">
        <f t="array" ref="K16">STDEV(IF($A$2:$A$175=$F16,IF($C$2:$C$175="Gapdh",$D$2:$D$175,"NA"),"NA"))</f>
        <v>0.21912427412153754</v>
      </c>
    </row>
    <row r="17" spans="1:11" x14ac:dyDescent="0.25">
      <c r="A17" s="1" t="s">
        <v>40</v>
      </c>
      <c r="B17" s="1">
        <v>1</v>
      </c>
      <c r="C17" s="15" t="s">
        <v>80</v>
      </c>
      <c r="D17" s="6">
        <v>21.980693817138672</v>
      </c>
      <c r="F17" s="1" t="s">
        <v>31</v>
      </c>
      <c r="G17" s="1" t="s">
        <v>82</v>
      </c>
      <c r="H17" s="14">
        <f t="shared" si="0"/>
        <v>21.55930455525716</v>
      </c>
      <c r="I17" s="14">
        <f t="shared" si="1"/>
        <v>17.1212158203125</v>
      </c>
      <c r="J17" s="14">
        <f t="array" ref="J17">STDEV(IF($A$2:$A$175=$F17,IF($C$2:$C$175="Kcnq2",$D$2:$D$175,"NA"),"NA"))</f>
        <v>0.19089248264602618</v>
      </c>
      <c r="K17" s="14">
        <f t="array" ref="K17">STDEV(IF($A$2:$A$175=$F17,IF($C$2:$C$175="Gapdh",$D$2:$D$175,"NA"),"NA"))</f>
        <v>0.14369140548967013</v>
      </c>
    </row>
    <row r="18" spans="1:11" x14ac:dyDescent="0.25">
      <c r="A18" s="1" t="s">
        <v>40</v>
      </c>
      <c r="B18" s="1">
        <v>2</v>
      </c>
      <c r="C18" s="15" t="s">
        <v>79</v>
      </c>
      <c r="D18" s="6">
        <v>17.576055526733398</v>
      </c>
      <c r="F18" s="1" t="s">
        <v>41</v>
      </c>
      <c r="G18" s="1" t="s">
        <v>82</v>
      </c>
      <c r="H18" s="14">
        <f t="shared" si="0"/>
        <v>21.819402694702148</v>
      </c>
      <c r="I18" s="14">
        <f t="shared" si="1"/>
        <v>17.268457412719727</v>
      </c>
      <c r="J18" s="14">
        <f t="array" ref="J18">STDEV(IF($A$2:$A$175=$F18,IF($C$2:$C$175="Kcnq2",$D$2:$D$175,"NA"),"NA"))</f>
        <v>0.38760175310513789</v>
      </c>
      <c r="K18" s="14">
        <f t="array" ref="K18">STDEV(IF($A$2:$A$175=$F18,IF($C$2:$C$175="Gapdh",$D$2:$D$175,"NA"),"NA"))</f>
        <v>0.41384535455020488</v>
      </c>
    </row>
    <row r="19" spans="1:11" x14ac:dyDescent="0.25">
      <c r="A19" s="1" t="s">
        <v>40</v>
      </c>
      <c r="B19" s="1">
        <v>3</v>
      </c>
      <c r="C19" s="15" t="s">
        <v>80</v>
      </c>
      <c r="D19" s="6">
        <v>22.285120010375977</v>
      </c>
      <c r="F19" s="1" t="s">
        <v>42</v>
      </c>
      <c r="G19" s="1" t="s">
        <v>82</v>
      </c>
      <c r="H19" s="14">
        <f t="shared" si="0"/>
        <v>21.587907791137695</v>
      </c>
      <c r="I19" s="14">
        <f t="shared" si="1"/>
        <v>17.155142466227215</v>
      </c>
      <c r="J19" s="14">
        <f t="array" ref="J19">STDEV(IF($A$2:$A$175=$F19,IF($C$2:$C$175="Kcnq2",$D$2:$D$175,"NA"),"NA"))</f>
        <v>0.5470473107801973</v>
      </c>
      <c r="K19" s="14">
        <f t="array" ref="K19">STDEV(IF($A$2:$A$175=$F19,IF($C$2:$C$175="Gapdh",$D$2:$D$175,"NA"),"NA"))</f>
        <v>0.48547097336321676</v>
      </c>
    </row>
    <row r="20" spans="1:11" x14ac:dyDescent="0.25">
      <c r="A20" s="1" t="s">
        <v>38</v>
      </c>
      <c r="B20" s="1">
        <v>1</v>
      </c>
      <c r="C20" s="15" t="s">
        <v>79</v>
      </c>
      <c r="D20" s="6">
        <v>17.110738754272461</v>
      </c>
    </row>
    <row r="21" spans="1:11" x14ac:dyDescent="0.25">
      <c r="A21" s="1" t="s">
        <v>38</v>
      </c>
      <c r="B21" s="1">
        <v>2</v>
      </c>
      <c r="C21" s="15" t="s">
        <v>80</v>
      </c>
      <c r="D21" s="6">
        <v>22.161348342895508</v>
      </c>
    </row>
    <row r="22" spans="1:11" x14ac:dyDescent="0.25">
      <c r="A22" s="1" t="s">
        <v>38</v>
      </c>
      <c r="B22" s="1">
        <v>3</v>
      </c>
      <c r="C22" s="15" t="s">
        <v>79</v>
      </c>
      <c r="D22" s="6">
        <v>17.035928726196289</v>
      </c>
    </row>
    <row r="23" spans="1:11" x14ac:dyDescent="0.25">
      <c r="A23" s="1" t="s">
        <v>38</v>
      </c>
      <c r="B23" s="1">
        <v>1</v>
      </c>
      <c r="C23" s="15" t="s">
        <v>80</v>
      </c>
      <c r="D23" s="6">
        <v>22.076799392700195</v>
      </c>
    </row>
    <row r="24" spans="1:11" x14ac:dyDescent="0.25">
      <c r="A24" s="1" t="s">
        <v>38</v>
      </c>
      <c r="B24" s="1">
        <v>2</v>
      </c>
      <c r="C24" s="15" t="s">
        <v>79</v>
      </c>
      <c r="D24" s="6">
        <v>17.638729095458984</v>
      </c>
      <c r="I24" s="10"/>
    </row>
    <row r="25" spans="1:11" x14ac:dyDescent="0.25">
      <c r="A25" s="1" t="s">
        <v>38</v>
      </c>
      <c r="B25" s="1">
        <v>3</v>
      </c>
      <c r="C25" s="15" t="s">
        <v>80</v>
      </c>
      <c r="D25" s="6">
        <v>22.683670043945313</v>
      </c>
      <c r="I25" s="10"/>
    </row>
    <row r="26" spans="1:11" x14ac:dyDescent="0.25">
      <c r="A26" s="1" t="s">
        <v>45</v>
      </c>
      <c r="B26" s="1">
        <v>1</v>
      </c>
      <c r="C26" s="15" t="s">
        <v>79</v>
      </c>
      <c r="D26" s="6">
        <v>17.480602264404297</v>
      </c>
      <c r="I26" s="10"/>
    </row>
    <row r="27" spans="1:11" x14ac:dyDescent="0.25">
      <c r="A27" s="1" t="s">
        <v>45</v>
      </c>
      <c r="B27" s="1">
        <v>2</v>
      </c>
      <c r="C27" s="15" t="s">
        <v>80</v>
      </c>
      <c r="D27" s="6">
        <v>21.95903205871582</v>
      </c>
      <c r="I27" s="10"/>
    </row>
    <row r="28" spans="1:11" x14ac:dyDescent="0.25">
      <c r="A28" s="1" t="s">
        <v>45</v>
      </c>
      <c r="B28" s="1">
        <v>3</v>
      </c>
      <c r="C28" s="15" t="s">
        <v>79</v>
      </c>
      <c r="D28" s="6">
        <v>17.603185653686523</v>
      </c>
      <c r="I28" s="10"/>
    </row>
    <row r="29" spans="1:11" x14ac:dyDescent="0.25">
      <c r="A29" s="1" t="s">
        <v>45</v>
      </c>
      <c r="B29" s="1">
        <v>1</v>
      </c>
      <c r="C29" s="15" t="s">
        <v>80</v>
      </c>
      <c r="D29" s="6">
        <v>22.030765533447266</v>
      </c>
      <c r="I29" s="10"/>
    </row>
    <row r="30" spans="1:11" x14ac:dyDescent="0.25">
      <c r="A30" s="1" t="s">
        <v>45</v>
      </c>
      <c r="B30" s="1">
        <v>2</v>
      </c>
      <c r="C30" s="15" t="s">
        <v>79</v>
      </c>
      <c r="D30" s="6">
        <v>17.339927673339844</v>
      </c>
      <c r="I30" s="10"/>
    </row>
    <row r="31" spans="1:11" x14ac:dyDescent="0.25">
      <c r="A31" s="1" t="s">
        <v>45</v>
      </c>
      <c r="B31" s="1">
        <v>3</v>
      </c>
      <c r="C31" s="15" t="s">
        <v>80</v>
      </c>
      <c r="D31" s="6">
        <v>21.899267196655273</v>
      </c>
      <c r="I31" s="10"/>
    </row>
    <row r="32" spans="1:11" x14ac:dyDescent="0.25">
      <c r="A32" s="1" t="s">
        <v>46</v>
      </c>
      <c r="B32" s="1">
        <v>1</v>
      </c>
      <c r="C32" s="15" t="s">
        <v>79</v>
      </c>
      <c r="D32" s="6">
        <v>17.192537307739258</v>
      </c>
      <c r="I32" s="10"/>
    </row>
    <row r="33" spans="1:9" x14ac:dyDescent="0.25">
      <c r="A33" s="1" t="s">
        <v>46</v>
      </c>
      <c r="B33" s="1">
        <v>2</v>
      </c>
      <c r="C33" s="15" t="s">
        <v>80</v>
      </c>
      <c r="D33" s="6">
        <v>21.69285774230957</v>
      </c>
      <c r="I33" s="10"/>
    </row>
    <row r="34" spans="1:9" x14ac:dyDescent="0.25">
      <c r="A34" s="1" t="s">
        <v>46</v>
      </c>
      <c r="B34" s="1">
        <v>3</v>
      </c>
      <c r="C34" s="15" t="s">
        <v>79</v>
      </c>
      <c r="D34" s="6">
        <v>17.110347747802734</v>
      </c>
      <c r="I34" s="10"/>
    </row>
    <row r="35" spans="1:9" x14ac:dyDescent="0.25">
      <c r="A35" s="1" t="s">
        <v>46</v>
      </c>
      <c r="B35" s="1">
        <v>1</v>
      </c>
      <c r="C35" s="15" t="s">
        <v>80</v>
      </c>
      <c r="D35" s="6">
        <v>21.765953063964844</v>
      </c>
      <c r="I35" s="10"/>
    </row>
    <row r="36" spans="1:9" x14ac:dyDescent="0.25">
      <c r="A36" s="1" t="s">
        <v>46</v>
      </c>
      <c r="B36" s="1">
        <v>2</v>
      </c>
      <c r="C36" s="15" t="s">
        <v>79</v>
      </c>
      <c r="D36" s="6">
        <v>17.263616561889648</v>
      </c>
      <c r="I36" s="10"/>
    </row>
    <row r="37" spans="1:9" x14ac:dyDescent="0.25">
      <c r="A37" s="1" t="s">
        <v>46</v>
      </c>
      <c r="B37" s="1">
        <v>3</v>
      </c>
      <c r="C37" s="15" t="s">
        <v>80</v>
      </c>
      <c r="D37" s="6">
        <v>21.69865608215332</v>
      </c>
      <c r="I37" s="10"/>
    </row>
    <row r="38" spans="1:9" x14ac:dyDescent="0.25">
      <c r="A38" s="1" t="s">
        <v>33</v>
      </c>
      <c r="B38" s="1">
        <v>1</v>
      </c>
      <c r="C38" s="15" t="s">
        <v>79</v>
      </c>
      <c r="D38" s="6">
        <v>16.956933975219727</v>
      </c>
      <c r="I38" s="10"/>
    </row>
    <row r="39" spans="1:9" x14ac:dyDescent="0.25">
      <c r="A39" s="1" t="s">
        <v>33</v>
      </c>
      <c r="B39" s="1">
        <v>2</v>
      </c>
      <c r="C39" s="15" t="s">
        <v>80</v>
      </c>
      <c r="D39" s="6">
        <v>22.321798324584961</v>
      </c>
      <c r="I39" s="10"/>
    </row>
    <row r="40" spans="1:9" x14ac:dyDescent="0.25">
      <c r="A40" s="1" t="s">
        <v>33</v>
      </c>
      <c r="B40" s="1">
        <v>3</v>
      </c>
      <c r="C40" s="15" t="s">
        <v>79</v>
      </c>
      <c r="D40" s="6">
        <v>16.604345321655273</v>
      </c>
      <c r="I40" s="10"/>
    </row>
    <row r="41" spans="1:9" x14ac:dyDescent="0.25">
      <c r="A41" s="1" t="s">
        <v>33</v>
      </c>
      <c r="B41" s="1">
        <v>1</v>
      </c>
      <c r="C41" s="15" t="s">
        <v>80</v>
      </c>
      <c r="D41" s="6">
        <v>21.96864128112793</v>
      </c>
      <c r="I41" s="10"/>
    </row>
    <row r="42" spans="1:9" x14ac:dyDescent="0.25">
      <c r="A42" s="1" t="s">
        <v>33</v>
      </c>
      <c r="B42" s="1">
        <v>2</v>
      </c>
      <c r="C42" s="15" t="s">
        <v>79</v>
      </c>
      <c r="D42" s="6">
        <v>17.021831512451172</v>
      </c>
      <c r="I42" s="10"/>
    </row>
    <row r="43" spans="1:9" x14ac:dyDescent="0.25">
      <c r="A43" s="1" t="s">
        <v>33</v>
      </c>
      <c r="B43" s="1">
        <v>3</v>
      </c>
      <c r="C43" s="15" t="s">
        <v>80</v>
      </c>
      <c r="D43" s="6">
        <v>22.437631607055664</v>
      </c>
      <c r="I43" s="10"/>
    </row>
    <row r="44" spans="1:9" x14ac:dyDescent="0.25">
      <c r="A44" s="1" t="s">
        <v>35</v>
      </c>
      <c r="B44" s="1">
        <v>1</v>
      </c>
      <c r="C44" s="15" t="s">
        <v>79</v>
      </c>
      <c r="D44" s="6">
        <v>17.232070922851563</v>
      </c>
      <c r="I44" s="10"/>
    </row>
    <row r="45" spans="1:9" x14ac:dyDescent="0.25">
      <c r="A45" s="1" t="s">
        <v>35</v>
      </c>
      <c r="B45" s="1">
        <v>2</v>
      </c>
      <c r="C45" s="15" t="s">
        <v>80</v>
      </c>
      <c r="D45" s="6">
        <v>22.202136993408203</v>
      </c>
      <c r="I45" s="10"/>
    </row>
    <row r="46" spans="1:9" x14ac:dyDescent="0.25">
      <c r="A46" s="1" t="s">
        <v>35</v>
      </c>
      <c r="B46" s="1">
        <v>3</v>
      </c>
      <c r="C46" s="15" t="s">
        <v>79</v>
      </c>
      <c r="D46" s="6">
        <v>17.339946746826172</v>
      </c>
      <c r="I46" s="10"/>
    </row>
    <row r="47" spans="1:9" x14ac:dyDescent="0.25">
      <c r="A47" s="1" t="s">
        <v>35</v>
      </c>
      <c r="B47" s="1">
        <v>1</v>
      </c>
      <c r="C47" s="15" t="s">
        <v>80</v>
      </c>
      <c r="D47" s="6">
        <v>22.355859756469727</v>
      </c>
      <c r="I47" s="10"/>
    </row>
    <row r="48" spans="1:9" x14ac:dyDescent="0.25">
      <c r="A48" s="1" t="s">
        <v>35</v>
      </c>
      <c r="B48" s="1">
        <v>2</v>
      </c>
      <c r="C48" s="15" t="s">
        <v>79</v>
      </c>
      <c r="D48" s="6">
        <v>17.152193069458008</v>
      </c>
      <c r="I48" s="10"/>
    </row>
    <row r="49" spans="1:9" x14ac:dyDescent="0.25">
      <c r="A49" s="1" t="s">
        <v>35</v>
      </c>
      <c r="B49" s="1">
        <v>3</v>
      </c>
      <c r="C49" s="15" t="s">
        <v>80</v>
      </c>
      <c r="D49" s="6">
        <v>22.386005401611328</v>
      </c>
      <c r="I49" s="10"/>
    </row>
    <row r="50" spans="1:9" x14ac:dyDescent="0.25">
      <c r="A50" s="1" t="s">
        <v>36</v>
      </c>
      <c r="B50" s="1">
        <v>1</v>
      </c>
      <c r="C50" s="15" t="s">
        <v>79</v>
      </c>
      <c r="D50" s="6">
        <v>16.29564094543457</v>
      </c>
      <c r="I50" s="10"/>
    </row>
    <row r="51" spans="1:9" x14ac:dyDescent="0.25">
      <c r="A51" s="1" t="s">
        <v>36</v>
      </c>
      <c r="B51" s="1">
        <v>2</v>
      </c>
      <c r="C51" s="15" t="s">
        <v>80</v>
      </c>
      <c r="D51" s="6">
        <v>21.034307479858398</v>
      </c>
      <c r="I51" s="10"/>
    </row>
    <row r="52" spans="1:9" x14ac:dyDescent="0.25">
      <c r="A52" s="1" t="s">
        <v>36</v>
      </c>
      <c r="B52" s="1">
        <v>3</v>
      </c>
      <c r="C52" s="15" t="s">
        <v>79</v>
      </c>
      <c r="D52" s="6">
        <v>16.936325073242188</v>
      </c>
      <c r="I52" s="10"/>
    </row>
    <row r="53" spans="1:9" x14ac:dyDescent="0.25">
      <c r="A53" s="1" t="s">
        <v>36</v>
      </c>
      <c r="B53" s="1">
        <v>1</v>
      </c>
      <c r="C53" s="15" t="s">
        <v>80</v>
      </c>
      <c r="D53" s="6">
        <v>21.401851654052734</v>
      </c>
      <c r="I53" s="10"/>
    </row>
    <row r="54" spans="1:9" x14ac:dyDescent="0.25">
      <c r="A54" s="1" t="s">
        <v>36</v>
      </c>
      <c r="B54" s="1">
        <v>2</v>
      </c>
      <c r="C54" s="15" t="s">
        <v>79</v>
      </c>
      <c r="D54" s="6">
        <v>18.064668655395508</v>
      </c>
      <c r="I54" s="10"/>
    </row>
    <row r="55" spans="1:9" x14ac:dyDescent="0.25">
      <c r="A55" s="1" t="s">
        <v>36</v>
      </c>
      <c r="B55" s="1">
        <v>3</v>
      </c>
      <c r="C55" s="15" t="s">
        <v>80</v>
      </c>
      <c r="D55" s="6">
        <v>22.858402252197266</v>
      </c>
      <c r="I55" s="10"/>
    </row>
    <row r="56" spans="1:9" x14ac:dyDescent="0.25">
      <c r="A56" s="1" t="s">
        <v>43</v>
      </c>
      <c r="B56" s="1">
        <v>1</v>
      </c>
      <c r="C56" s="15" t="s">
        <v>79</v>
      </c>
      <c r="D56" s="6">
        <v>16.754796981811523</v>
      </c>
      <c r="I56" s="10"/>
    </row>
    <row r="57" spans="1:9" x14ac:dyDescent="0.25">
      <c r="A57" s="1" t="s">
        <v>43</v>
      </c>
      <c r="B57" s="1">
        <v>2</v>
      </c>
      <c r="C57" s="15" t="s">
        <v>80</v>
      </c>
      <c r="D57" s="6">
        <v>22.280885696411133</v>
      </c>
      <c r="I57" s="10"/>
    </row>
    <row r="58" spans="1:9" x14ac:dyDescent="0.25">
      <c r="A58" s="1" t="s">
        <v>43</v>
      </c>
      <c r="B58" s="1">
        <v>3</v>
      </c>
      <c r="C58" s="15" t="s">
        <v>79</v>
      </c>
      <c r="D58" s="6">
        <v>17.34968376159668</v>
      </c>
      <c r="I58" s="10"/>
    </row>
    <row r="59" spans="1:9" x14ac:dyDescent="0.25">
      <c r="A59" s="1" t="s">
        <v>43</v>
      </c>
      <c r="B59" s="1">
        <v>1</v>
      </c>
      <c r="C59" s="15" t="s">
        <v>80</v>
      </c>
      <c r="D59" s="6">
        <v>22.624137878417969</v>
      </c>
      <c r="I59" s="10"/>
    </row>
    <row r="60" spans="1:9" x14ac:dyDescent="0.25">
      <c r="A60" s="1" t="s">
        <v>43</v>
      </c>
      <c r="B60" s="1">
        <v>2</v>
      </c>
      <c r="C60" s="15" t="s">
        <v>79</v>
      </c>
      <c r="D60" s="6">
        <v>17.259031295776367</v>
      </c>
      <c r="I60" s="10"/>
    </row>
    <row r="61" spans="1:9" x14ac:dyDescent="0.25">
      <c r="A61" s="1" t="s">
        <v>43</v>
      </c>
      <c r="B61" s="1">
        <v>3</v>
      </c>
      <c r="C61" s="15" t="s">
        <v>80</v>
      </c>
      <c r="D61" s="6">
        <v>22.619918823242188</v>
      </c>
      <c r="I61" s="10"/>
    </row>
    <row r="62" spans="1:9" x14ac:dyDescent="0.25">
      <c r="A62" s="1" t="s">
        <v>34</v>
      </c>
      <c r="B62" s="1">
        <v>1</v>
      </c>
      <c r="C62" s="15" t="s">
        <v>79</v>
      </c>
      <c r="D62" s="6">
        <v>17.109918594360352</v>
      </c>
      <c r="I62" s="10"/>
    </row>
    <row r="63" spans="1:9" x14ac:dyDescent="0.25">
      <c r="A63" s="1" t="s">
        <v>34</v>
      </c>
      <c r="B63" s="1">
        <v>2</v>
      </c>
      <c r="C63" s="15" t="s">
        <v>80</v>
      </c>
      <c r="D63" s="6">
        <v>22.075178146362305</v>
      </c>
      <c r="I63" s="10"/>
    </row>
    <row r="64" spans="1:9" x14ac:dyDescent="0.25">
      <c r="A64" s="1" t="s">
        <v>34</v>
      </c>
      <c r="B64" s="1">
        <v>3</v>
      </c>
      <c r="C64" s="15" t="s">
        <v>79</v>
      </c>
      <c r="D64" s="6">
        <v>17.187776565551758</v>
      </c>
      <c r="I64" s="10"/>
    </row>
    <row r="65" spans="1:9" x14ac:dyDescent="0.25">
      <c r="A65" s="1" t="s">
        <v>34</v>
      </c>
      <c r="B65" s="1">
        <v>1</v>
      </c>
      <c r="C65" s="15" t="s">
        <v>80</v>
      </c>
      <c r="D65" s="6">
        <v>22.115787506103516</v>
      </c>
      <c r="I65" s="10"/>
    </row>
    <row r="66" spans="1:9" x14ac:dyDescent="0.25">
      <c r="A66" s="1" t="s">
        <v>34</v>
      </c>
      <c r="B66" s="1">
        <v>2</v>
      </c>
      <c r="C66" s="15" t="s">
        <v>79</v>
      </c>
      <c r="D66" s="6">
        <v>17.442319869995117</v>
      </c>
      <c r="I66" s="10"/>
    </row>
    <row r="67" spans="1:9" x14ac:dyDescent="0.25">
      <c r="A67" s="1" t="s">
        <v>34</v>
      </c>
      <c r="B67" s="1">
        <v>3</v>
      </c>
      <c r="C67" s="15" t="s">
        <v>80</v>
      </c>
      <c r="D67" s="6">
        <v>22.48773193359375</v>
      </c>
      <c r="I67" s="10"/>
    </row>
    <row r="68" spans="1:9" x14ac:dyDescent="0.25">
      <c r="A68" s="1" t="s">
        <v>44</v>
      </c>
      <c r="B68" s="1">
        <v>1</v>
      </c>
      <c r="C68" s="15" t="s">
        <v>79</v>
      </c>
      <c r="D68" s="6">
        <v>16.824501037597656</v>
      </c>
      <c r="I68" s="10"/>
    </row>
    <row r="69" spans="1:9" x14ac:dyDescent="0.25">
      <c r="A69" s="1" t="s">
        <v>44</v>
      </c>
      <c r="B69" s="1">
        <v>2</v>
      </c>
      <c r="C69" s="15" t="s">
        <v>80</v>
      </c>
      <c r="D69" s="6">
        <v>22.502033233642578</v>
      </c>
      <c r="I69" s="10"/>
    </row>
    <row r="70" spans="1:9" x14ac:dyDescent="0.25">
      <c r="A70" s="1" t="s">
        <v>44</v>
      </c>
      <c r="B70" s="1">
        <v>3</v>
      </c>
      <c r="C70" s="15" t="s">
        <v>79</v>
      </c>
      <c r="D70" s="6">
        <v>17.503694534301758</v>
      </c>
      <c r="I70" s="10"/>
    </row>
    <row r="71" spans="1:9" x14ac:dyDescent="0.25">
      <c r="A71" s="1" t="s">
        <v>44</v>
      </c>
      <c r="B71" s="1">
        <v>1</v>
      </c>
      <c r="C71" s="15" t="s">
        <v>80</v>
      </c>
      <c r="D71" s="6">
        <v>23.131248474121094</v>
      </c>
      <c r="I71" s="10"/>
    </row>
    <row r="72" spans="1:9" x14ac:dyDescent="0.25">
      <c r="A72" s="1" t="s">
        <v>44</v>
      </c>
      <c r="B72" s="1">
        <v>2</v>
      </c>
      <c r="C72" s="15" t="s">
        <v>79</v>
      </c>
      <c r="D72" s="6">
        <v>17.265069961547852</v>
      </c>
      <c r="I72" s="10"/>
    </row>
    <row r="73" spans="1:9" x14ac:dyDescent="0.25">
      <c r="A73" s="1" t="s">
        <v>44</v>
      </c>
      <c r="B73" s="1">
        <v>3</v>
      </c>
      <c r="C73" s="15" t="s">
        <v>80</v>
      </c>
      <c r="D73" s="6">
        <v>22.950023651123047</v>
      </c>
      <c r="I73" s="10"/>
    </row>
    <row r="74" spans="1:9" x14ac:dyDescent="0.25">
      <c r="A74" s="1" t="s">
        <v>29</v>
      </c>
      <c r="B74" s="1">
        <v>1</v>
      </c>
      <c r="C74" s="15" t="s">
        <v>79</v>
      </c>
      <c r="D74" s="6">
        <v>16.535865783691406</v>
      </c>
      <c r="I74" s="10"/>
    </row>
    <row r="75" spans="1:9" x14ac:dyDescent="0.25">
      <c r="A75" s="1" t="s">
        <v>29</v>
      </c>
      <c r="B75" s="1">
        <v>2</v>
      </c>
      <c r="C75" s="15" t="s">
        <v>80</v>
      </c>
      <c r="D75" s="6">
        <v>21.170719146728516</v>
      </c>
      <c r="I75" s="10"/>
    </row>
    <row r="76" spans="1:9" x14ac:dyDescent="0.25">
      <c r="A76" s="1" t="s">
        <v>29</v>
      </c>
      <c r="B76" s="1">
        <v>3</v>
      </c>
      <c r="C76" s="15" t="s">
        <v>79</v>
      </c>
      <c r="D76" s="6">
        <v>16.778532028198242</v>
      </c>
      <c r="I76" s="10"/>
    </row>
    <row r="77" spans="1:9" x14ac:dyDescent="0.25">
      <c r="A77" s="1" t="s">
        <v>29</v>
      </c>
      <c r="B77" s="1">
        <v>1</v>
      </c>
      <c r="C77" s="15" t="s">
        <v>80</v>
      </c>
      <c r="D77" s="6">
        <v>21.472345352172852</v>
      </c>
      <c r="I77" s="10"/>
    </row>
    <row r="78" spans="1:9" x14ac:dyDescent="0.25">
      <c r="A78" s="1" t="s">
        <v>29</v>
      </c>
      <c r="B78" s="1">
        <v>2</v>
      </c>
      <c r="C78" s="15" t="s">
        <v>79</v>
      </c>
      <c r="D78" s="6">
        <v>17.816507339477539</v>
      </c>
      <c r="I78" s="10"/>
    </row>
    <row r="79" spans="1:9" x14ac:dyDescent="0.25">
      <c r="A79" s="1" t="s">
        <v>29</v>
      </c>
      <c r="B79" s="1">
        <v>3</v>
      </c>
      <c r="C79" s="15" t="s">
        <v>80</v>
      </c>
      <c r="D79" s="6">
        <v>22.605052947998047</v>
      </c>
      <c r="I79" s="10"/>
    </row>
    <row r="80" spans="1:9" x14ac:dyDescent="0.25">
      <c r="A80" s="1" t="s">
        <v>30</v>
      </c>
      <c r="B80" s="1">
        <v>1</v>
      </c>
      <c r="C80" s="15" t="s">
        <v>79</v>
      </c>
      <c r="D80" s="6">
        <v>16.55029296875</v>
      </c>
      <c r="I80" s="10"/>
    </row>
    <row r="81" spans="1:9" x14ac:dyDescent="0.25">
      <c r="A81" s="1" t="s">
        <v>30</v>
      </c>
      <c r="B81" s="1">
        <v>2</v>
      </c>
      <c r="C81" s="15" t="s">
        <v>80</v>
      </c>
      <c r="D81" s="6">
        <v>21.180255889892578</v>
      </c>
      <c r="I81" s="10"/>
    </row>
    <row r="82" spans="1:9" x14ac:dyDescent="0.25">
      <c r="A82" s="1" t="s">
        <v>30</v>
      </c>
      <c r="B82" s="1">
        <v>3</v>
      </c>
      <c r="C82" s="15" t="s">
        <v>79</v>
      </c>
      <c r="D82" s="6">
        <v>17.019403457641602</v>
      </c>
      <c r="I82" s="10"/>
    </row>
    <row r="83" spans="1:9" x14ac:dyDescent="0.25">
      <c r="A83" s="1" t="s">
        <v>30</v>
      </c>
      <c r="B83" s="1">
        <v>1</v>
      </c>
      <c r="C83" s="15" t="s">
        <v>80</v>
      </c>
      <c r="D83" s="6">
        <v>21.773080825805664</v>
      </c>
      <c r="I83" s="10"/>
    </row>
    <row r="84" spans="1:9" x14ac:dyDescent="0.25">
      <c r="A84" s="1" t="s">
        <v>30</v>
      </c>
      <c r="B84" s="1">
        <v>2</v>
      </c>
      <c r="C84" s="15" t="s">
        <v>79</v>
      </c>
      <c r="D84" s="6">
        <v>17.482685089111328</v>
      </c>
      <c r="I84" s="10"/>
    </row>
    <row r="85" spans="1:9" x14ac:dyDescent="0.25">
      <c r="A85" s="1" t="s">
        <v>30</v>
      </c>
      <c r="B85" s="1">
        <v>3</v>
      </c>
      <c r="C85" s="15" t="s">
        <v>80</v>
      </c>
      <c r="D85" s="6">
        <v>22.26008415222168</v>
      </c>
      <c r="I85" s="10"/>
    </row>
    <row r="86" spans="1:9" x14ac:dyDescent="0.25">
      <c r="A86" s="1" t="s">
        <v>32</v>
      </c>
      <c r="B86" s="1">
        <v>1</v>
      </c>
      <c r="C86" s="15" t="s">
        <v>79</v>
      </c>
      <c r="D86" s="6">
        <v>16.584909439086914</v>
      </c>
      <c r="I86" s="10"/>
    </row>
    <row r="87" spans="1:9" x14ac:dyDescent="0.25">
      <c r="A87" s="1" t="s">
        <v>32</v>
      </c>
      <c r="B87" s="1">
        <v>2</v>
      </c>
      <c r="C87" s="15" t="s">
        <v>80</v>
      </c>
      <c r="D87" s="6">
        <v>21.429168701171875</v>
      </c>
      <c r="I87" s="10"/>
    </row>
    <row r="88" spans="1:9" x14ac:dyDescent="0.25">
      <c r="A88" s="1" t="s">
        <v>32</v>
      </c>
      <c r="B88" s="1">
        <v>3</v>
      </c>
      <c r="C88" s="15" t="s">
        <v>79</v>
      </c>
      <c r="D88" s="6">
        <v>16.949634552001953</v>
      </c>
      <c r="I88" s="10"/>
    </row>
    <row r="89" spans="1:9" x14ac:dyDescent="0.25">
      <c r="A89" s="1" t="s">
        <v>32</v>
      </c>
      <c r="B89" s="1">
        <v>1</v>
      </c>
      <c r="C89" s="15" t="s">
        <v>80</v>
      </c>
      <c r="D89" s="6">
        <v>21.69505500793457</v>
      </c>
      <c r="I89" s="10"/>
    </row>
    <row r="90" spans="1:9" x14ac:dyDescent="0.25">
      <c r="A90" s="1" t="s">
        <v>32</v>
      </c>
      <c r="B90" s="1">
        <v>2</v>
      </c>
      <c r="C90" s="15" t="s">
        <v>79</v>
      </c>
      <c r="D90" s="6">
        <v>16.977695465087891</v>
      </c>
      <c r="I90" s="10"/>
    </row>
    <row r="91" spans="1:9" x14ac:dyDescent="0.25">
      <c r="A91" s="1" t="s">
        <v>32</v>
      </c>
      <c r="B91" s="1">
        <v>3</v>
      </c>
      <c r="C91" s="15" t="s">
        <v>80</v>
      </c>
      <c r="D91" s="6">
        <v>21.78718376159668</v>
      </c>
      <c r="I91" s="10"/>
    </row>
    <row r="92" spans="1:9" x14ac:dyDescent="0.25">
      <c r="A92" s="1" t="s">
        <v>31</v>
      </c>
      <c r="B92" s="1">
        <v>1</v>
      </c>
      <c r="C92" s="15" t="s">
        <v>79</v>
      </c>
      <c r="D92" s="6">
        <v>17.000917434692383</v>
      </c>
      <c r="I92" s="10"/>
    </row>
    <row r="93" spans="1:9" x14ac:dyDescent="0.25">
      <c r="A93" s="1" t="s">
        <v>31</v>
      </c>
      <c r="B93" s="1">
        <v>2</v>
      </c>
      <c r="C93" s="15" t="s">
        <v>80</v>
      </c>
      <c r="D93" s="6">
        <v>21.379432678222656</v>
      </c>
      <c r="I93" s="10"/>
    </row>
    <row r="94" spans="1:9" x14ac:dyDescent="0.25">
      <c r="A94" s="1" t="s">
        <v>31</v>
      </c>
      <c r="B94" s="1">
        <v>3</v>
      </c>
      <c r="C94" s="15" t="s">
        <v>79</v>
      </c>
      <c r="D94" s="6">
        <v>17.082403182983398</v>
      </c>
      <c r="I94" s="10"/>
    </row>
    <row r="95" spans="1:9" x14ac:dyDescent="0.25">
      <c r="A95" s="1" t="s">
        <v>31</v>
      </c>
      <c r="B95" s="1">
        <v>1</v>
      </c>
      <c r="C95" s="15" t="s">
        <v>80</v>
      </c>
      <c r="D95" s="6">
        <v>21.538902282714844</v>
      </c>
      <c r="I95" s="10"/>
    </row>
    <row r="96" spans="1:9" x14ac:dyDescent="0.25">
      <c r="A96" s="1" t="s">
        <v>31</v>
      </c>
      <c r="B96" s="1">
        <v>2</v>
      </c>
      <c r="C96" s="15" t="s">
        <v>79</v>
      </c>
      <c r="D96" s="6">
        <v>17.280326843261719</v>
      </c>
      <c r="I96" s="10"/>
    </row>
    <row r="97" spans="1:9" x14ac:dyDescent="0.25">
      <c r="A97" s="1" t="s">
        <v>31</v>
      </c>
      <c r="B97" s="1">
        <v>3</v>
      </c>
      <c r="C97" s="15" t="s">
        <v>80</v>
      </c>
      <c r="D97" s="6">
        <v>21.759578704833984</v>
      </c>
      <c r="I97" s="10"/>
    </row>
    <row r="98" spans="1:9" x14ac:dyDescent="0.25">
      <c r="A98" s="1" t="s">
        <v>41</v>
      </c>
      <c r="B98" s="1">
        <v>1</v>
      </c>
      <c r="C98" s="15" t="s">
        <v>79</v>
      </c>
      <c r="D98" s="6">
        <v>16.98480224609375</v>
      </c>
      <c r="I98" s="10"/>
    </row>
    <row r="99" spans="1:9" x14ac:dyDescent="0.25">
      <c r="A99" s="1" t="s">
        <v>41</v>
      </c>
      <c r="B99" s="1">
        <v>2</v>
      </c>
      <c r="C99" s="15" t="s">
        <v>80</v>
      </c>
      <c r="D99" s="6">
        <v>21.535072326660156</v>
      </c>
      <c r="I99" s="10"/>
    </row>
    <row r="100" spans="1:9" x14ac:dyDescent="0.25">
      <c r="A100" s="1" t="s">
        <v>41</v>
      </c>
      <c r="B100" s="1">
        <v>3</v>
      </c>
      <c r="C100" s="15" t="s">
        <v>79</v>
      </c>
      <c r="D100" s="6">
        <v>17.077234268188477</v>
      </c>
      <c r="I100" s="10"/>
    </row>
    <row r="101" spans="1:9" x14ac:dyDescent="0.25">
      <c r="A101" s="1" t="s">
        <v>41</v>
      </c>
      <c r="B101" s="1">
        <v>1</v>
      </c>
      <c r="C101" s="15" t="s">
        <v>80</v>
      </c>
      <c r="D101" s="6">
        <v>21.6622314453125</v>
      </c>
      <c r="I101" s="10"/>
    </row>
    <row r="102" spans="1:9" x14ac:dyDescent="0.25">
      <c r="A102" s="1" t="s">
        <v>41</v>
      </c>
      <c r="B102" s="1">
        <v>2</v>
      </c>
      <c r="C102" s="15" t="s">
        <v>79</v>
      </c>
      <c r="D102" s="6">
        <v>17.743335723876953</v>
      </c>
      <c r="I102" s="10"/>
    </row>
    <row r="103" spans="1:9" x14ac:dyDescent="0.25">
      <c r="A103" s="1" t="s">
        <v>41</v>
      </c>
      <c r="B103" s="1">
        <v>3</v>
      </c>
      <c r="C103" s="15" t="s">
        <v>80</v>
      </c>
      <c r="D103" s="6">
        <v>22.260904312133789</v>
      </c>
      <c r="I103" s="10"/>
    </row>
    <row r="104" spans="1:9" x14ac:dyDescent="0.25">
      <c r="A104" s="1" t="s">
        <v>42</v>
      </c>
      <c r="B104" s="1">
        <v>1</v>
      </c>
      <c r="C104" s="15" t="s">
        <v>79</v>
      </c>
      <c r="D104" s="6">
        <v>16.845893859863281</v>
      </c>
      <c r="I104" s="10"/>
    </row>
    <row r="105" spans="1:9" x14ac:dyDescent="0.25">
      <c r="A105" s="1" t="s">
        <v>42</v>
      </c>
      <c r="B105" s="1">
        <v>2</v>
      </c>
      <c r="C105" s="15" t="s">
        <v>80</v>
      </c>
      <c r="D105" s="6">
        <v>21.110563278198242</v>
      </c>
      <c r="I105" s="10"/>
    </row>
    <row r="106" spans="1:9" x14ac:dyDescent="0.25">
      <c r="A106" s="1" t="s">
        <v>42</v>
      </c>
      <c r="B106" s="1">
        <v>3</v>
      </c>
      <c r="C106" s="15" t="s">
        <v>79</v>
      </c>
      <c r="D106" s="6">
        <v>16.904851913452148</v>
      </c>
      <c r="I106" s="10"/>
    </row>
    <row r="107" spans="1:9" x14ac:dyDescent="0.25">
      <c r="A107" s="1" t="s">
        <v>42</v>
      </c>
      <c r="B107" s="1">
        <v>1</v>
      </c>
      <c r="C107" s="15" t="s">
        <v>80</v>
      </c>
      <c r="D107" s="6">
        <v>21.468296051025391</v>
      </c>
      <c r="I107" s="10"/>
    </row>
    <row r="108" spans="1:9" x14ac:dyDescent="0.25">
      <c r="A108" s="1" t="s">
        <v>42</v>
      </c>
      <c r="B108" s="1">
        <v>2</v>
      </c>
      <c r="C108" s="15" t="s">
        <v>79</v>
      </c>
      <c r="D108" s="6">
        <v>17.714681625366211</v>
      </c>
      <c r="I108" s="10"/>
    </row>
    <row r="109" spans="1:9" x14ac:dyDescent="0.25">
      <c r="A109" s="1" t="s">
        <v>42</v>
      </c>
      <c r="B109" s="1">
        <v>3</v>
      </c>
      <c r="C109" s="15" t="s">
        <v>80</v>
      </c>
      <c r="D109" s="6">
        <v>22.184864044189453</v>
      </c>
      <c r="I109" s="10"/>
    </row>
    <row r="110" spans="1:9" x14ac:dyDescent="0.25">
      <c r="I110" s="10"/>
    </row>
    <row r="111" spans="1:9" x14ac:dyDescent="0.25">
      <c r="I111" s="10"/>
    </row>
    <row r="112" spans="1:9" x14ac:dyDescent="0.25">
      <c r="I112" s="10"/>
    </row>
    <row r="113" spans="9:9" x14ac:dyDescent="0.25">
      <c r="I113" s="10"/>
    </row>
    <row r="114" spans="9:9" x14ac:dyDescent="0.25">
      <c r="I114" s="10"/>
    </row>
    <row r="115" spans="9:9" x14ac:dyDescent="0.25">
      <c r="I115" s="10"/>
    </row>
    <row r="116" spans="9:9" x14ac:dyDescent="0.25">
      <c r="I116" s="10"/>
    </row>
    <row r="117" spans="9:9" x14ac:dyDescent="0.25">
      <c r="I117" s="10"/>
    </row>
    <row r="118" spans="9:9" x14ac:dyDescent="0.25">
      <c r="I118" s="10"/>
    </row>
    <row r="119" spans="9:9" x14ac:dyDescent="0.25">
      <c r="I119" s="10"/>
    </row>
    <row r="120" spans="9:9" x14ac:dyDescent="0.25">
      <c r="I120" s="10"/>
    </row>
    <row r="121" spans="9:9" x14ac:dyDescent="0.25">
      <c r="I121" s="10"/>
    </row>
    <row r="122" spans="9:9" x14ac:dyDescent="0.25">
      <c r="I122" s="10"/>
    </row>
    <row r="123" spans="9:9" x14ac:dyDescent="0.25">
      <c r="I123" s="10"/>
    </row>
    <row r="124" spans="9:9" x14ac:dyDescent="0.25">
      <c r="I124" s="10"/>
    </row>
    <row r="125" spans="9:9" x14ac:dyDescent="0.25">
      <c r="I125" s="10"/>
    </row>
    <row r="126" spans="9:9" x14ac:dyDescent="0.25">
      <c r="I126" s="10"/>
    </row>
    <row r="127" spans="9:9" x14ac:dyDescent="0.25">
      <c r="I127" s="10"/>
    </row>
    <row r="128" spans="9:9" x14ac:dyDescent="0.25">
      <c r="I128" s="10"/>
    </row>
    <row r="129" spans="9:9" x14ac:dyDescent="0.25">
      <c r="I129" s="10"/>
    </row>
    <row r="130" spans="9:9" x14ac:dyDescent="0.25">
      <c r="I130" s="10"/>
    </row>
    <row r="131" spans="9:9" x14ac:dyDescent="0.25">
      <c r="I131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Metadata</vt:lpstr>
      <vt:lpstr>Hippocampus Kcnq2 Quant</vt:lpstr>
      <vt:lpstr>One sample ttest Hip Q2</vt:lpstr>
      <vt:lpstr>DeltaDeltaCT Hip Kcnq2</vt:lpstr>
      <vt:lpstr>Hip Kcnq2 CT QC</vt:lpstr>
      <vt:lpstr>Cortex Kcnq2 Quant</vt:lpstr>
      <vt:lpstr>One Sample ttest CTX Q2</vt:lpstr>
      <vt:lpstr>DeltaDeltaCT Cortex Kcnq2</vt:lpstr>
      <vt:lpstr>Cortex Kcnq2 CT QC</vt:lpstr>
      <vt:lpstr>Hippocampus Kcnq3 Quant</vt:lpstr>
      <vt:lpstr>DeltaDeltaCT Hip Kcnq3</vt:lpstr>
      <vt:lpstr>Hip Kcnq3 CT QC</vt:lpstr>
      <vt:lpstr>Cortex Kcnq3 Quant</vt:lpstr>
      <vt:lpstr>DeltaDeltaCT Cortex Kcnq3</vt:lpstr>
      <vt:lpstr>CTX Kcnq3 CT QC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Abreo</dc:creator>
  <cp:lastModifiedBy>Abreo, Timothy</cp:lastModifiedBy>
  <cp:lastPrinted>2022-11-03T20:21:49Z</cp:lastPrinted>
  <dcterms:created xsi:type="dcterms:W3CDTF">2020-06-24T18:11:24Z</dcterms:created>
  <dcterms:modified xsi:type="dcterms:W3CDTF">2024-06-06T16:39:16Z</dcterms:modified>
</cp:coreProperties>
</file>