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731"/>
  <workbookPr/>
  <mc:AlternateContent xmlns:mc="http://schemas.openxmlformats.org/markup-compatibility/2006">
    <mc:Choice Requires="x15">
      <x15ac:absPath xmlns:x15ac="http://schemas.microsoft.com/office/spreadsheetml/2010/11/ac" url="D:\G256W Paper Data\G256W Paper Source data and reagents table\"/>
    </mc:Choice>
  </mc:AlternateContent>
  <xr:revisionPtr revIDLastSave="0" documentId="13_ncr:1_{9E602127-62A5-45A1-A829-3625E16B8F67}" xr6:coauthVersionLast="47" xr6:coauthVersionMax="47" xr10:uidLastSave="{00000000-0000-0000-0000-000000000000}"/>
  <bookViews>
    <workbookView xWindow="-120" yWindow="-120" windowWidth="29040" windowHeight="15720" firstSheet="5" activeTab="8" xr2:uid="{00000000-000D-0000-FFFF-FFFF00000000}"/>
  </bookViews>
  <sheets>
    <sheet name="Metadata" sheetId="1" r:id="rId1"/>
    <sheet name="Hip Kcnq2" sheetId="14" r:id="rId2"/>
    <sheet name="One sample ttest hip Q2" sheetId="24" r:id="rId3"/>
    <sheet name="Raw hip Kcnq2" sheetId="15" r:id="rId4"/>
    <sheet name="Hip Kcnq2 CT QC" sheetId="28" r:id="rId5"/>
    <sheet name="CTX Kcnq2" sheetId="18" r:id="rId6"/>
    <sheet name="One sample ttest CTX Q2" sheetId="25" r:id="rId7"/>
    <sheet name="CTX Kcnq2 raw data" sheetId="19" r:id="rId8"/>
    <sheet name="Cortex Kcnq2 CT QC" sheetId="27" r:id="rId9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H3" i="15" l="1" a="1"/>
  <c r="H3" i="15" s="1"/>
  <c r="H4" i="15" a="1"/>
  <c r="H4" i="15" s="1"/>
  <c r="H5" i="15" a="1"/>
  <c r="H5" i="15" s="1"/>
  <c r="H6" i="15" a="1"/>
  <c r="H6" i="15" s="1"/>
  <c r="H7" i="15" a="1"/>
  <c r="H7" i="15" s="1"/>
  <c r="H8" i="15" a="1"/>
  <c r="H8" i="15" s="1"/>
  <c r="H9" i="15" a="1"/>
  <c r="H9" i="15" s="1"/>
  <c r="H10" i="15" a="1"/>
  <c r="H10" i="15" s="1"/>
  <c r="H11" i="15" a="1"/>
  <c r="H11" i="15" s="1"/>
  <c r="H12" i="15" a="1"/>
  <c r="H12" i="15" s="1"/>
  <c r="H13" i="15" a="1"/>
  <c r="H13" i="15" s="1"/>
  <c r="H14" i="15" a="1"/>
  <c r="H14" i="15" s="1"/>
  <c r="H15" i="15" a="1"/>
  <c r="H15" i="15" s="1"/>
  <c r="H16" i="15" a="1"/>
  <c r="H16" i="15" s="1"/>
  <c r="H17" i="15" a="1"/>
  <c r="H17" i="15" s="1"/>
  <c r="H18" i="15" a="1"/>
  <c r="H18" i="15" s="1"/>
  <c r="H2" i="15" a="1"/>
  <c r="H2" i="15" s="1"/>
  <c r="J3" i="28" l="1" a="1"/>
  <c r="J3" i="28" s="1"/>
  <c r="J4" i="28" a="1"/>
  <c r="J4" i="28" s="1"/>
  <c r="J5" i="28" a="1"/>
  <c r="J5" i="28" s="1"/>
  <c r="J6" i="28" a="1"/>
  <c r="J6" i="28" s="1"/>
  <c r="J7" i="28" a="1"/>
  <c r="J7" i="28" s="1"/>
  <c r="J8" i="28" a="1"/>
  <c r="J8" i="28" s="1"/>
  <c r="J9" i="28" a="1"/>
  <c r="J9" i="28" s="1"/>
  <c r="J10" i="28" a="1"/>
  <c r="J10" i="28" s="1"/>
  <c r="J11" i="28" a="1"/>
  <c r="J11" i="28" s="1"/>
  <c r="J12" i="28" a="1"/>
  <c r="J12" i="28" s="1"/>
  <c r="J13" i="28" a="1"/>
  <c r="J13" i="28" s="1"/>
  <c r="J14" i="28" a="1"/>
  <c r="J14" i="28" s="1"/>
  <c r="J15" i="28" a="1"/>
  <c r="J15" i="28" s="1"/>
  <c r="J16" i="28" a="1"/>
  <c r="J16" i="28" s="1"/>
  <c r="J17" i="28" a="1"/>
  <c r="J17" i="28" s="1"/>
  <c r="J18" i="28" a="1"/>
  <c r="J18" i="28" s="1"/>
  <c r="J2" i="28" a="1"/>
  <c r="J2" i="28" s="1"/>
  <c r="I3" i="28"/>
  <c r="I4" i="28"/>
  <c r="I5" i="28"/>
  <c r="I6" i="28"/>
  <c r="I7" i="28"/>
  <c r="I8" i="28"/>
  <c r="I9" i="28"/>
  <c r="I10" i="28"/>
  <c r="I11" i="28"/>
  <c r="I12" i="28"/>
  <c r="I13" i="28"/>
  <c r="I14" i="28"/>
  <c r="I15" i="28"/>
  <c r="I16" i="28"/>
  <c r="I17" i="28"/>
  <c r="I18" i="28"/>
  <c r="I2" i="28"/>
  <c r="H3" i="28"/>
  <c r="H4" i="28"/>
  <c r="H5" i="28"/>
  <c r="H6" i="28"/>
  <c r="H7" i="28"/>
  <c r="H8" i="28"/>
  <c r="H9" i="28"/>
  <c r="H10" i="28"/>
  <c r="H11" i="28"/>
  <c r="H12" i="28"/>
  <c r="H13" i="28"/>
  <c r="H14" i="28"/>
  <c r="H15" i="28"/>
  <c r="H16" i="28"/>
  <c r="H17" i="28"/>
  <c r="H18" i="28"/>
  <c r="H2" i="28"/>
  <c r="K18" i="28" a="1"/>
  <c r="K18" i="28" s="1"/>
  <c r="K17" i="28" a="1"/>
  <c r="K17" i="28" s="1"/>
  <c r="K16" i="28" a="1"/>
  <c r="K16" i="28" s="1"/>
  <c r="K15" i="28" a="1"/>
  <c r="K15" i="28" s="1"/>
  <c r="K14" i="28" a="1"/>
  <c r="K14" i="28" s="1"/>
  <c r="K13" i="28" a="1"/>
  <c r="K13" i="28" s="1"/>
  <c r="K12" i="28" a="1"/>
  <c r="K12" i="28" s="1"/>
  <c r="K11" i="28" a="1"/>
  <c r="K11" i="28" s="1"/>
  <c r="K10" i="28" a="1"/>
  <c r="K10" i="28" s="1"/>
  <c r="K9" i="28" a="1"/>
  <c r="K9" i="28" s="1"/>
  <c r="K8" i="28" a="1"/>
  <c r="K8" i="28" s="1"/>
  <c r="K7" i="28" a="1"/>
  <c r="K7" i="28" s="1"/>
  <c r="K6" i="28" a="1"/>
  <c r="K6" i="28" s="1"/>
  <c r="K5" i="28" a="1"/>
  <c r="K5" i="28" s="1"/>
  <c r="K4" i="28" a="1"/>
  <c r="K4" i="28" s="1"/>
  <c r="K3" i="28" a="1"/>
  <c r="K3" i="28" s="1"/>
  <c r="K2" i="28" a="1"/>
  <c r="K2" i="28" s="1"/>
  <c r="N4" i="28" l="1"/>
  <c r="N9" i="28"/>
  <c r="N3" i="28"/>
  <c r="O7" i="28" a="1"/>
  <c r="O7" i="28" s="1"/>
  <c r="O2" i="28" a="1"/>
  <c r="O2" i="28" s="1"/>
  <c r="N2" i="28"/>
  <c r="O8" i="28" a="1"/>
  <c r="O8" i="28" s="1"/>
  <c r="N8" i="28"/>
  <c r="O3" i="28" a="1"/>
  <c r="O3" i="28" s="1"/>
  <c r="O9" i="28" a="1"/>
  <c r="O9" i="28" s="1"/>
  <c r="O4" i="28" a="1"/>
  <c r="O4" i="28" s="1"/>
  <c r="N7" i="28"/>
  <c r="H2" i="19"/>
  <c r="G2" i="19"/>
  <c r="D3" i="25" l="1"/>
  <c r="D2" i="25"/>
  <c r="D1" i="25"/>
  <c r="D5" i="25" s="1"/>
  <c r="D4" i="25" l="1"/>
  <c r="D7" i="25"/>
  <c r="D8" i="25" s="1"/>
  <c r="J3" i="18" l="1"/>
  <c r="H3" i="19" a="1"/>
  <c r="H3" i="19" s="1"/>
  <c r="H4" i="19" a="1"/>
  <c r="H4" i="19" s="1"/>
  <c r="H5" i="19" a="1"/>
  <c r="H5" i="19" s="1"/>
  <c r="H6" i="19" a="1"/>
  <c r="H6" i="19" s="1"/>
  <c r="H7" i="19" a="1"/>
  <c r="H7" i="19" s="1"/>
  <c r="H8" i="19" a="1"/>
  <c r="H8" i="19" s="1"/>
  <c r="H9" i="19" a="1"/>
  <c r="H9" i="19" s="1"/>
  <c r="H10" i="19" a="1"/>
  <c r="H10" i="19" s="1"/>
  <c r="H11" i="19" a="1"/>
  <c r="H11" i="19" s="1"/>
  <c r="H12" i="19" a="1"/>
  <c r="H12" i="19" s="1"/>
  <c r="H13" i="19" a="1"/>
  <c r="H13" i="19" s="1"/>
  <c r="H14" i="19" a="1"/>
  <c r="H14" i="19" s="1"/>
  <c r="H15" i="19" a="1"/>
  <c r="H15" i="19" s="1"/>
  <c r="H16" i="19" a="1"/>
  <c r="H16" i="19" s="1"/>
  <c r="H17" i="19" a="1"/>
  <c r="H17" i="19" s="1"/>
  <c r="H18" i="19" a="1"/>
  <c r="H18" i="19" s="1"/>
  <c r="H7" i="27" l="1"/>
  <c r="K18" i="27" l="1" a="1"/>
  <c r="K18" i="27" s="1"/>
  <c r="J18" i="27" a="1"/>
  <c r="J18" i="27" s="1"/>
  <c r="I18" i="27"/>
  <c r="H18" i="27"/>
  <c r="K17" i="27" a="1"/>
  <c r="K17" i="27" s="1"/>
  <c r="J17" i="27" a="1"/>
  <c r="J17" i="27" s="1"/>
  <c r="I17" i="27"/>
  <c r="H17" i="27"/>
  <c r="K16" i="27" a="1"/>
  <c r="K16" i="27" s="1"/>
  <c r="J16" i="27" a="1"/>
  <c r="J16" i="27" s="1"/>
  <c r="I16" i="27"/>
  <c r="H16" i="27"/>
  <c r="K15" i="27" a="1"/>
  <c r="K15" i="27" s="1"/>
  <c r="J15" i="27" a="1"/>
  <c r="J15" i="27" s="1"/>
  <c r="I15" i="27"/>
  <c r="H15" i="27"/>
  <c r="K14" i="27" a="1"/>
  <c r="K14" i="27" s="1"/>
  <c r="J14" i="27" a="1"/>
  <c r="J14" i="27" s="1"/>
  <c r="I14" i="27"/>
  <c r="H14" i="27"/>
  <c r="K13" i="27" a="1"/>
  <c r="K13" i="27" s="1"/>
  <c r="J13" i="27" a="1"/>
  <c r="J13" i="27" s="1"/>
  <c r="I13" i="27"/>
  <c r="H13" i="27"/>
  <c r="K12" i="27" a="1"/>
  <c r="K12" i="27" s="1"/>
  <c r="J12" i="27" a="1"/>
  <c r="J12" i="27" s="1"/>
  <c r="I12" i="27"/>
  <c r="H12" i="27"/>
  <c r="K11" i="27" a="1"/>
  <c r="K11" i="27" s="1"/>
  <c r="J11" i="27" a="1"/>
  <c r="J11" i="27" s="1"/>
  <c r="I11" i="27"/>
  <c r="H11" i="27"/>
  <c r="K10" i="27" a="1"/>
  <c r="K10" i="27" s="1"/>
  <c r="J10" i="27" a="1"/>
  <c r="J10" i="27" s="1"/>
  <c r="I10" i="27"/>
  <c r="H10" i="27"/>
  <c r="N9" i="27"/>
  <c r="K9" i="27"/>
  <c r="K9" i="27" a="1"/>
  <c r="J9" i="27" a="1"/>
  <c r="J9" i="27" s="1"/>
  <c r="I9" i="27"/>
  <c r="H9" i="27"/>
  <c r="K8" i="27" a="1"/>
  <c r="K8" i="27" s="1"/>
  <c r="J8" i="27" a="1"/>
  <c r="J8" i="27" s="1"/>
  <c r="I8" i="27"/>
  <c r="N8" i="27" s="1"/>
  <c r="H8" i="27"/>
  <c r="K7" i="27" a="1"/>
  <c r="K7" i="27" s="1"/>
  <c r="J7" i="27" a="1"/>
  <c r="J7" i="27" s="1"/>
  <c r="I7" i="27"/>
  <c r="K6" i="27" a="1"/>
  <c r="K6" i="27" s="1"/>
  <c r="J6" i="27" a="1"/>
  <c r="J6" i="27" s="1"/>
  <c r="I6" i="27"/>
  <c r="H6" i="27"/>
  <c r="K5" i="27" a="1"/>
  <c r="K5" i="27" s="1"/>
  <c r="J5" i="27" a="1"/>
  <c r="J5" i="27" s="1"/>
  <c r="I5" i="27"/>
  <c r="H5" i="27"/>
  <c r="K4" i="27" a="1"/>
  <c r="K4" i="27" s="1"/>
  <c r="J4" i="27" a="1"/>
  <c r="J4" i="27" s="1"/>
  <c r="I4" i="27"/>
  <c r="H4" i="27"/>
  <c r="K3" i="27" a="1"/>
  <c r="K3" i="27" s="1"/>
  <c r="J3" i="27" a="1"/>
  <c r="J3" i="27" s="1"/>
  <c r="I3" i="27"/>
  <c r="H3" i="27"/>
  <c r="K2" i="27" a="1"/>
  <c r="K2" i="27" s="1"/>
  <c r="J2" i="27" a="1"/>
  <c r="J2" i="27" s="1"/>
  <c r="I2" i="27"/>
  <c r="H2" i="27"/>
  <c r="N4" i="27" l="1"/>
  <c r="N3" i="27"/>
  <c r="N7" i="27"/>
  <c r="O3" i="27" a="1"/>
  <c r="O3" i="27" s="1"/>
  <c r="O4" i="27" a="1"/>
  <c r="O4" i="27" s="1"/>
  <c r="O7" i="27" a="1"/>
  <c r="O7" i="27" s="1"/>
  <c r="N2" i="27"/>
  <c r="O2" i="27" a="1"/>
  <c r="O2" i="27" s="1"/>
  <c r="O8" i="27" a="1"/>
  <c r="O8" i="27" s="1"/>
  <c r="O9" i="27" a="1"/>
  <c r="O9" i="27" s="1"/>
  <c r="K4" i="18" l="1"/>
  <c r="J4" i="18"/>
  <c r="K4" i="14" a="1"/>
  <c r="K4" i="14" s="1"/>
  <c r="J4" i="14"/>
  <c r="K5" i="18" l="1"/>
  <c r="J5" i="18"/>
  <c r="G17" i="19"/>
  <c r="G10" i="19"/>
  <c r="G12" i="19"/>
  <c r="K5" i="14" l="1" a="1"/>
  <c r="K5" i="14" s="1"/>
  <c r="D3" i="24"/>
  <c r="D4" i="24" s="1"/>
  <c r="D2" i="24"/>
  <c r="D1" i="24"/>
  <c r="D5" i="24" s="1"/>
  <c r="K3" i="18" a="1"/>
  <c r="K3" i="18" s="1"/>
  <c r="G3" i="19"/>
  <c r="G4" i="19"/>
  <c r="G5" i="19"/>
  <c r="G6" i="19"/>
  <c r="G7" i="19"/>
  <c r="G8" i="19"/>
  <c r="G9" i="19"/>
  <c r="G11" i="19"/>
  <c r="G13" i="19"/>
  <c r="G14" i="19"/>
  <c r="G15" i="19"/>
  <c r="G16" i="19"/>
  <c r="G18" i="19"/>
  <c r="D7" i="24" l="1"/>
  <c r="D8" i="24" s="1"/>
  <c r="I2" i="19"/>
  <c r="J2" i="19" s="1"/>
  <c r="I17" i="19"/>
  <c r="J17" i="19" s="1"/>
  <c r="I10" i="19"/>
  <c r="J10" i="19" s="1"/>
  <c r="I15" i="19"/>
  <c r="J15" i="19" s="1"/>
  <c r="I13" i="19"/>
  <c r="J13" i="19" s="1"/>
  <c r="I11" i="19"/>
  <c r="J11" i="19" s="1"/>
  <c r="I18" i="19"/>
  <c r="J18" i="19" s="1"/>
  <c r="I8" i="19"/>
  <c r="J8" i="19" s="1"/>
  <c r="I9" i="19"/>
  <c r="J9" i="19" s="1"/>
  <c r="I7" i="19"/>
  <c r="J7" i="19" s="1"/>
  <c r="I16" i="19"/>
  <c r="J16" i="19" s="1"/>
  <c r="I12" i="19"/>
  <c r="J12" i="19" s="1"/>
  <c r="I4" i="19"/>
  <c r="J4" i="19" s="1"/>
  <c r="I3" i="19"/>
  <c r="J3" i="19" s="1"/>
  <c r="I5" i="19"/>
  <c r="J5" i="19" s="1"/>
  <c r="I14" i="19"/>
  <c r="J14" i="19" s="1"/>
  <c r="I6" i="19"/>
  <c r="J6" i="19" s="1"/>
  <c r="J5" i="14"/>
  <c r="G18" i="15"/>
  <c r="G17" i="15"/>
  <c r="G16" i="15"/>
  <c r="G15" i="15"/>
  <c r="G14" i="15"/>
  <c r="G13" i="15"/>
  <c r="G12" i="15"/>
  <c r="G11" i="15"/>
  <c r="G10" i="15"/>
  <c r="G9" i="15"/>
  <c r="G8" i="15"/>
  <c r="G7" i="15"/>
  <c r="G6" i="15"/>
  <c r="G5" i="15"/>
  <c r="G4" i="15"/>
  <c r="G3" i="15"/>
  <c r="G2" i="15"/>
  <c r="J3" i="14"/>
  <c r="I18" i="15" l="1"/>
  <c r="I2" i="15"/>
  <c r="J2" i="15" s="1"/>
  <c r="K3" i="14" a="1"/>
  <c r="K3" i="14" s="1"/>
  <c r="I4" i="15"/>
  <c r="J4" i="15" s="1"/>
  <c r="I9" i="15"/>
  <c r="J9" i="15" s="1"/>
  <c r="I5" i="15"/>
  <c r="J5" i="15" s="1"/>
  <c r="I13" i="15"/>
  <c r="J13" i="15" s="1"/>
  <c r="I8" i="15"/>
  <c r="J8" i="15" s="1"/>
  <c r="I16" i="15"/>
  <c r="J16" i="15" s="1"/>
  <c r="I3" i="15"/>
  <c r="J3" i="15" s="1"/>
  <c r="I7" i="15"/>
  <c r="J7" i="15" s="1"/>
  <c r="I11" i="15"/>
  <c r="J11" i="15" s="1"/>
  <c r="I15" i="15"/>
  <c r="J15" i="15" s="1"/>
  <c r="J18" i="15"/>
  <c r="I12" i="15"/>
  <c r="J12" i="15" s="1"/>
  <c r="I6" i="15"/>
  <c r="J6" i="15" s="1"/>
  <c r="I10" i="15"/>
  <c r="J10" i="15" s="1"/>
  <c r="I14" i="15"/>
  <c r="J14" i="15" s="1"/>
  <c r="I17" i="15"/>
  <c r="J17" i="15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<sst xmlns="http://schemas.openxmlformats.org/spreadsheetml/2006/main" count="1119" uniqueCount="81">
  <si>
    <t>Mouse ID</t>
  </si>
  <si>
    <t>Strain</t>
  </si>
  <si>
    <t>Sex</t>
  </si>
  <si>
    <t>Age (Days)</t>
  </si>
  <si>
    <t>Genotype</t>
  </si>
  <si>
    <t>Brain Weight (g)</t>
  </si>
  <si>
    <t>F</t>
  </si>
  <si>
    <t>Het</t>
  </si>
  <si>
    <t>M</t>
  </si>
  <si>
    <t>A120.1-2</t>
  </si>
  <si>
    <t>WT</t>
  </si>
  <si>
    <t>A120.1-4</t>
  </si>
  <si>
    <t>A120.3-11</t>
  </si>
  <si>
    <t>A120.3-2</t>
  </si>
  <si>
    <t>A120.3-4</t>
  </si>
  <si>
    <t>A120.3-5</t>
  </si>
  <si>
    <t>D105.2-3</t>
  </si>
  <si>
    <t>D100.5-2</t>
  </si>
  <si>
    <t>D105.4-5</t>
  </si>
  <si>
    <t>D100.5-1</t>
  </si>
  <si>
    <t>D105.4-4</t>
  </si>
  <si>
    <t>D105.6-1</t>
  </si>
  <si>
    <t>T111.4-4</t>
  </si>
  <si>
    <t>T111.4-5</t>
  </si>
  <si>
    <t>T111.4-6</t>
  </si>
  <si>
    <t>T111.6-4</t>
  </si>
  <si>
    <t>T111.6-5</t>
  </si>
  <si>
    <t>RNA Tube ID</t>
  </si>
  <si>
    <t>W1</t>
  </si>
  <si>
    <t>W2</t>
  </si>
  <si>
    <t>W3</t>
  </si>
  <si>
    <t>W4</t>
  </si>
  <si>
    <t>W5</t>
  </si>
  <si>
    <t>W6</t>
  </si>
  <si>
    <t>D1</t>
  </si>
  <si>
    <t>D2</t>
  </si>
  <si>
    <t>D3</t>
  </si>
  <si>
    <t>D4</t>
  </si>
  <si>
    <t>D5</t>
  </si>
  <si>
    <t>D6</t>
  </si>
  <si>
    <t>G1</t>
  </si>
  <si>
    <t>G2</t>
  </si>
  <si>
    <t>G3</t>
  </si>
  <si>
    <t>G5</t>
  </si>
  <si>
    <t>G6</t>
  </si>
  <si>
    <t>Delta Ct</t>
  </si>
  <si>
    <t>DeltaCt</t>
  </si>
  <si>
    <t>DeltaDeltaCT</t>
  </si>
  <si>
    <t>Fold Change</t>
  </si>
  <si>
    <t>Average Fold Change</t>
  </si>
  <si>
    <t>SEM</t>
  </si>
  <si>
    <t>G256W/+</t>
  </si>
  <si>
    <t>G256W</t>
  </si>
  <si>
    <t>Stdev Tech Reps</t>
  </si>
  <si>
    <t>Sample Name</t>
  </si>
  <si>
    <t/>
  </si>
  <si>
    <t>Sample size</t>
  </si>
  <si>
    <t>Sample mean</t>
  </si>
  <si>
    <t>Sample standard deviation</t>
  </si>
  <si>
    <t>Sample SEM</t>
  </si>
  <si>
    <t>Hypothesized mean</t>
  </si>
  <si>
    <r>
      <t xml:space="preserve">T statistic </t>
    </r>
    <r>
      <rPr>
        <i/>
        <sz val="11"/>
        <color theme="1"/>
        <rFont val="Calibri"/>
        <family val="2"/>
        <scheme val="minor"/>
      </rPr>
      <t>t</t>
    </r>
  </si>
  <si>
    <t>P-value</t>
  </si>
  <si>
    <t>Degrees of freedom</t>
  </si>
  <si>
    <t>Notes</t>
  </si>
  <si>
    <r>
      <t xml:space="preserve">E254fs </t>
    </r>
    <r>
      <rPr>
        <b/>
        <i/>
        <sz val="11"/>
        <color theme="1"/>
        <rFont val="Calibri"/>
        <family val="2"/>
        <scheme val="minor"/>
      </rPr>
      <t>Kcnq2</t>
    </r>
    <r>
      <rPr>
        <b/>
        <sz val="11"/>
        <color theme="1"/>
        <rFont val="Calibri"/>
        <family val="2"/>
        <scheme val="minor"/>
      </rPr>
      <t xml:space="preserve"> fold change </t>
    </r>
  </si>
  <si>
    <t>E254fs</t>
  </si>
  <si>
    <t>Animal</t>
  </si>
  <si>
    <t>Technical replicate number</t>
  </si>
  <si>
    <t>Target</t>
  </si>
  <si>
    <t>Cycle threshold (CT)</t>
  </si>
  <si>
    <r>
      <t xml:space="preserve">Average </t>
    </r>
    <r>
      <rPr>
        <i/>
        <sz val="11"/>
        <color theme="1"/>
        <rFont val="Calibri"/>
        <family val="2"/>
        <scheme val="minor"/>
      </rPr>
      <t xml:space="preserve">Kcnq2 </t>
    </r>
    <r>
      <rPr>
        <sz val="11"/>
        <color theme="1"/>
        <rFont val="Calibri"/>
        <family val="2"/>
        <scheme val="minor"/>
      </rPr>
      <t>CT</t>
    </r>
  </si>
  <si>
    <r>
      <t xml:space="preserve">Average </t>
    </r>
    <r>
      <rPr>
        <i/>
        <sz val="11"/>
        <color theme="1"/>
        <rFont val="Calibri"/>
        <family val="2"/>
        <scheme val="minor"/>
      </rPr>
      <t xml:space="preserve">Gapdh </t>
    </r>
    <r>
      <rPr>
        <sz val="11"/>
        <color theme="1"/>
        <rFont val="Calibri"/>
        <family val="2"/>
        <scheme val="minor"/>
      </rPr>
      <t>CT</t>
    </r>
  </si>
  <si>
    <r>
      <t xml:space="preserve">SD </t>
    </r>
    <r>
      <rPr>
        <i/>
        <sz val="11"/>
        <color theme="1"/>
        <rFont val="Calibri"/>
        <family val="2"/>
        <scheme val="minor"/>
      </rPr>
      <t>Kcnq2</t>
    </r>
    <r>
      <rPr>
        <sz val="11"/>
        <color theme="1"/>
        <rFont val="Calibri"/>
        <family val="2"/>
        <scheme val="minor"/>
      </rPr>
      <t xml:space="preserve"> CT</t>
    </r>
  </si>
  <si>
    <r>
      <t xml:space="preserve">SD </t>
    </r>
    <r>
      <rPr>
        <i/>
        <sz val="11"/>
        <color theme="1"/>
        <rFont val="Calibri"/>
        <family val="2"/>
        <scheme val="minor"/>
      </rPr>
      <t xml:space="preserve">Gapdh </t>
    </r>
    <r>
      <rPr>
        <sz val="11"/>
        <color theme="1"/>
        <rFont val="Calibri"/>
        <family val="2"/>
        <scheme val="minor"/>
      </rPr>
      <t>CT</t>
    </r>
  </si>
  <si>
    <r>
      <t xml:space="preserve">SEM </t>
    </r>
    <r>
      <rPr>
        <i/>
        <sz val="11"/>
        <color theme="1"/>
        <rFont val="Calibri"/>
        <family val="2"/>
        <scheme val="minor"/>
      </rPr>
      <t xml:space="preserve">Kcnq2 </t>
    </r>
    <r>
      <rPr>
        <sz val="11"/>
        <color theme="1"/>
        <rFont val="Calibri"/>
        <family val="2"/>
        <scheme val="minor"/>
      </rPr>
      <t>CT</t>
    </r>
  </si>
  <si>
    <t>Gapdh</t>
  </si>
  <si>
    <t>Kcnq2</t>
  </si>
  <si>
    <t>E254fs/+</t>
  </si>
  <si>
    <r>
      <t xml:space="preserve">Average </t>
    </r>
    <r>
      <rPr>
        <i/>
        <sz val="11"/>
        <color theme="1"/>
        <rFont val="Calibri"/>
        <family val="2"/>
        <scheme val="minor"/>
      </rPr>
      <t>Gapdh</t>
    </r>
    <r>
      <rPr>
        <sz val="11"/>
        <color theme="1"/>
        <rFont val="Calibri"/>
        <family val="2"/>
        <scheme val="minor"/>
      </rPr>
      <t xml:space="preserve"> CT</t>
    </r>
  </si>
  <si>
    <r>
      <t xml:space="preserve">SEM </t>
    </r>
    <r>
      <rPr>
        <i/>
        <sz val="11"/>
        <color theme="1"/>
        <rFont val="Calibri"/>
        <family val="2"/>
        <scheme val="minor"/>
      </rPr>
      <t>Gapdh</t>
    </r>
    <r>
      <rPr>
        <sz val="11"/>
        <color theme="1"/>
        <rFont val="Calibri"/>
        <family val="2"/>
        <scheme val="minor"/>
      </rPr>
      <t xml:space="preserve"> CT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</si>
</sst>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#,##0.000"/>
    <numFmt numFmtId="165" formatCode="0.000"/>
  </numFmts>
  <fonts count="6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2"/>
      <color theme="1"/>
      <name val="Times New Roman"/>
      <family val="1"/>
    </font>
    <font>
      <sz val="8"/>
      <name val="Calibri"/>
      <family val="2"/>
      <scheme val="minor"/>
    </font>
    <font>
      <i/>
      <sz val="11"/>
      <color theme="1"/>
      <name val="Calibri"/>
      <family val="2"/>
      <scheme val="minor"/>
    </font>
    <font>
      <b/>
      <i/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20">
    <xf numFmtId="0" fontId="0" fillId="0" borderId="0" xfId="0"/>
    <xf numFmtId="0" fontId="1" fillId="0" borderId="1" xfId="0" applyFont="1" applyBorder="1"/>
    <xf numFmtId="14" fontId="1" fillId="0" borderId="1" xfId="0" applyNumberFormat="1" applyFont="1" applyBorder="1"/>
    <xf numFmtId="0" fontId="0" fillId="0" borderId="1" xfId="0" applyBorder="1"/>
    <xf numFmtId="0" fontId="0" fillId="0" borderId="1" xfId="0" applyBorder="1" applyAlignment="1">
      <alignment horizontal="center"/>
    </xf>
    <xf numFmtId="14" fontId="0" fillId="0" borderId="1" xfId="0" applyNumberFormat="1" applyBorder="1"/>
    <xf numFmtId="0" fontId="2" fillId="0" borderId="1" xfId="0" applyFont="1" applyBorder="1"/>
    <xf numFmtId="164" fontId="0" fillId="0" borderId="0" xfId="0" applyNumberFormat="1"/>
    <xf numFmtId="0" fontId="0" fillId="0" borderId="2" xfId="0" applyBorder="1"/>
    <xf numFmtId="165" fontId="0" fillId="0" borderId="1" xfId="0" applyNumberFormat="1" applyBorder="1"/>
    <xf numFmtId="164" fontId="0" fillId="0" borderId="1" xfId="0" applyNumberFormat="1" applyBorder="1"/>
    <xf numFmtId="4" fontId="0" fillId="0" borderId="1" xfId="0" applyNumberFormat="1" applyBorder="1"/>
    <xf numFmtId="0" fontId="4" fillId="0" borderId="1" xfId="0" applyFont="1" applyBorder="1"/>
    <xf numFmtId="0" fontId="0" fillId="0" borderId="1" xfId="0" applyFill="1" applyBorder="1"/>
    <xf numFmtId="164" fontId="0" fillId="0" borderId="1" xfId="0" applyNumberFormat="1" applyFill="1" applyBorder="1"/>
    <xf numFmtId="4" fontId="0" fillId="0" borderId="1" xfId="0" applyNumberFormat="1" applyFill="1" applyBorder="1"/>
    <xf numFmtId="0" fontId="0" fillId="0" borderId="1" xfId="0" applyFill="1" applyBorder="1" applyAlignment="1">
      <alignment horizontal="center"/>
    </xf>
    <xf numFmtId="0" fontId="1" fillId="0" borderId="1" xfId="0" applyFont="1" applyFill="1" applyBorder="1"/>
    <xf numFmtId="0" fontId="2" fillId="0" borderId="1" xfId="0" applyFont="1" applyFill="1" applyBorder="1"/>
    <xf numFmtId="0" fontId="4" fillId="0" borderId="3" xfId="0" applyFont="1" applyBorder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eetMetadata" Target="metadata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calcChain" Target="calcChain.xml"/></Relationships>
</file>

<file path=xl/theme/theme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G18"/>
  <sheetViews>
    <sheetView workbookViewId="0">
      <selection activeCell="D21" sqref="D21"/>
    </sheetView>
  </sheetViews>
  <sheetFormatPr defaultRowHeight="15" x14ac:dyDescent="0.25"/>
  <cols>
    <col min="1" max="1" width="9.5703125" bestFit="1" customWidth="1"/>
    <col min="2" max="2" width="7.140625" bestFit="1" customWidth="1"/>
    <col min="3" max="3" width="4.140625" bestFit="1" customWidth="1"/>
    <col min="4" max="4" width="12" bestFit="1" customWidth="1"/>
    <col min="5" max="5" width="10.42578125" bestFit="1" customWidth="1"/>
    <col min="6" max="6" width="9.85546875" bestFit="1" customWidth="1"/>
    <col min="7" max="7" width="15.5703125" bestFit="1" customWidth="1"/>
  </cols>
  <sheetData>
    <row r="1" spans="1:7" x14ac:dyDescent="0.25">
      <c r="A1" s="1" t="s">
        <v>0</v>
      </c>
      <c r="B1" s="1" t="s">
        <v>1</v>
      </c>
      <c r="C1" s="2" t="s">
        <v>2</v>
      </c>
      <c r="D1" s="2" t="s">
        <v>27</v>
      </c>
      <c r="E1" s="1" t="s">
        <v>3</v>
      </c>
      <c r="F1" s="1" t="s">
        <v>4</v>
      </c>
      <c r="G1" s="1" t="s">
        <v>5</v>
      </c>
    </row>
    <row r="2" spans="1:7" x14ac:dyDescent="0.25">
      <c r="A2" s="3" t="s">
        <v>9</v>
      </c>
      <c r="B2" s="4" t="s">
        <v>52</v>
      </c>
      <c r="C2" s="3" t="s">
        <v>6</v>
      </c>
      <c r="D2" s="1" t="s">
        <v>28</v>
      </c>
      <c r="E2" s="3">
        <v>21</v>
      </c>
      <c r="F2" s="3" t="s">
        <v>10</v>
      </c>
      <c r="G2" s="3">
        <v>0.44</v>
      </c>
    </row>
    <row r="3" spans="1:7" x14ac:dyDescent="0.25">
      <c r="A3" s="3" t="s">
        <v>11</v>
      </c>
      <c r="B3" s="4" t="s">
        <v>52</v>
      </c>
      <c r="C3" s="3" t="s">
        <v>6</v>
      </c>
      <c r="D3" s="1" t="s">
        <v>29</v>
      </c>
      <c r="E3" s="3">
        <v>21</v>
      </c>
      <c r="F3" s="3" t="s">
        <v>10</v>
      </c>
      <c r="G3" s="3">
        <v>0.42</v>
      </c>
    </row>
    <row r="4" spans="1:7" x14ac:dyDescent="0.25">
      <c r="A4" s="3" t="s">
        <v>12</v>
      </c>
      <c r="B4" s="4" t="s">
        <v>52</v>
      </c>
      <c r="C4" s="3" t="s">
        <v>6</v>
      </c>
      <c r="D4" s="1" t="s">
        <v>30</v>
      </c>
      <c r="E4" s="3">
        <v>21</v>
      </c>
      <c r="F4" s="3" t="s">
        <v>10</v>
      </c>
      <c r="G4" s="3">
        <v>0.43</v>
      </c>
    </row>
    <row r="5" spans="1:7" x14ac:dyDescent="0.25">
      <c r="A5" s="3" t="s">
        <v>13</v>
      </c>
      <c r="B5" s="4" t="s">
        <v>52</v>
      </c>
      <c r="C5" s="3" t="s">
        <v>8</v>
      </c>
      <c r="D5" s="1" t="s">
        <v>31</v>
      </c>
      <c r="E5" s="3">
        <v>21</v>
      </c>
      <c r="F5" s="3" t="s">
        <v>10</v>
      </c>
      <c r="G5" s="3">
        <v>0.41</v>
      </c>
    </row>
    <row r="6" spans="1:7" x14ac:dyDescent="0.25">
      <c r="A6" s="3" t="s">
        <v>14</v>
      </c>
      <c r="B6" s="4" t="s">
        <v>52</v>
      </c>
      <c r="C6" s="3" t="s">
        <v>8</v>
      </c>
      <c r="D6" s="1" t="s">
        <v>32</v>
      </c>
      <c r="E6" s="3">
        <v>21</v>
      </c>
      <c r="F6" s="3" t="s">
        <v>10</v>
      </c>
      <c r="G6" s="3">
        <v>0.42</v>
      </c>
    </row>
    <row r="7" spans="1:7" x14ac:dyDescent="0.25">
      <c r="A7" s="3" t="s">
        <v>15</v>
      </c>
      <c r="B7" s="4" t="s">
        <v>52</v>
      </c>
      <c r="C7" s="3" t="s">
        <v>8</v>
      </c>
      <c r="D7" s="1" t="s">
        <v>33</v>
      </c>
      <c r="E7" s="3">
        <v>21</v>
      </c>
      <c r="F7" s="3" t="s">
        <v>10</v>
      </c>
      <c r="G7" s="3">
        <v>0.42</v>
      </c>
    </row>
    <row r="8" spans="1:7" ht="15.75" x14ac:dyDescent="0.25">
      <c r="A8" s="3" t="s">
        <v>16</v>
      </c>
      <c r="B8" s="4" t="s">
        <v>66</v>
      </c>
      <c r="C8" s="5" t="s">
        <v>6</v>
      </c>
      <c r="D8" s="2" t="s">
        <v>34</v>
      </c>
      <c r="E8" s="3">
        <v>21</v>
      </c>
      <c r="F8" s="6" t="s">
        <v>7</v>
      </c>
      <c r="G8" s="6">
        <v>0.41</v>
      </c>
    </row>
    <row r="9" spans="1:7" ht="15.75" x14ac:dyDescent="0.25">
      <c r="A9" s="3" t="s">
        <v>17</v>
      </c>
      <c r="B9" s="4" t="s">
        <v>66</v>
      </c>
      <c r="C9" s="5" t="s">
        <v>6</v>
      </c>
      <c r="D9" s="2" t="s">
        <v>35</v>
      </c>
      <c r="E9" s="3">
        <v>21</v>
      </c>
      <c r="F9" s="6" t="s">
        <v>7</v>
      </c>
      <c r="G9" s="6">
        <v>0.42</v>
      </c>
    </row>
    <row r="10" spans="1:7" ht="15.75" x14ac:dyDescent="0.25">
      <c r="A10" s="3" t="s">
        <v>18</v>
      </c>
      <c r="B10" s="4" t="s">
        <v>66</v>
      </c>
      <c r="C10" s="5" t="s">
        <v>6</v>
      </c>
      <c r="D10" s="2" t="s">
        <v>36</v>
      </c>
      <c r="E10" s="3">
        <v>22</v>
      </c>
      <c r="F10" s="6" t="s">
        <v>7</v>
      </c>
      <c r="G10" s="3">
        <v>0.43</v>
      </c>
    </row>
    <row r="11" spans="1:7" ht="15.75" x14ac:dyDescent="0.25">
      <c r="A11" s="3" t="s">
        <v>19</v>
      </c>
      <c r="B11" s="4" t="s">
        <v>66</v>
      </c>
      <c r="C11" s="5" t="s">
        <v>8</v>
      </c>
      <c r="D11" s="2" t="s">
        <v>37</v>
      </c>
      <c r="E11" s="3">
        <v>21</v>
      </c>
      <c r="F11" s="6" t="s">
        <v>7</v>
      </c>
      <c r="G11" s="6">
        <v>0.44</v>
      </c>
    </row>
    <row r="12" spans="1:7" ht="15.75" x14ac:dyDescent="0.25">
      <c r="A12" s="3" t="s">
        <v>20</v>
      </c>
      <c r="B12" s="4" t="s">
        <v>66</v>
      </c>
      <c r="C12" s="5" t="s">
        <v>8</v>
      </c>
      <c r="D12" s="2" t="s">
        <v>38</v>
      </c>
      <c r="E12" s="3">
        <v>22</v>
      </c>
      <c r="F12" s="6" t="s">
        <v>7</v>
      </c>
      <c r="G12" s="3">
        <v>0.41</v>
      </c>
    </row>
    <row r="13" spans="1:7" ht="15.75" x14ac:dyDescent="0.25">
      <c r="A13" s="3" t="s">
        <v>21</v>
      </c>
      <c r="B13" s="4" t="s">
        <v>66</v>
      </c>
      <c r="C13" s="5" t="s">
        <v>8</v>
      </c>
      <c r="D13" s="2" t="s">
        <v>39</v>
      </c>
      <c r="E13" s="3">
        <v>20</v>
      </c>
      <c r="F13" s="6" t="s">
        <v>7</v>
      </c>
      <c r="G13" s="3">
        <v>0.36</v>
      </c>
    </row>
    <row r="14" spans="1:7" ht="15.75" x14ac:dyDescent="0.25">
      <c r="A14" s="3" t="s">
        <v>24</v>
      </c>
      <c r="B14" s="4" t="s">
        <v>52</v>
      </c>
      <c r="C14" s="3" t="s">
        <v>6</v>
      </c>
      <c r="D14" s="1" t="s">
        <v>40</v>
      </c>
      <c r="E14" s="3">
        <v>21</v>
      </c>
      <c r="F14" s="6" t="s">
        <v>7</v>
      </c>
      <c r="G14" s="3">
        <v>0.44</v>
      </c>
    </row>
    <row r="15" spans="1:7" ht="15.75" x14ac:dyDescent="0.25">
      <c r="A15" s="3" t="s">
        <v>25</v>
      </c>
      <c r="B15" s="4" t="s">
        <v>52</v>
      </c>
      <c r="C15" s="3" t="s">
        <v>6</v>
      </c>
      <c r="D15" s="1" t="s">
        <v>41</v>
      </c>
      <c r="E15" s="3">
        <v>21</v>
      </c>
      <c r="F15" s="6" t="s">
        <v>7</v>
      </c>
      <c r="G15" s="3">
        <v>0.42</v>
      </c>
    </row>
    <row r="16" spans="1:7" ht="15.75" x14ac:dyDescent="0.25">
      <c r="A16" s="3" t="s">
        <v>26</v>
      </c>
      <c r="B16" s="4" t="s">
        <v>52</v>
      </c>
      <c r="C16" s="3" t="s">
        <v>6</v>
      </c>
      <c r="D16" s="1" t="s">
        <v>42</v>
      </c>
      <c r="E16" s="3">
        <v>21</v>
      </c>
      <c r="F16" s="6" t="s">
        <v>7</v>
      </c>
      <c r="G16" s="3">
        <v>0.43</v>
      </c>
    </row>
    <row r="17" spans="1:7" ht="15.75" x14ac:dyDescent="0.25">
      <c r="A17" s="3" t="s">
        <v>22</v>
      </c>
      <c r="B17" s="4" t="s">
        <v>52</v>
      </c>
      <c r="C17" s="3" t="s">
        <v>8</v>
      </c>
      <c r="D17" s="1" t="s">
        <v>43</v>
      </c>
      <c r="E17" s="3">
        <v>21</v>
      </c>
      <c r="F17" s="6" t="s">
        <v>7</v>
      </c>
      <c r="G17" s="3">
        <v>0.44</v>
      </c>
    </row>
    <row r="18" spans="1:7" ht="15.75" x14ac:dyDescent="0.25">
      <c r="A18" s="3" t="s">
        <v>23</v>
      </c>
      <c r="B18" s="4" t="s">
        <v>52</v>
      </c>
      <c r="C18" s="3" t="s">
        <v>8</v>
      </c>
      <c r="D18" s="1" t="s">
        <v>44</v>
      </c>
      <c r="E18" s="3">
        <v>21</v>
      </c>
      <c r="F18" s="6" t="s">
        <v>7</v>
      </c>
      <c r="G18" s="3">
        <v>0.44</v>
      </c>
    </row>
  </sheetData>
  <phoneticPr fontId="3" type="noConversion"/>
  <pageMargins left="0.7" right="0.7" top="0.75" bottom="0.75" header="0.3" footer="0.3"/>
  <pageSetup scale="94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K18"/>
  <sheetViews>
    <sheetView zoomScaleNormal="100" workbookViewId="0">
      <selection activeCell="G8" sqref="G8:G13"/>
    </sheetView>
  </sheetViews>
  <sheetFormatPr defaultRowHeight="15" x14ac:dyDescent="0.25"/>
  <cols>
    <col min="1" max="1" width="9.5703125" bestFit="1" customWidth="1"/>
    <col min="2" max="2" width="7.140625" bestFit="1" customWidth="1"/>
    <col min="3" max="3" width="4.140625" bestFit="1" customWidth="1"/>
    <col min="4" max="4" width="12" bestFit="1" customWidth="1"/>
    <col min="5" max="5" width="10.42578125" bestFit="1" customWidth="1"/>
    <col min="6" max="6" width="9.85546875" bestFit="1" customWidth="1"/>
    <col min="7" max="7" width="12" bestFit="1" customWidth="1"/>
    <col min="9" max="9" width="9.7109375" bestFit="1" customWidth="1"/>
    <col min="10" max="10" width="19.85546875" bestFit="1" customWidth="1"/>
    <col min="11" max="11" width="12" bestFit="1" customWidth="1"/>
  </cols>
  <sheetData>
    <row r="1" spans="1:11" x14ac:dyDescent="0.25">
      <c r="A1" s="1" t="s">
        <v>0</v>
      </c>
      <c r="B1" s="1" t="s">
        <v>1</v>
      </c>
      <c r="C1" s="2" t="s">
        <v>2</v>
      </c>
      <c r="D1" s="2" t="s">
        <v>27</v>
      </c>
      <c r="E1" s="1" t="s">
        <v>3</v>
      </c>
      <c r="F1" s="1" t="s">
        <v>4</v>
      </c>
      <c r="G1" s="1" t="s">
        <v>48</v>
      </c>
    </row>
    <row r="2" spans="1:11" x14ac:dyDescent="0.25">
      <c r="A2" s="3" t="s">
        <v>9</v>
      </c>
      <c r="B2" s="4" t="s">
        <v>52</v>
      </c>
      <c r="C2" s="3" t="s">
        <v>6</v>
      </c>
      <c r="D2" s="1" t="s">
        <v>28</v>
      </c>
      <c r="E2" s="3">
        <v>21</v>
      </c>
      <c r="F2" s="3" t="s">
        <v>10</v>
      </c>
      <c r="G2" s="3">
        <v>0.80351623282745688</v>
      </c>
      <c r="I2" s="3" t="s">
        <v>4</v>
      </c>
      <c r="J2" s="8" t="s">
        <v>49</v>
      </c>
      <c r="K2" s="3" t="s">
        <v>50</v>
      </c>
    </row>
    <row r="3" spans="1:11" x14ac:dyDescent="0.25">
      <c r="A3" s="3" t="s">
        <v>11</v>
      </c>
      <c r="B3" s="4" t="s">
        <v>52</v>
      </c>
      <c r="C3" s="3" t="s">
        <v>6</v>
      </c>
      <c r="D3" s="1" t="s">
        <v>29</v>
      </c>
      <c r="E3" s="3">
        <v>21</v>
      </c>
      <c r="F3" s="3" t="s">
        <v>10</v>
      </c>
      <c r="G3" s="3">
        <v>1.0264474371346344</v>
      </c>
      <c r="I3" s="3" t="s">
        <v>10</v>
      </c>
      <c r="J3" s="9">
        <f>AVERAGEIF($F2:$F$18,"WT",$G$2:$G$18)</f>
        <v>1.0049476758687916</v>
      </c>
      <c r="K3" s="3">
        <f t="array" ref="K3">STDEV(IF($F$2:$F$18="WT",$G$2:$G$18,"NA"))/SQRT(5)</f>
        <v>4.6543987883664997E-2</v>
      </c>
    </row>
    <row r="4" spans="1:11" x14ac:dyDescent="0.25">
      <c r="A4" s="3" t="s">
        <v>12</v>
      </c>
      <c r="B4" s="4" t="s">
        <v>52</v>
      </c>
      <c r="C4" s="3" t="s">
        <v>6</v>
      </c>
      <c r="D4" s="1" t="s">
        <v>30</v>
      </c>
      <c r="E4" s="3">
        <v>21</v>
      </c>
      <c r="F4" s="3" t="s">
        <v>10</v>
      </c>
      <c r="G4" s="3">
        <v>1.1076480221652223</v>
      </c>
      <c r="I4" s="3" t="s">
        <v>66</v>
      </c>
      <c r="J4" s="9">
        <f>AVERAGEIFS($G$2:$G$18,$B$2:$B$18,"E254fs",$F$2:$F$18,"Het")</f>
        <v>0.50406367876448943</v>
      </c>
      <c r="K4" s="3" cm="1">
        <f t="array" ref="K4">STDEV(IF($B$2:$B$18="E254fs",IF($F$2:$F$18="Het",$G$2:$G$18)))/SQRT(6)</f>
        <v>2.7282744679662886E-2</v>
      </c>
    </row>
    <row r="5" spans="1:11" x14ac:dyDescent="0.25">
      <c r="A5" s="3" t="s">
        <v>13</v>
      </c>
      <c r="B5" s="4" t="s">
        <v>52</v>
      </c>
      <c r="C5" s="3" t="s">
        <v>8</v>
      </c>
      <c r="D5" s="1" t="s">
        <v>31</v>
      </c>
      <c r="E5" s="3">
        <v>21</v>
      </c>
      <c r="F5" s="3" t="s">
        <v>10</v>
      </c>
      <c r="G5" s="3">
        <v>1.0178322209359356</v>
      </c>
      <c r="I5" s="3" t="s">
        <v>51</v>
      </c>
      <c r="J5" s="9">
        <f>AVERAGEIFS($G$2:$G$18,$B$2:$B$18,"G256W",$F$2:$F$18,"Het")</f>
        <v>0.44459283921962112</v>
      </c>
      <c r="K5" s="3" cm="1">
        <f t="array" ref="K5">STDEV(IF($B$2:$B$18="G256W",IF($F$2:$F$18="Het",$G$2:$G$18)))/SQRT(5)</f>
        <v>2.9363751232228778E-2</v>
      </c>
    </row>
    <row r="6" spans="1:11" x14ac:dyDescent="0.25">
      <c r="A6" s="3" t="s">
        <v>14</v>
      </c>
      <c r="B6" s="4" t="s">
        <v>52</v>
      </c>
      <c r="C6" s="3" t="s">
        <v>8</v>
      </c>
      <c r="D6" s="1" t="s">
        <v>32</v>
      </c>
      <c r="E6" s="3">
        <v>21</v>
      </c>
      <c r="F6" s="3" t="s">
        <v>10</v>
      </c>
      <c r="G6" s="3">
        <v>1.02411959282198</v>
      </c>
    </row>
    <row r="7" spans="1:11" x14ac:dyDescent="0.25">
      <c r="A7" s="3" t="s">
        <v>15</v>
      </c>
      <c r="B7" s="4" t="s">
        <v>52</v>
      </c>
      <c r="C7" s="3" t="s">
        <v>8</v>
      </c>
      <c r="D7" s="1" t="s">
        <v>33</v>
      </c>
      <c r="E7" s="3">
        <v>21</v>
      </c>
      <c r="F7" s="3" t="s">
        <v>10</v>
      </c>
      <c r="G7" s="3">
        <v>1.0501225493275201</v>
      </c>
    </row>
    <row r="8" spans="1:11" ht="15.75" x14ac:dyDescent="0.25">
      <c r="A8" s="3" t="s">
        <v>16</v>
      </c>
      <c r="B8" s="4" t="s">
        <v>66</v>
      </c>
      <c r="C8" s="5" t="s">
        <v>6</v>
      </c>
      <c r="D8" s="2" t="s">
        <v>34</v>
      </c>
      <c r="E8" s="3">
        <v>21</v>
      </c>
      <c r="F8" s="6" t="s">
        <v>7</v>
      </c>
      <c r="G8" s="3">
        <v>0.49833425091069949</v>
      </c>
    </row>
    <row r="9" spans="1:11" ht="15.75" x14ac:dyDescent="0.25">
      <c r="A9" s="3" t="s">
        <v>17</v>
      </c>
      <c r="B9" s="4" t="s">
        <v>66</v>
      </c>
      <c r="C9" s="5" t="s">
        <v>6</v>
      </c>
      <c r="D9" s="2" t="s">
        <v>35</v>
      </c>
      <c r="E9" s="3">
        <v>21</v>
      </c>
      <c r="F9" s="6" t="s">
        <v>7</v>
      </c>
      <c r="G9" s="3">
        <v>0.52786228888711684</v>
      </c>
    </row>
    <row r="10" spans="1:11" ht="15.75" x14ac:dyDescent="0.25">
      <c r="A10" s="3" t="s">
        <v>18</v>
      </c>
      <c r="B10" s="4" t="s">
        <v>66</v>
      </c>
      <c r="C10" s="5" t="s">
        <v>6</v>
      </c>
      <c r="D10" s="2" t="s">
        <v>36</v>
      </c>
      <c r="E10" s="3">
        <v>22</v>
      </c>
      <c r="F10" s="6" t="s">
        <v>7</v>
      </c>
      <c r="G10" s="3">
        <v>0.41516826593643952</v>
      </c>
    </row>
    <row r="11" spans="1:11" ht="15.75" x14ac:dyDescent="0.25">
      <c r="A11" s="3" t="s">
        <v>19</v>
      </c>
      <c r="B11" s="4" t="s">
        <v>66</v>
      </c>
      <c r="C11" s="5" t="s">
        <v>8</v>
      </c>
      <c r="D11" s="2" t="s">
        <v>37</v>
      </c>
      <c r="E11" s="3">
        <v>21</v>
      </c>
      <c r="F11" s="6" t="s">
        <v>7</v>
      </c>
      <c r="G11" s="3">
        <v>0.45612205248035953</v>
      </c>
    </row>
    <row r="12" spans="1:11" ht="15.75" x14ac:dyDescent="0.25">
      <c r="A12" s="3" t="s">
        <v>20</v>
      </c>
      <c r="B12" s="4" t="s">
        <v>66</v>
      </c>
      <c r="C12" s="5" t="s">
        <v>8</v>
      </c>
      <c r="D12" s="2" t="s">
        <v>38</v>
      </c>
      <c r="E12" s="3">
        <v>22</v>
      </c>
      <c r="F12" s="6" t="s">
        <v>7</v>
      </c>
      <c r="G12" s="3">
        <v>0.51613191915273593</v>
      </c>
    </row>
    <row r="13" spans="1:11" ht="15.75" x14ac:dyDescent="0.25">
      <c r="A13" s="3" t="s">
        <v>21</v>
      </c>
      <c r="B13" s="4" t="s">
        <v>66</v>
      </c>
      <c r="C13" s="5" t="s">
        <v>8</v>
      </c>
      <c r="D13" s="2" t="s">
        <v>39</v>
      </c>
      <c r="E13" s="3">
        <v>20</v>
      </c>
      <c r="F13" s="6" t="s">
        <v>7</v>
      </c>
      <c r="G13" s="3">
        <v>0.61076329521958539</v>
      </c>
    </row>
    <row r="14" spans="1:11" ht="15.75" x14ac:dyDescent="0.25">
      <c r="A14" s="3" t="s">
        <v>24</v>
      </c>
      <c r="B14" s="4" t="s">
        <v>52</v>
      </c>
      <c r="C14" s="3" t="s">
        <v>6</v>
      </c>
      <c r="D14" s="1" t="s">
        <v>40</v>
      </c>
      <c r="E14" s="3">
        <v>21</v>
      </c>
      <c r="F14" s="6" t="s">
        <v>7</v>
      </c>
      <c r="G14" s="3">
        <v>0.49562067976325219</v>
      </c>
    </row>
    <row r="15" spans="1:11" ht="15.75" x14ac:dyDescent="0.25">
      <c r="A15" s="3" t="s">
        <v>25</v>
      </c>
      <c r="B15" s="4" t="s">
        <v>52</v>
      </c>
      <c r="C15" s="3" t="s">
        <v>6</v>
      </c>
      <c r="D15" s="1" t="s">
        <v>41</v>
      </c>
      <c r="E15" s="3">
        <v>21</v>
      </c>
      <c r="F15" s="6" t="s">
        <v>7</v>
      </c>
      <c r="G15" s="3">
        <v>0.42043369366739974</v>
      </c>
    </row>
    <row r="16" spans="1:11" ht="15.75" x14ac:dyDescent="0.25">
      <c r="A16" s="3" t="s">
        <v>26</v>
      </c>
      <c r="B16" s="4" t="s">
        <v>52</v>
      </c>
      <c r="C16" s="3" t="s">
        <v>6</v>
      </c>
      <c r="D16" s="1" t="s">
        <v>42</v>
      </c>
      <c r="E16" s="3">
        <v>21</v>
      </c>
      <c r="F16" s="6" t="s">
        <v>7</v>
      </c>
      <c r="G16" s="3">
        <v>0.46928493842212271</v>
      </c>
    </row>
    <row r="17" spans="1:7" ht="15.75" x14ac:dyDescent="0.25">
      <c r="A17" s="3" t="s">
        <v>22</v>
      </c>
      <c r="B17" s="4" t="s">
        <v>52</v>
      </c>
      <c r="C17" s="3" t="s">
        <v>8</v>
      </c>
      <c r="D17" s="1" t="s">
        <v>43</v>
      </c>
      <c r="E17" s="3">
        <v>21</v>
      </c>
      <c r="F17" s="6" t="s">
        <v>7</v>
      </c>
      <c r="G17" s="3">
        <v>0.34097242865842953</v>
      </c>
    </row>
    <row r="18" spans="1:7" ht="15.75" x14ac:dyDescent="0.25">
      <c r="A18" s="3" t="s">
        <v>23</v>
      </c>
      <c r="B18" s="4" t="s">
        <v>52</v>
      </c>
      <c r="C18" s="3" t="s">
        <v>8</v>
      </c>
      <c r="D18" s="1" t="s">
        <v>44</v>
      </c>
      <c r="E18" s="3">
        <v>21</v>
      </c>
      <c r="F18" s="6" t="s">
        <v>7</v>
      </c>
      <c r="G18" s="3">
        <v>0.49665245558690152</v>
      </c>
    </row>
  </sheetData>
  <pageMargins left="0.7" right="0.7" top="0.75" bottom="0.75" header="0.3" footer="0.3"/>
  <pageSetup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D8"/>
  <sheetViews>
    <sheetView workbookViewId="0">
      <selection activeCell="G29" sqref="G29"/>
    </sheetView>
  </sheetViews>
  <sheetFormatPr defaultRowHeight="15" x14ac:dyDescent="0.25"/>
  <cols>
    <col min="1" max="1" width="23.42578125" bestFit="1" customWidth="1"/>
    <col min="3" max="3" width="21.85546875" bestFit="1" customWidth="1"/>
    <col min="4" max="4" width="11.5703125" bestFit="1" customWidth="1"/>
  </cols>
  <sheetData>
    <row r="1" spans="1:4" x14ac:dyDescent="0.25">
      <c r="A1" s="1" t="s">
        <v>65</v>
      </c>
      <c r="C1" s="3" t="s">
        <v>56</v>
      </c>
      <c r="D1" s="3">
        <f>COUNT(A2:A7)</f>
        <v>6</v>
      </c>
    </row>
    <row r="2" spans="1:4" x14ac:dyDescent="0.25">
      <c r="A2" s="3">
        <v>0.49833425091069949</v>
      </c>
      <c r="C2" s="3" t="s">
        <v>57</v>
      </c>
      <c r="D2" s="3">
        <f>AVERAGE(A2:A7)</f>
        <v>0.50406367876448943</v>
      </c>
    </row>
    <row r="3" spans="1:4" x14ac:dyDescent="0.25">
      <c r="A3" s="3">
        <v>0.52786228888711684</v>
      </c>
      <c r="C3" s="3" t="s">
        <v>58</v>
      </c>
      <c r="D3" s="3">
        <f>STDEV(A2:A7)</f>
        <v>6.6828803247806559E-2</v>
      </c>
    </row>
    <row r="4" spans="1:4" x14ac:dyDescent="0.25">
      <c r="A4" s="3">
        <v>0.41516826593643952</v>
      </c>
      <c r="C4" s="3" t="s">
        <v>59</v>
      </c>
      <c r="D4" s="3">
        <f>D3/D1</f>
        <v>1.1138133874634427E-2</v>
      </c>
    </row>
    <row r="5" spans="1:4" x14ac:dyDescent="0.25">
      <c r="A5" s="3">
        <v>0.45612205248035953</v>
      </c>
      <c r="C5" s="3" t="s">
        <v>63</v>
      </c>
      <c r="D5" s="3">
        <f>D1-1</f>
        <v>5</v>
      </c>
    </row>
    <row r="6" spans="1:4" x14ac:dyDescent="0.25">
      <c r="A6" s="3">
        <v>0.51613191915273593</v>
      </c>
      <c r="C6" s="3" t="s">
        <v>60</v>
      </c>
      <c r="D6" s="3">
        <v>0.5</v>
      </c>
    </row>
    <row r="7" spans="1:4" x14ac:dyDescent="0.25">
      <c r="A7" s="3">
        <v>0.61076329521958539</v>
      </c>
      <c r="C7" s="3" t="s">
        <v>61</v>
      </c>
      <c r="D7" s="3">
        <f>(D2-D6)/(D4)</f>
        <v>0.3648437709788982</v>
      </c>
    </row>
    <row r="8" spans="1:4" x14ac:dyDescent="0.25">
      <c r="C8" s="3" t="s">
        <v>62</v>
      </c>
      <c r="D8" s="3">
        <f>_xlfn.T.DIST.2T(ABS(D7),D5)</f>
        <v>0.73015158376579226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L143"/>
  <sheetViews>
    <sheetView workbookViewId="0">
      <selection activeCell="L34" sqref="L34"/>
    </sheetView>
  </sheetViews>
  <sheetFormatPr defaultRowHeight="15" x14ac:dyDescent="0.25"/>
  <cols>
    <col min="5" max="5" width="13.42578125" bestFit="1" customWidth="1"/>
    <col min="6" max="6" width="4.140625" bestFit="1" customWidth="1"/>
    <col min="7" max="7" width="7.5703125" bestFit="1" customWidth="1"/>
    <col min="8" max="8" width="15.42578125" bestFit="1" customWidth="1"/>
    <col min="9" max="9" width="12.5703125" bestFit="1" customWidth="1"/>
    <col min="10" max="10" width="11.85546875" bestFit="1" customWidth="1"/>
  </cols>
  <sheetData>
    <row r="1" spans="1:10" x14ac:dyDescent="0.25">
      <c r="A1" t="s">
        <v>54</v>
      </c>
      <c r="B1" t="s">
        <v>2</v>
      </c>
      <c r="C1" t="s">
        <v>45</v>
      </c>
      <c r="E1" s="3" t="s">
        <v>54</v>
      </c>
      <c r="F1" s="3" t="s">
        <v>2</v>
      </c>
      <c r="G1" s="3" t="s">
        <v>46</v>
      </c>
      <c r="H1" s="3" t="s">
        <v>53</v>
      </c>
      <c r="I1" s="3" t="s">
        <v>47</v>
      </c>
      <c r="J1" s="3" t="s">
        <v>48</v>
      </c>
    </row>
    <row r="2" spans="1:10" x14ac:dyDescent="0.25">
      <c r="A2" t="s">
        <v>28</v>
      </c>
      <c r="B2" t="s">
        <v>6</v>
      </c>
      <c r="C2" s="7">
        <v>4.8822975158691406</v>
      </c>
      <c r="E2" s="3" t="s">
        <v>28</v>
      </c>
      <c r="F2" s="3" t="s">
        <v>6</v>
      </c>
      <c r="G2" s="10">
        <f t="shared" ref="G2:G18" ca="1" si="0">AVERAGEIF($A$2:$A$52,E2,$C$2:$C$49)</f>
        <v>4.8970108032226563</v>
      </c>
      <c r="H2" s="10">
        <f t="array" ref="H2">STDEV(IF($A$2:$A$52=$E2,$C$2:$C$52))</f>
        <v>3.8383875325283985E-2</v>
      </c>
      <c r="I2" s="10">
        <f ca="1">(G2-AVERAGE($G$2:$G$7))</f>
        <v>0.31560092502170178</v>
      </c>
      <c r="J2" s="11">
        <f ca="1">2^-(I2)</f>
        <v>0.80351623282745688</v>
      </c>
    </row>
    <row r="3" spans="1:10" x14ac:dyDescent="0.25">
      <c r="A3" t="s">
        <v>28</v>
      </c>
      <c r="B3" t="s">
        <v>6</v>
      </c>
      <c r="C3" s="7">
        <v>4.8681602478027344</v>
      </c>
      <c r="E3" s="3" t="s">
        <v>29</v>
      </c>
      <c r="F3" s="3" t="s">
        <v>6</v>
      </c>
      <c r="G3" s="10">
        <f t="shared" ca="1" si="0"/>
        <v>4.5437501271565752</v>
      </c>
      <c r="H3" s="10">
        <f t="array" ref="H3">STDEV(IF($A$2:$A$52=$E3,$C$2:$C$52))</f>
        <v>2.5935896483305305E-2</v>
      </c>
      <c r="I3" s="10">
        <f t="shared" ref="I3:I4" ca="1" si="1">(G3-AVERAGE($G$2:$G$7))</f>
        <v>-3.7659751044379242E-2</v>
      </c>
      <c r="J3" s="11">
        <f t="shared" ref="J3:J18" ca="1" si="2">2^-(I3)</f>
        <v>1.0264474371346344</v>
      </c>
    </row>
    <row r="4" spans="1:10" x14ac:dyDescent="0.25">
      <c r="A4" t="s">
        <v>28</v>
      </c>
      <c r="B4" t="s">
        <v>6</v>
      </c>
      <c r="C4" s="7">
        <v>4.9405746459960938</v>
      </c>
      <c r="E4" s="3" t="s">
        <v>30</v>
      </c>
      <c r="F4" s="3" t="s">
        <v>6</v>
      </c>
      <c r="G4" s="10">
        <f t="shared" ca="1" si="0"/>
        <v>4.4339103698730469</v>
      </c>
      <c r="H4" s="10">
        <f t="array" ref="H4">STDEV(IF($A$2:$A$52=$E4,$C$2:$C$52))</f>
        <v>3.5470371351153045E-2</v>
      </c>
      <c r="I4" s="10">
        <f t="shared" ca="1" si="1"/>
        <v>-0.14749950832790759</v>
      </c>
      <c r="J4" s="11">
        <f t="shared" ca="1" si="2"/>
        <v>1.1076480221652223</v>
      </c>
    </row>
    <row r="5" spans="1:10" x14ac:dyDescent="0.25">
      <c r="A5" t="s">
        <v>29</v>
      </c>
      <c r="B5" t="s">
        <v>6</v>
      </c>
      <c r="C5" s="7">
        <v>4.5172901153564453</v>
      </c>
      <c r="E5" s="3" t="s">
        <v>31</v>
      </c>
      <c r="F5" s="3" t="s">
        <v>8</v>
      </c>
      <c r="G5" s="10">
        <f t="shared" ca="1" si="0"/>
        <v>4.5559101104736328</v>
      </c>
      <c r="H5" s="10">
        <f t="array" ref="H5">STDEV(IF($A$2:$A$52=$E5,$C$2:$C$52))</f>
        <v>2.0913895720573727E-2</v>
      </c>
      <c r="I5" s="10">
        <f ca="1">(G5-AVERAGE($G$2:$G$7))</f>
        <v>-2.5499767727321654E-2</v>
      </c>
      <c r="J5" s="11">
        <f t="shared" ca="1" si="2"/>
        <v>1.0178322209359356</v>
      </c>
    </row>
    <row r="6" spans="1:10" x14ac:dyDescent="0.25">
      <c r="A6" t="s">
        <v>29</v>
      </c>
      <c r="B6" t="s">
        <v>6</v>
      </c>
      <c r="C6" s="7">
        <v>4.5448322296142578</v>
      </c>
      <c r="E6" s="3" t="s">
        <v>32</v>
      </c>
      <c r="F6" s="3" t="s">
        <v>8</v>
      </c>
      <c r="G6" s="10">
        <f t="shared" ca="1" si="0"/>
        <v>4.5470256805419922</v>
      </c>
      <c r="H6" s="10">
        <f t="array" ref="H6">STDEV(IF($A$2:$A$52=$E6,$C$2:$C$52))</f>
        <v>3.60508220396622E-2</v>
      </c>
      <c r="I6" s="10">
        <f ca="1">(G6-AVERAGE($G$2:$G$7))</f>
        <v>-3.4384197658962279E-2</v>
      </c>
      <c r="J6" s="11">
        <f t="shared" ca="1" si="2"/>
        <v>1.02411959282198</v>
      </c>
    </row>
    <row r="7" spans="1:10" x14ac:dyDescent="0.25">
      <c r="A7" t="s">
        <v>29</v>
      </c>
      <c r="B7" t="s">
        <v>6</v>
      </c>
      <c r="C7" s="7">
        <v>4.5691280364990234</v>
      </c>
      <c r="E7" s="3" t="s">
        <v>33</v>
      </c>
      <c r="F7" s="3" t="s">
        <v>8</v>
      </c>
      <c r="G7" s="10">
        <f t="shared" ca="1" si="0"/>
        <v>4.5108521779378252</v>
      </c>
      <c r="H7" s="10">
        <f t="array" ref="H7">STDEV(IF($A$2:$A$52=$E7,$C$2:$C$52))</f>
        <v>2.3069845444348643E-2</v>
      </c>
      <c r="I7" s="10">
        <f ca="1">(G7-AVERAGE($G$2:$G$7))</f>
        <v>-7.0557700263129242E-2</v>
      </c>
      <c r="J7" s="11">
        <f t="shared" ca="1" si="2"/>
        <v>1.0501225493275201</v>
      </c>
    </row>
    <row r="8" spans="1:10" x14ac:dyDescent="0.25">
      <c r="A8" t="s">
        <v>30</v>
      </c>
      <c r="B8" t="s">
        <v>6</v>
      </c>
      <c r="C8" s="7">
        <v>4.4064140319824219</v>
      </c>
      <c r="E8" s="3" t="s">
        <v>34</v>
      </c>
      <c r="F8" s="3" t="s">
        <v>6</v>
      </c>
      <c r="G8" s="10">
        <f t="shared" ca="1" si="0"/>
        <v>5.5862242380777998</v>
      </c>
      <c r="H8" s="10">
        <f t="array" ref="H8">STDEV(IF($A$2:$A$52=$E8,$C$2:$C$52))</f>
        <v>9.0870767703001131E-3</v>
      </c>
      <c r="I8" s="10">
        <f t="shared" ref="I8:I13" ca="1" si="3">(G8-AVERAGE($G$2:$G$7))</f>
        <v>1.0048143598768453</v>
      </c>
      <c r="J8" s="11">
        <f t="shared" ca="1" si="2"/>
        <v>0.49833425091069949</v>
      </c>
    </row>
    <row r="9" spans="1:10" x14ac:dyDescent="0.25">
      <c r="A9" t="s">
        <v>30</v>
      </c>
      <c r="B9" t="s">
        <v>6</v>
      </c>
      <c r="C9" s="7">
        <v>4.4213695526123047</v>
      </c>
      <c r="E9" s="3" t="s">
        <v>35</v>
      </c>
      <c r="F9" s="3" t="s">
        <v>6</v>
      </c>
      <c r="G9" s="10">
        <f t="shared" ca="1" si="0"/>
        <v>5.5031763712565107</v>
      </c>
      <c r="H9" s="10">
        <f t="array" ref="H9">STDEV(IF($A$2:$A$52=$E9,$C$2:$C$52))</f>
        <v>9.7487099404401201E-2</v>
      </c>
      <c r="I9" s="10">
        <f t="shared" ca="1" si="3"/>
        <v>0.92176649305555625</v>
      </c>
      <c r="J9" s="11">
        <f t="shared" ca="1" si="2"/>
        <v>0.52786228888711684</v>
      </c>
    </row>
    <row r="10" spans="1:10" x14ac:dyDescent="0.25">
      <c r="A10" t="s">
        <v>30</v>
      </c>
      <c r="B10" t="s">
        <v>6</v>
      </c>
      <c r="C10" s="7">
        <v>4.4739475250244141</v>
      </c>
      <c r="E10" s="3" t="s">
        <v>36</v>
      </c>
      <c r="F10" s="3" t="s">
        <v>6</v>
      </c>
      <c r="G10" s="10">
        <f t="shared" ca="1" si="0"/>
        <v>5.8496417999267578</v>
      </c>
      <c r="H10" s="10">
        <f t="array" ref="H10">STDEV(IF($A$2:$A$52=$E10,$C$2:$C$52))</f>
        <v>3.1277955985436666E-2</v>
      </c>
      <c r="I10" s="10">
        <f t="shared" ca="1" si="3"/>
        <v>1.2682319217258033</v>
      </c>
      <c r="J10" s="11">
        <f t="shared" ca="1" si="2"/>
        <v>0.41516826593643952</v>
      </c>
    </row>
    <row r="11" spans="1:10" x14ac:dyDescent="0.25">
      <c r="A11" t="s">
        <v>31</v>
      </c>
      <c r="B11" t="s">
        <v>8</v>
      </c>
      <c r="C11" s="7">
        <v>4.5652217864990234</v>
      </c>
      <c r="E11" s="3" t="s">
        <v>37</v>
      </c>
      <c r="F11" s="3" t="s">
        <v>8</v>
      </c>
      <c r="G11" s="10">
        <f t="shared" ca="1" si="0"/>
        <v>5.713918050130208</v>
      </c>
      <c r="H11" s="10">
        <f t="array" ref="H11">STDEV(IF($A$2:$A$52=$E11,$C$2:$C$52))</f>
        <v>2.9651793388700214E-2</v>
      </c>
      <c r="I11" s="10">
        <f t="shared" ca="1" si="3"/>
        <v>1.1325081719292536</v>
      </c>
      <c r="J11" s="11">
        <f t="shared" ca="1" si="2"/>
        <v>0.45612205248035953</v>
      </c>
    </row>
    <row r="12" spans="1:10" x14ac:dyDescent="0.25">
      <c r="A12" t="s">
        <v>31</v>
      </c>
      <c r="B12" t="s">
        <v>8</v>
      </c>
      <c r="C12" s="7">
        <v>4.5319576263427734</v>
      </c>
      <c r="E12" s="3" t="s">
        <v>38</v>
      </c>
      <c r="F12" s="3" t="s">
        <v>8</v>
      </c>
      <c r="G12" s="10">
        <f t="shared" ca="1" si="0"/>
        <v>5.5355981190999346</v>
      </c>
      <c r="H12" s="10">
        <f t="array" ref="H12">STDEV(IF($A$2:$A$52=$E12,$C$2:$C$52))</f>
        <v>1.8747106872863222E-2</v>
      </c>
      <c r="I12" s="10">
        <f t="shared" ca="1" si="3"/>
        <v>0.95418824089898013</v>
      </c>
      <c r="J12" s="11">
        <f t="shared" ca="1" si="2"/>
        <v>0.51613191915273593</v>
      </c>
    </row>
    <row r="13" spans="1:10" x14ac:dyDescent="0.25">
      <c r="A13" t="s">
        <v>31</v>
      </c>
      <c r="B13" t="s">
        <v>8</v>
      </c>
      <c r="C13" s="7">
        <v>4.5705509185791016</v>
      </c>
      <c r="E13" s="3" t="s">
        <v>39</v>
      </c>
      <c r="F13" s="3" t="s">
        <v>8</v>
      </c>
      <c r="G13" s="10">
        <f t="shared" ca="1" si="0"/>
        <v>5.292724609375</v>
      </c>
      <c r="H13" s="10">
        <f t="array" ref="H13">STDEV(IF($A$2:$A$52=$E13,$C$2:$C$52))</f>
        <v>6.120379364089696E-2</v>
      </c>
      <c r="I13" s="10">
        <f t="shared" ca="1" si="3"/>
        <v>0.71131473117404553</v>
      </c>
      <c r="J13" s="11">
        <f t="shared" ca="1" si="2"/>
        <v>0.61076329521958539</v>
      </c>
    </row>
    <row r="14" spans="1:10" x14ac:dyDescent="0.25">
      <c r="A14" t="s">
        <v>32</v>
      </c>
      <c r="B14" t="s">
        <v>8</v>
      </c>
      <c r="C14" s="7">
        <v>4.5111923217773438</v>
      </c>
      <c r="E14" s="3" t="s">
        <v>40</v>
      </c>
      <c r="F14" s="3" t="s">
        <v>6</v>
      </c>
      <c r="G14" s="10">
        <f t="shared" ca="1" si="0"/>
        <v>5.5941015879313154</v>
      </c>
      <c r="H14" s="10">
        <f t="array" ref="H14">STDEV(IF($A$2:$A$52=$E14,$C$2:$C$52))</f>
        <v>2.9674648477233171E-2</v>
      </c>
      <c r="I14" s="10">
        <f ca="1">(G14-AVERAGE($G$2:$G$7))</f>
        <v>1.0126917097303609</v>
      </c>
      <c r="J14" s="11">
        <f t="shared" ca="1" si="2"/>
        <v>0.49562067976325219</v>
      </c>
    </row>
    <row r="15" spans="1:10" x14ac:dyDescent="0.25">
      <c r="A15" t="s">
        <v>32</v>
      </c>
      <c r="B15" t="s">
        <v>8</v>
      </c>
      <c r="C15" s="7">
        <v>4.5465946197509766</v>
      </c>
      <c r="E15" s="3" t="s">
        <v>41</v>
      </c>
      <c r="F15" s="3" t="s">
        <v>6</v>
      </c>
      <c r="G15" s="10">
        <f t="shared" ca="1" si="0"/>
        <v>5.8314596811930342</v>
      </c>
      <c r="H15" s="10">
        <f t="array" ref="H15">STDEV(IF($A$2:$A$52=$E15,$C$2:$C$52))</f>
        <v>2.1615306851893227E-2</v>
      </c>
      <c r="I15" s="10">
        <f t="shared" ref="I15:I17" ca="1" si="4">(G15-AVERAGE($G$2:$G$7))</f>
        <v>1.2500498029920797</v>
      </c>
      <c r="J15" s="11">
        <f t="shared" ca="1" si="2"/>
        <v>0.42043369366739974</v>
      </c>
    </row>
    <row r="16" spans="1:10" x14ac:dyDescent="0.25">
      <c r="A16" t="s">
        <v>32</v>
      </c>
      <c r="B16" t="s">
        <v>8</v>
      </c>
      <c r="C16" s="7">
        <v>4.5832901000976563</v>
      </c>
      <c r="E16" s="3" t="s">
        <v>42</v>
      </c>
      <c r="F16" s="3" t="s">
        <v>6</v>
      </c>
      <c r="G16" s="10">
        <f t="shared" ca="1" si="0"/>
        <v>5.6728738149007158</v>
      </c>
      <c r="H16" s="10">
        <f t="array" ref="H16">STDEV(IF($A$2:$A$52=$E16,$C$2:$C$52))</f>
        <v>1.9067202709206647E-2</v>
      </c>
      <c r="I16" s="10">
        <f t="shared" ca="1" si="4"/>
        <v>1.0914639366997614</v>
      </c>
      <c r="J16" s="11">
        <f t="shared" ca="1" si="2"/>
        <v>0.46928493842212271</v>
      </c>
    </row>
    <row r="17" spans="1:10" x14ac:dyDescent="0.25">
      <c r="A17" t="s">
        <v>33</v>
      </c>
      <c r="B17" t="s">
        <v>8</v>
      </c>
      <c r="C17" s="7">
        <v>4.4882736206054688</v>
      </c>
      <c r="E17" s="3" t="s">
        <v>43</v>
      </c>
      <c r="F17" s="3" t="s">
        <v>8</v>
      </c>
      <c r="G17" s="10">
        <f t="shared" ca="1" si="0"/>
        <v>6.1336828867594404</v>
      </c>
      <c r="H17" s="10">
        <f t="array" ref="H17">STDEV(IF($A$2:$A$52=$E17,$C$2:$C$52))</f>
        <v>5.8498726360669447E-2</v>
      </c>
      <c r="I17" s="10">
        <f t="shared" ca="1" si="4"/>
        <v>1.5522730085584859</v>
      </c>
      <c r="J17" s="11">
        <f t="shared" ca="1" si="2"/>
        <v>0.34097242865842953</v>
      </c>
    </row>
    <row r="18" spans="1:10" x14ac:dyDescent="0.25">
      <c r="A18" t="s">
        <v>33</v>
      </c>
      <c r="B18" t="s">
        <v>8</v>
      </c>
      <c r="C18" s="7">
        <v>4.5343837738037109</v>
      </c>
      <c r="E18" s="3" t="s">
        <v>44</v>
      </c>
      <c r="F18" s="3" t="s">
        <v>8</v>
      </c>
      <c r="G18" s="10">
        <f t="shared" ca="1" si="0"/>
        <v>5.5911013285319013</v>
      </c>
      <c r="H18" s="10">
        <f t="array" ref="H18">STDEV(IF($A$2:$A$52=$E18,$C$2:$C$52))</f>
        <v>4.433048081574973E-2</v>
      </c>
      <c r="I18" s="10">
        <f ca="1">(G18-AVERAGE($G$2:$G$7))</f>
        <v>1.0096914503309469</v>
      </c>
      <c r="J18" s="11">
        <f t="shared" ca="1" si="2"/>
        <v>0.49665245558690152</v>
      </c>
    </row>
    <row r="19" spans="1:10" x14ac:dyDescent="0.25">
      <c r="A19" t="s">
        <v>33</v>
      </c>
      <c r="B19" t="s">
        <v>8</v>
      </c>
      <c r="C19" s="7">
        <v>4.5098991394042969</v>
      </c>
    </row>
    <row r="20" spans="1:10" x14ac:dyDescent="0.25">
      <c r="A20" t="s">
        <v>34</v>
      </c>
      <c r="B20" t="s">
        <v>8</v>
      </c>
      <c r="C20" s="7">
        <v>5.5813541412353516</v>
      </c>
    </row>
    <row r="21" spans="1:10" x14ac:dyDescent="0.25">
      <c r="A21" t="s">
        <v>34</v>
      </c>
      <c r="B21" t="s">
        <v>6</v>
      </c>
      <c r="C21" s="7">
        <v>5.5967082977294922</v>
      </c>
    </row>
    <row r="22" spans="1:10" x14ac:dyDescent="0.25">
      <c r="A22" t="s">
        <v>34</v>
      </c>
      <c r="B22" t="s">
        <v>6</v>
      </c>
      <c r="C22" s="7">
        <v>5.5806102752685547</v>
      </c>
    </row>
    <row r="23" spans="1:10" x14ac:dyDescent="0.25">
      <c r="A23" t="s">
        <v>35</v>
      </c>
      <c r="B23" t="s">
        <v>6</v>
      </c>
      <c r="C23" s="7">
        <v>5.5699920654296875</v>
      </c>
    </row>
    <row r="24" spans="1:10" x14ac:dyDescent="0.25">
      <c r="A24" t="s">
        <v>35</v>
      </c>
      <c r="B24" t="s">
        <v>6</v>
      </c>
      <c r="C24" s="7">
        <v>5.3913116455078125</v>
      </c>
    </row>
    <row r="25" spans="1:10" x14ac:dyDescent="0.25">
      <c r="A25" t="s">
        <v>35</v>
      </c>
      <c r="B25" t="s">
        <v>6</v>
      </c>
      <c r="C25" s="7">
        <v>5.5482254028320313</v>
      </c>
    </row>
    <row r="26" spans="1:10" x14ac:dyDescent="0.25">
      <c r="A26" t="s">
        <v>36</v>
      </c>
      <c r="B26" t="s">
        <v>6</v>
      </c>
      <c r="C26" s="7">
        <v>5.8164253234863281</v>
      </c>
    </row>
    <row r="27" spans="1:10" x14ac:dyDescent="0.25">
      <c r="A27" t="s">
        <v>36</v>
      </c>
      <c r="B27" t="s">
        <v>6</v>
      </c>
      <c r="C27" s="7">
        <v>5.8785305023193359</v>
      </c>
    </row>
    <row r="28" spans="1:10" x14ac:dyDescent="0.25">
      <c r="A28" t="s">
        <v>36</v>
      </c>
      <c r="B28" t="s">
        <v>6</v>
      </c>
      <c r="C28" s="7">
        <v>5.8539695739746094</v>
      </c>
    </row>
    <row r="29" spans="1:10" x14ac:dyDescent="0.25">
      <c r="A29" t="s">
        <v>37</v>
      </c>
      <c r="B29" t="s">
        <v>6</v>
      </c>
      <c r="C29" s="7">
        <v>5.6812820434570313</v>
      </c>
    </row>
    <row r="30" spans="1:10" x14ac:dyDescent="0.25">
      <c r="A30" t="s">
        <v>37</v>
      </c>
      <c r="B30" t="s">
        <v>8</v>
      </c>
      <c r="C30" s="7">
        <v>5.7392024993896484</v>
      </c>
    </row>
    <row r="31" spans="1:10" x14ac:dyDescent="0.25">
      <c r="A31" t="s">
        <v>37</v>
      </c>
      <c r="B31" t="s">
        <v>8</v>
      </c>
      <c r="C31" s="7">
        <v>5.7212696075439453</v>
      </c>
    </row>
    <row r="32" spans="1:10" x14ac:dyDescent="0.25">
      <c r="A32" t="s">
        <v>38</v>
      </c>
      <c r="B32" t="s">
        <v>8</v>
      </c>
      <c r="C32" s="7">
        <v>5.5569076538085938</v>
      </c>
    </row>
    <row r="33" spans="1:3" x14ac:dyDescent="0.25">
      <c r="A33" t="s">
        <v>38</v>
      </c>
      <c r="B33" t="s">
        <v>8</v>
      </c>
      <c r="C33" s="7">
        <v>5.5216445922851563</v>
      </c>
    </row>
    <row r="34" spans="1:3" x14ac:dyDescent="0.25">
      <c r="A34" t="s">
        <v>38</v>
      </c>
      <c r="B34" t="s">
        <v>8</v>
      </c>
      <c r="C34" s="7">
        <v>5.5282421112060547</v>
      </c>
    </row>
    <row r="35" spans="1:3" x14ac:dyDescent="0.25">
      <c r="A35" t="s">
        <v>39</v>
      </c>
      <c r="B35" t="s">
        <v>8</v>
      </c>
      <c r="C35" s="7">
        <v>5.2238540649414063</v>
      </c>
    </row>
    <row r="36" spans="1:3" x14ac:dyDescent="0.25">
      <c r="A36" t="s">
        <v>39</v>
      </c>
      <c r="B36" t="s">
        <v>8</v>
      </c>
      <c r="C36" s="7">
        <v>5.3134288787841797</v>
      </c>
    </row>
    <row r="37" spans="1:3" x14ac:dyDescent="0.25">
      <c r="A37" t="s">
        <v>39</v>
      </c>
      <c r="B37" t="s">
        <v>8</v>
      </c>
      <c r="C37" s="7">
        <v>5.3408908843994141</v>
      </c>
    </row>
    <row r="38" spans="1:3" x14ac:dyDescent="0.25">
      <c r="A38" t="s">
        <v>40</v>
      </c>
      <c r="B38" t="s">
        <v>8</v>
      </c>
      <c r="C38" s="7">
        <v>5.5624351501464844</v>
      </c>
    </row>
    <row r="39" spans="1:3" x14ac:dyDescent="0.25">
      <c r="A39" t="s">
        <v>40</v>
      </c>
      <c r="B39" t="s">
        <v>8</v>
      </c>
      <c r="C39" s="7">
        <v>5.6212711334228516</v>
      </c>
    </row>
    <row r="40" spans="1:3" x14ac:dyDescent="0.25">
      <c r="A40" t="s">
        <v>40</v>
      </c>
      <c r="B40" t="s">
        <v>6</v>
      </c>
      <c r="C40" s="7">
        <v>5.5985984802246094</v>
      </c>
    </row>
    <row r="41" spans="1:3" x14ac:dyDescent="0.25">
      <c r="A41" t="s">
        <v>41</v>
      </c>
      <c r="B41" t="s">
        <v>6</v>
      </c>
      <c r="C41" s="7">
        <v>5.8527088165283203</v>
      </c>
    </row>
    <row r="42" spans="1:3" x14ac:dyDescent="0.25">
      <c r="A42" t="s">
        <v>41</v>
      </c>
      <c r="B42" t="s">
        <v>6</v>
      </c>
      <c r="C42" s="7">
        <v>5.8094959259033203</v>
      </c>
    </row>
    <row r="43" spans="1:3" x14ac:dyDescent="0.25">
      <c r="A43" t="s">
        <v>41</v>
      </c>
      <c r="B43" t="s">
        <v>6</v>
      </c>
      <c r="C43" s="7">
        <v>5.8321743011474609</v>
      </c>
    </row>
    <row r="44" spans="1:3" x14ac:dyDescent="0.25">
      <c r="A44" t="s">
        <v>42</v>
      </c>
      <c r="B44" t="s">
        <v>6</v>
      </c>
      <c r="C44" s="7">
        <v>5.6511173248291016</v>
      </c>
    </row>
    <row r="45" spans="1:3" x14ac:dyDescent="0.25">
      <c r="A45" t="s">
        <v>42</v>
      </c>
      <c r="B45" t="s">
        <v>6</v>
      </c>
      <c r="C45" s="7">
        <v>5.686676025390625</v>
      </c>
    </row>
    <row r="46" spans="1:3" x14ac:dyDescent="0.25">
      <c r="A46" t="s">
        <v>42</v>
      </c>
      <c r="B46" t="s">
        <v>6</v>
      </c>
      <c r="C46" s="7">
        <v>5.6808280944824219</v>
      </c>
    </row>
    <row r="47" spans="1:3" x14ac:dyDescent="0.25">
      <c r="A47" t="s">
        <v>43</v>
      </c>
      <c r="B47" t="s">
        <v>8</v>
      </c>
      <c r="C47" s="7">
        <v>6.1515846252441406</v>
      </c>
    </row>
    <row r="48" spans="1:3" x14ac:dyDescent="0.25">
      <c r="A48" t="s">
        <v>43</v>
      </c>
      <c r="B48" t="s">
        <v>8</v>
      </c>
      <c r="C48" s="7">
        <v>6.0683250427246094</v>
      </c>
    </row>
    <row r="49" spans="1:3" x14ac:dyDescent="0.25">
      <c r="A49" t="s">
        <v>43</v>
      </c>
      <c r="B49" t="s">
        <v>8</v>
      </c>
      <c r="C49" s="7">
        <v>6.1811389923095703</v>
      </c>
    </row>
    <row r="50" spans="1:3" x14ac:dyDescent="0.25">
      <c r="A50" t="s">
        <v>44</v>
      </c>
      <c r="B50" t="s">
        <v>8</v>
      </c>
      <c r="C50">
        <v>5.5414390563964844</v>
      </c>
    </row>
    <row r="51" spans="1:3" x14ac:dyDescent="0.25">
      <c r="A51" t="s">
        <v>44</v>
      </c>
      <c r="B51" t="s">
        <v>8</v>
      </c>
      <c r="C51">
        <v>5.6266765594482422</v>
      </c>
    </row>
    <row r="52" spans="1:3" x14ac:dyDescent="0.25">
      <c r="A52" t="s">
        <v>44</v>
      </c>
      <c r="B52" t="s">
        <v>8</v>
      </c>
      <c r="C52">
        <v>5.6051883697509766</v>
      </c>
    </row>
    <row r="94" spans="12:12" x14ac:dyDescent="0.25">
      <c r="L94" t="s">
        <v>55</v>
      </c>
    </row>
    <row r="95" spans="12:12" x14ac:dyDescent="0.25">
      <c r="L95" s="7"/>
    </row>
    <row r="97" spans="12:12" x14ac:dyDescent="0.25">
      <c r="L97" s="7"/>
    </row>
    <row r="99" spans="12:12" x14ac:dyDescent="0.25">
      <c r="L99" s="7"/>
    </row>
    <row r="101" spans="12:12" x14ac:dyDescent="0.25">
      <c r="L101" s="7"/>
    </row>
    <row r="103" spans="12:12" x14ac:dyDescent="0.25">
      <c r="L103" s="7"/>
    </row>
    <row r="105" spans="12:12" x14ac:dyDescent="0.25">
      <c r="L105" s="7"/>
    </row>
    <row r="107" spans="12:12" x14ac:dyDescent="0.25">
      <c r="L107" s="7"/>
    </row>
    <row r="109" spans="12:12" x14ac:dyDescent="0.25">
      <c r="L109" s="7"/>
    </row>
    <row r="111" spans="12:12" x14ac:dyDescent="0.25">
      <c r="L111" s="7"/>
    </row>
    <row r="113" spans="12:12" x14ac:dyDescent="0.25">
      <c r="L113" s="7"/>
    </row>
    <row r="115" spans="12:12" x14ac:dyDescent="0.25">
      <c r="L115" s="7"/>
    </row>
    <row r="117" spans="12:12" x14ac:dyDescent="0.25">
      <c r="L117" s="7"/>
    </row>
    <row r="119" spans="12:12" x14ac:dyDescent="0.25">
      <c r="L119" s="7"/>
    </row>
    <row r="121" spans="12:12" x14ac:dyDescent="0.25">
      <c r="L121" s="7"/>
    </row>
    <row r="123" spans="12:12" x14ac:dyDescent="0.25">
      <c r="L123" s="7"/>
    </row>
    <row r="125" spans="12:12" x14ac:dyDescent="0.25">
      <c r="L125" s="7"/>
    </row>
    <row r="127" spans="12:12" x14ac:dyDescent="0.25">
      <c r="L127" s="7"/>
    </row>
    <row r="129" spans="12:12" x14ac:dyDescent="0.25">
      <c r="L129" s="7"/>
    </row>
    <row r="131" spans="12:12" x14ac:dyDescent="0.25">
      <c r="L131" s="7"/>
    </row>
    <row r="133" spans="12:12" x14ac:dyDescent="0.25">
      <c r="L133" s="7"/>
    </row>
    <row r="135" spans="12:12" x14ac:dyDescent="0.25">
      <c r="L135" s="7"/>
    </row>
    <row r="137" spans="12:12" x14ac:dyDescent="0.25">
      <c r="L137" s="7"/>
    </row>
    <row r="139" spans="12:12" x14ac:dyDescent="0.25">
      <c r="L139" s="7"/>
    </row>
    <row r="141" spans="12:12" x14ac:dyDescent="0.25">
      <c r="L141" s="7"/>
    </row>
    <row r="143" spans="12:12" x14ac:dyDescent="0.25">
      <c r="L143" s="7"/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O103"/>
  <sheetViews>
    <sheetView topLeftCell="C1" workbookViewId="0">
      <selection activeCell="I2" sqref="I2"/>
    </sheetView>
  </sheetViews>
  <sheetFormatPr defaultRowHeight="15" x14ac:dyDescent="0.25"/>
  <cols>
    <col min="1" max="1" width="7.28515625" bestFit="1" customWidth="1"/>
    <col min="2" max="2" width="25.5703125" bestFit="1" customWidth="1"/>
    <col min="3" max="3" width="7.28515625" bestFit="1" customWidth="1"/>
    <col min="4" max="4" width="19" bestFit="1" customWidth="1"/>
    <col min="6" max="6" width="9.7109375" bestFit="1" customWidth="1"/>
    <col min="7" max="7" width="9.7109375" customWidth="1"/>
    <col min="8" max="8" width="17" bestFit="1" customWidth="1"/>
    <col min="9" max="9" width="17.7109375" bestFit="1" customWidth="1"/>
    <col min="10" max="10" width="11.85546875" bestFit="1" customWidth="1"/>
    <col min="11" max="11" width="12.42578125" bestFit="1" customWidth="1"/>
    <col min="13" max="13" width="9.7109375" bestFit="1" customWidth="1"/>
    <col min="14" max="14" width="17" bestFit="1" customWidth="1"/>
    <col min="15" max="15" width="13.42578125" bestFit="1" customWidth="1"/>
  </cols>
  <sheetData>
    <row r="1" spans="1:15" x14ac:dyDescent="0.25">
      <c r="A1" s="3" t="s">
        <v>67</v>
      </c>
      <c r="B1" s="3" t="s">
        <v>68</v>
      </c>
      <c r="C1" s="3" t="s">
        <v>69</v>
      </c>
      <c r="D1" s="3" t="s">
        <v>70</v>
      </c>
      <c r="F1" s="3" t="s">
        <v>67</v>
      </c>
      <c r="G1" s="3" t="s">
        <v>4</v>
      </c>
      <c r="H1" s="3" t="s">
        <v>71</v>
      </c>
      <c r="I1" s="3" t="s">
        <v>72</v>
      </c>
      <c r="J1" s="3" t="s">
        <v>73</v>
      </c>
      <c r="K1" s="3" t="s">
        <v>74</v>
      </c>
      <c r="M1" s="3" t="s">
        <v>4</v>
      </c>
      <c r="N1" s="3" t="s">
        <v>71</v>
      </c>
      <c r="O1" s="3" t="s">
        <v>75</v>
      </c>
    </row>
    <row r="2" spans="1:15" x14ac:dyDescent="0.25">
      <c r="A2" s="3" t="s">
        <v>28</v>
      </c>
      <c r="B2" s="3">
        <v>1</v>
      </c>
      <c r="C2" s="19" t="s">
        <v>76</v>
      </c>
      <c r="D2" s="10">
        <v>19.994544982910156</v>
      </c>
      <c r="F2" s="3" t="s">
        <v>28</v>
      </c>
      <c r="G2" s="3" t="s">
        <v>10</v>
      </c>
      <c r="H2" s="3">
        <f>AVERAGEIFS($D$2:$D$103,$A$2:$A$103,$F2,$C$2:$C$103,"Kcnq2")</f>
        <v>24.904390970865887</v>
      </c>
      <c r="I2" s="3">
        <f>AVERAGEIFS($D$2:$D$103,$A$2:$A$103,$F2,$C$2:$C$103,"Gapdh")</f>
        <v>20.00738016764323</v>
      </c>
      <c r="J2" s="3">
        <f t="array" ref="J2">STDEV(IF($A$2:$A$169=$F2,IF($C$2:$C$169="Kcnq2",$D$2:$D$163,"NA"),"NA"))</f>
        <v>6.3871047851923352E-2</v>
      </c>
      <c r="K2" s="3">
        <f t="array" ref="K2">STDEV(IF($A$2:$A$169=$F2,IF($C$2:$C$169="Gapdh",$D$2:$D$163,"NA"),"NA"))</f>
        <v>2.5581900358344553E-2</v>
      </c>
      <c r="M2" s="3" t="s">
        <v>10</v>
      </c>
      <c r="N2" s="3">
        <f>AVERAGEIF($G$2:$G$18,$M2,$H$2:$H$18)</f>
        <v>24.789645830790203</v>
      </c>
      <c r="O2" s="3">
        <f t="array" ref="O2">STDEV(IF($G$2:$G$18=$M2,$H$2:$H$18,"NA"))/SQRT(6)</f>
        <v>6.4990700233161003E-2</v>
      </c>
    </row>
    <row r="3" spans="1:15" x14ac:dyDescent="0.25">
      <c r="A3" s="3" t="s">
        <v>28</v>
      </c>
      <c r="B3" s="3">
        <v>2</v>
      </c>
      <c r="C3" s="19" t="s">
        <v>77</v>
      </c>
      <c r="D3" s="10">
        <v>24.876842498779297</v>
      </c>
      <c r="F3" s="3" t="s">
        <v>29</v>
      </c>
      <c r="G3" s="3" t="s">
        <v>10</v>
      </c>
      <c r="H3" s="3">
        <f t="shared" ref="H3:H18" si="0">AVERAGEIFS($D$2:$D$103,$A$2:$A$103,$F3,$C$2:$C$103,"Kcnq2")</f>
        <v>24.760055541992188</v>
      </c>
      <c r="I3" s="3">
        <f t="shared" ref="I3:I18" si="1">AVERAGEIFS($D$2:$D$103,$A$2:$A$103,$F3,$C$2:$C$103,"Gapdh")</f>
        <v>20.216305414835613</v>
      </c>
      <c r="J3" s="3">
        <f t="array" ref="J3">STDEV(IF($A$2:$A$169=$F3,IF($C$2:$C$169="Kcnq2",$D$2:$D$163,"NA"),"NA"))</f>
        <v>9.2962332911992851E-2</v>
      </c>
      <c r="K3" s="3">
        <f t="array" ref="K3">STDEV(IF($A$2:$A$169=$F3,IF($C$2:$C$169="Gapdh",$D$2:$D$163,"NA"),"NA"))</f>
        <v>6.8345033584894174E-2</v>
      </c>
      <c r="M3" s="13" t="s">
        <v>78</v>
      </c>
      <c r="N3" s="3">
        <f>AVERAGEIF($G$2:$G$18,$M3,$H$2:$H$18)</f>
        <v>25.741230434841583</v>
      </c>
      <c r="O3" s="3">
        <f t="array" ref="O3">STDEV(IF($G$2:$G$18=$M3,$H$2:$H$18,"NA"))/SQRT(6)</f>
        <v>9.1279755645315999E-2</v>
      </c>
    </row>
    <row r="4" spans="1:15" x14ac:dyDescent="0.25">
      <c r="A4" s="3" t="s">
        <v>28</v>
      </c>
      <c r="B4" s="3">
        <v>3</v>
      </c>
      <c r="C4" s="19" t="s">
        <v>76</v>
      </c>
      <c r="D4" s="10">
        <v>19.990756988525391</v>
      </c>
      <c r="F4" s="3" t="s">
        <v>30</v>
      </c>
      <c r="G4" s="3" t="s">
        <v>10</v>
      </c>
      <c r="H4" s="3">
        <f t="shared" si="0"/>
        <v>24.512082417805988</v>
      </c>
      <c r="I4" s="3">
        <f t="shared" si="1"/>
        <v>20.078172047932942</v>
      </c>
      <c r="J4" s="3">
        <f t="array" ref="J4">STDEV(IF($A$2:$A$169=$F4,IF($C$2:$C$169="Kcnq2",$D$2:$D$163,"NA"),"NA"))</f>
        <v>7.8591699007344959E-2</v>
      </c>
      <c r="K4" s="3">
        <f t="array" ref="K4">STDEV(IF($A$2:$A$169=$F4,IF($C$2:$C$169="Gapdh",$D$2:$D$163,"NA"),"NA"))</f>
        <v>8.9658407875236573E-2</v>
      </c>
      <c r="M4" s="13" t="s">
        <v>51</v>
      </c>
      <c r="N4" s="3">
        <f>AVERAGEIF($G$2:$G$18,$M4,$H$2:$H$18)</f>
        <v>25.83611234029134</v>
      </c>
      <c r="O4" s="3">
        <f t="array" ref="O4">STDEV(IF($G$2:$G$18=$M4,$H$2:$H$18,"NA"))/SQRT(6)</f>
        <v>9.0395863104345206E-2</v>
      </c>
    </row>
    <row r="5" spans="1:15" x14ac:dyDescent="0.25">
      <c r="A5" s="3" t="s">
        <v>28</v>
      </c>
      <c r="B5" s="3">
        <v>1</v>
      </c>
      <c r="C5" s="19" t="s">
        <v>77</v>
      </c>
      <c r="D5" s="10">
        <v>24.858917236328125</v>
      </c>
      <c r="F5" s="3" t="s">
        <v>31</v>
      </c>
      <c r="G5" s="3" t="s">
        <v>10</v>
      </c>
      <c r="H5" s="3">
        <f t="shared" si="0"/>
        <v>24.924290974934895</v>
      </c>
      <c r="I5" s="3">
        <f t="shared" si="1"/>
        <v>20.368380864461262</v>
      </c>
      <c r="J5" s="3">
        <f t="array" ref="J5">STDEV(IF($A$2:$A$169=$F5,IF($C$2:$C$169="Kcnq2",$D$2:$D$163,"NA"),"NA"))</f>
        <v>6.4666589916693593E-2</v>
      </c>
      <c r="K5" s="3">
        <f t="array" ref="K5">STDEV(IF($A$2:$A$169=$F5,IF($C$2:$C$169="Gapdh",$D$2:$D$163,"NA"),"NA"))</f>
        <v>4.5522187279838332E-2</v>
      </c>
    </row>
    <row r="6" spans="1:15" x14ac:dyDescent="0.25">
      <c r="A6" s="3" t="s">
        <v>28</v>
      </c>
      <c r="B6" s="3">
        <v>2</v>
      </c>
      <c r="C6" s="19" t="s">
        <v>76</v>
      </c>
      <c r="D6" s="10">
        <v>20.036838531494141</v>
      </c>
      <c r="F6" s="3" t="s">
        <v>32</v>
      </c>
      <c r="G6" s="3" t="s">
        <v>10</v>
      </c>
      <c r="H6" s="3">
        <f t="shared" si="0"/>
        <v>24.729553858439129</v>
      </c>
      <c r="I6" s="3">
        <f t="shared" si="1"/>
        <v>20.182528177897137</v>
      </c>
      <c r="J6" s="3">
        <f t="array" ref="J6">STDEV(IF($A$2:$A$169=$F6,IF($C$2:$C$169="Kcnq2",$D$2:$D$163,"NA"),"NA"))</f>
        <v>3.3539956053001106E-3</v>
      </c>
      <c r="K6" s="3">
        <f t="array" ref="K6">STDEV(IF($A$2:$A$169=$F6,IF($C$2:$C$169="Gapdh",$D$2:$D$163,"NA"),"NA"))</f>
        <v>3.7272855637921723E-2</v>
      </c>
      <c r="M6" s="3" t="s">
        <v>4</v>
      </c>
      <c r="N6" s="3" t="s">
        <v>79</v>
      </c>
      <c r="O6" s="3" t="s">
        <v>80</v>
      </c>
    </row>
    <row r="7" spans="1:15" x14ac:dyDescent="0.25">
      <c r="A7" s="3" t="s">
        <v>28</v>
      </c>
      <c r="B7" s="3">
        <v>3</v>
      </c>
      <c r="C7" s="19" t="s">
        <v>77</v>
      </c>
      <c r="D7" s="10">
        <v>24.977413177490234</v>
      </c>
      <c r="F7" s="3" t="s">
        <v>33</v>
      </c>
      <c r="G7" s="3" t="s">
        <v>10</v>
      </c>
      <c r="H7" s="3">
        <f t="shared" si="0"/>
        <v>24.907501220703125</v>
      </c>
      <c r="I7" s="3">
        <f t="shared" si="1"/>
        <v>20.396649042765301</v>
      </c>
      <c r="J7" s="3">
        <f t="array" ref="J7">STDEV(IF($A$2:$A$169=$F7,IF($C$2:$C$169="Kcnq2",$D$2:$D$163,"NA"),"NA"))</f>
        <v>7.5466620018593125E-2</v>
      </c>
      <c r="K7" s="3">
        <f t="array" ref="K7">STDEV(IF($A$2:$A$169=$F7,IF($C$2:$C$169="Gapdh",$D$2:$D$163,"NA"),"NA"))</f>
        <v>9.5831277684879826E-2</v>
      </c>
      <c r="M7" s="3" t="s">
        <v>10</v>
      </c>
      <c r="N7" s="3">
        <f>AVERAGEIF($G$2:$G$18,$M7,$I$2:$I$18)</f>
        <v>20.208235952589249</v>
      </c>
      <c r="O7" s="3">
        <f t="array" ref="O7">STDEV(IF($G$2:$G$18=$M7,$I$2:$I$18,"NA"))/SQRT(6)</f>
        <v>6.3016282787196093E-2</v>
      </c>
    </row>
    <row r="8" spans="1:15" x14ac:dyDescent="0.25">
      <c r="A8" s="3" t="s">
        <v>29</v>
      </c>
      <c r="B8" s="3">
        <v>1</v>
      </c>
      <c r="C8" s="19" t="s">
        <v>76</v>
      </c>
      <c r="D8" s="10">
        <v>20.137882232666016</v>
      </c>
      <c r="F8" s="3" t="s">
        <v>34</v>
      </c>
      <c r="G8" s="13" t="s">
        <v>78</v>
      </c>
      <c r="H8" s="3">
        <f t="shared" si="0"/>
        <v>25.726123809814453</v>
      </c>
      <c r="I8" s="3">
        <f t="shared" si="1"/>
        <v>20.139899571736652</v>
      </c>
      <c r="J8" s="3">
        <f t="array" ref="J8">STDEV(IF($A$2:$A$169=$F8,IF($C$2:$C$169="Kcnq2",$D$2:$D$163,"NA"),"NA"))</f>
        <v>0.17937777085486098</v>
      </c>
      <c r="K8" s="3">
        <f t="array" ref="K8">STDEV(IF($A$2:$A$169=$F8,IF($C$2:$C$169="Gapdh",$D$2:$D$163,"NA"),"NA"))</f>
        <v>0.18065804873761573</v>
      </c>
      <c r="M8" s="13" t="s">
        <v>78</v>
      </c>
      <c r="N8" s="3">
        <f>AVERAGEIF($G$2:$G$18,$M8,$I$2:$I$18)</f>
        <v>20.161016570197209</v>
      </c>
      <c r="O8" s="3">
        <f t="array" ref="O8">STDEV(IF($G$2:$G$18=$M8,$I$2:$I$18,"NA"))/SQRT(6)</f>
        <v>8.0736129621500299E-2</v>
      </c>
    </row>
    <row r="9" spans="1:15" x14ac:dyDescent="0.25">
      <c r="A9" s="3" t="s">
        <v>29</v>
      </c>
      <c r="B9" s="3">
        <v>2</v>
      </c>
      <c r="C9" s="19" t="s">
        <v>77</v>
      </c>
      <c r="D9" s="10">
        <v>24.655172348022461</v>
      </c>
      <c r="F9" s="3" t="s">
        <v>35</v>
      </c>
      <c r="G9" s="13" t="s">
        <v>78</v>
      </c>
      <c r="H9" s="3">
        <f t="shared" si="0"/>
        <v>25.848820368448894</v>
      </c>
      <c r="I9" s="3">
        <f t="shared" si="1"/>
        <v>20.345643997192383</v>
      </c>
      <c r="J9" s="3">
        <f t="array" ref="J9">STDEV(IF($A$2:$A$169=$F9,IF($C$2:$C$169="Kcnq2",$D$2:$D$163,"NA"),"NA"))</f>
        <v>0.1901009542485553</v>
      </c>
      <c r="K9" s="3">
        <f t="array" ref="K9">STDEV(IF($A$2:$A$169=$F9,IF($C$2:$C$169="Gapdh",$D$2:$D$163,"NA"),"NA"))</f>
        <v>0.14153570481145539</v>
      </c>
      <c r="M9" s="13" t="s">
        <v>51</v>
      </c>
      <c r="N9" s="3">
        <f>AVERAGEIF($G$2:$G$18,$M9,$I$2:$I$18)</f>
        <v>20.071468480428059</v>
      </c>
      <c r="O9" s="3">
        <f t="array" ref="O9">STDEV(IF($G$2:$G$18=$M9,$I$2:$I$18,"NA"))/SQRT(6)</f>
        <v>4.9314333817147844E-2</v>
      </c>
    </row>
    <row r="10" spans="1:15" x14ac:dyDescent="0.25">
      <c r="A10" s="3" t="s">
        <v>29</v>
      </c>
      <c r="B10" s="3">
        <v>3</v>
      </c>
      <c r="C10" s="19" t="s">
        <v>76</v>
      </c>
      <c r="D10" s="10">
        <v>20.247875213623047</v>
      </c>
      <c r="F10" s="3" t="s">
        <v>36</v>
      </c>
      <c r="G10" s="13" t="s">
        <v>78</v>
      </c>
      <c r="H10" s="3">
        <f t="shared" si="0"/>
        <v>26.076758066813152</v>
      </c>
      <c r="I10" s="3">
        <f t="shared" si="1"/>
        <v>20.227116266886394</v>
      </c>
      <c r="J10" s="3">
        <f t="array" ref="J10">STDEV(IF($A$2:$A$169=$F10,IF($C$2:$C$169="Kcnq2",$D$2:$D$163,"NA"),"NA"))</f>
        <v>0.10927720310261184</v>
      </c>
      <c r="K10" s="3">
        <f t="array" ref="K10">STDEV(IF($A$2:$A$169=$F10,IF($C$2:$C$169="Gapdh",$D$2:$D$163,"NA"),"NA"))</f>
        <v>8.1024326091132137E-2</v>
      </c>
    </row>
    <row r="11" spans="1:15" x14ac:dyDescent="0.25">
      <c r="A11" s="3" t="s">
        <v>29</v>
      </c>
      <c r="B11" s="3">
        <v>1</v>
      </c>
      <c r="C11" s="19" t="s">
        <v>77</v>
      </c>
      <c r="D11" s="10">
        <v>24.792707443237305</v>
      </c>
      <c r="F11" s="3" t="s">
        <v>37</v>
      </c>
      <c r="G11" s="13" t="s">
        <v>78</v>
      </c>
      <c r="H11" s="3">
        <f t="shared" si="0"/>
        <v>25.496592203776043</v>
      </c>
      <c r="I11" s="3">
        <f t="shared" si="1"/>
        <v>19.782674153645832</v>
      </c>
      <c r="J11" s="3">
        <f t="array" ref="J11">STDEV(IF($A$2:$A$169=$F11,IF($C$2:$C$169="Kcnq2",$D$2:$D$163,"NA"),"NA"))</f>
        <v>8.111736415185708E-2</v>
      </c>
      <c r="K11" s="3">
        <f t="array" ref="K11">STDEV(IF($A$2:$A$169=$F11,IF($C$2:$C$169="Gapdh",$D$2:$D$163,"NA"),"NA"))</f>
        <v>5.2321575798079584E-2</v>
      </c>
    </row>
    <row r="12" spans="1:15" x14ac:dyDescent="0.25">
      <c r="A12" s="3" t="s">
        <v>29</v>
      </c>
      <c r="B12" s="3">
        <v>2</v>
      </c>
      <c r="C12" s="19" t="s">
        <v>76</v>
      </c>
      <c r="D12" s="10">
        <v>20.263158798217773</v>
      </c>
      <c r="F12" s="3" t="s">
        <v>38</v>
      </c>
      <c r="G12" s="13" t="s">
        <v>78</v>
      </c>
      <c r="H12" s="3">
        <f t="shared" si="0"/>
        <v>25.805935541788738</v>
      </c>
      <c r="I12" s="3">
        <f t="shared" si="1"/>
        <v>20.270337422688801</v>
      </c>
      <c r="J12" s="3">
        <f t="array" ref="J12">STDEV(IF($A$2:$A$169=$F12,IF($C$2:$C$169="Kcnq2",$D$2:$D$163,"NA"),"NA"))</f>
        <v>0.1472439089358214</v>
      </c>
      <c r="K12" s="3">
        <f t="array" ref="K12">STDEV(IF($A$2:$A$169=$F12,IF($C$2:$C$169="Gapdh",$D$2:$D$163,"NA"),"NA"))</f>
        <v>0.15849757909149179</v>
      </c>
    </row>
    <row r="13" spans="1:15" x14ac:dyDescent="0.25">
      <c r="A13" s="3" t="s">
        <v>29</v>
      </c>
      <c r="B13" s="3">
        <v>3</v>
      </c>
      <c r="C13" s="19" t="s">
        <v>77</v>
      </c>
      <c r="D13" s="10">
        <v>24.832286834716797</v>
      </c>
      <c r="F13" s="3" t="s">
        <v>39</v>
      </c>
      <c r="G13" s="13" t="s">
        <v>78</v>
      </c>
      <c r="H13" s="3">
        <f t="shared" si="0"/>
        <v>25.493152618408203</v>
      </c>
      <c r="I13" s="3">
        <f t="shared" si="1"/>
        <v>20.200428009033203</v>
      </c>
      <c r="J13" s="3">
        <f t="array" ref="J13">STDEV(IF($A$2:$A$169=$F13,IF($C$2:$C$169="Kcnq2",$D$2:$D$163,"NA"),"NA"))</f>
        <v>0.16553845124793398</v>
      </c>
      <c r="K13" s="3">
        <f t="array" ref="K13">STDEV(IF($A$2:$A$169=$F13,IF($C$2:$C$169="Gapdh",$D$2:$D$163,"NA"),"NA"))</f>
        <v>0.14743874860600184</v>
      </c>
    </row>
    <row r="14" spans="1:15" x14ac:dyDescent="0.25">
      <c r="A14" s="3" t="s">
        <v>30</v>
      </c>
      <c r="B14" s="3">
        <v>1</v>
      </c>
      <c r="C14" s="19" t="s">
        <v>76</v>
      </c>
      <c r="D14" s="10">
        <v>20.179130554199219</v>
      </c>
      <c r="F14" s="3" t="s">
        <v>40</v>
      </c>
      <c r="G14" s="13" t="s">
        <v>51</v>
      </c>
      <c r="H14" s="3">
        <f t="shared" si="0"/>
        <v>25.751448313395183</v>
      </c>
      <c r="I14" s="3">
        <f t="shared" si="1"/>
        <v>20.157346725463867</v>
      </c>
      <c r="J14" s="3">
        <f t="array" ref="J14">STDEV(IF($A$2:$A$169=$F14,IF($C$2:$C$169="Kcnq2",$D$2:$D$163,"NA"),"NA"))</f>
        <v>0.15783028431636043</v>
      </c>
      <c r="K14" s="3">
        <f t="array" ref="K14">STDEV(IF($A$2:$A$169=$F14,IF($C$2:$C$169="Gapdh",$D$2:$D$163,"NA"),"NA"))</f>
        <v>0.13884801452843351</v>
      </c>
    </row>
    <row r="15" spans="1:15" x14ac:dyDescent="0.25">
      <c r="A15" s="3" t="s">
        <v>30</v>
      </c>
      <c r="B15" s="3">
        <v>2</v>
      </c>
      <c r="C15" s="19" t="s">
        <v>77</v>
      </c>
      <c r="D15" s="10">
        <v>24.585544586181641</v>
      </c>
      <c r="F15" s="3" t="s">
        <v>41</v>
      </c>
      <c r="G15" s="13" t="s">
        <v>51</v>
      </c>
      <c r="H15" s="3">
        <f t="shared" si="0"/>
        <v>25.777804692586262</v>
      </c>
      <c r="I15" s="3">
        <f t="shared" si="1"/>
        <v>19.94634501139323</v>
      </c>
      <c r="J15" s="3">
        <f t="array" ref="J15">STDEV(IF($A$2:$A$169=$F15,IF($C$2:$C$169="Kcnq2",$D$2:$D$163,"NA"),"NA"))</f>
        <v>0.16447444840139464</v>
      </c>
      <c r="K15" s="3">
        <f t="array" ref="K15">STDEV(IF($A$2:$A$169=$F15,IF($C$2:$C$169="Gapdh",$D$2:$D$163,"NA"),"NA"))</f>
        <v>0.1558056911288668</v>
      </c>
    </row>
    <row r="16" spans="1:15" x14ac:dyDescent="0.25">
      <c r="A16" s="3" t="s">
        <v>30</v>
      </c>
      <c r="B16" s="3">
        <v>3</v>
      </c>
      <c r="C16" s="19" t="s">
        <v>76</v>
      </c>
      <c r="D16" s="10">
        <v>20.007839202880859</v>
      </c>
      <c r="F16" s="3" t="s">
        <v>42</v>
      </c>
      <c r="G16" s="13" t="s">
        <v>51</v>
      </c>
      <c r="H16" s="3">
        <f t="shared" si="0"/>
        <v>25.628388722737629</v>
      </c>
      <c r="I16" s="3">
        <f t="shared" si="1"/>
        <v>19.955514907836914</v>
      </c>
      <c r="J16" s="3">
        <f t="array" ref="J16">STDEV(IF($A$2:$A$169=$F16,IF($C$2:$C$169="Kcnq2",$D$2:$D$163,"NA"),"NA"))</f>
        <v>0.19628832427333995</v>
      </c>
      <c r="K16" s="3">
        <f t="array" ref="K16">STDEV(IF($A$2:$A$169=$F16,IF($C$2:$C$169="Gapdh",$D$2:$D$163,"NA"),"NA"))</f>
        <v>0.19756836576827641</v>
      </c>
    </row>
    <row r="17" spans="1:11" x14ac:dyDescent="0.25">
      <c r="A17" s="3" t="s">
        <v>30</v>
      </c>
      <c r="B17" s="3">
        <v>1</v>
      </c>
      <c r="C17" s="19" t="s">
        <v>77</v>
      </c>
      <c r="D17" s="10">
        <v>24.429208755493164</v>
      </c>
      <c r="F17" s="3" t="s">
        <v>43</v>
      </c>
      <c r="G17" s="13" t="s">
        <v>51</v>
      </c>
      <c r="H17" s="3">
        <f t="shared" si="0"/>
        <v>26.212586085001629</v>
      </c>
      <c r="I17" s="3">
        <f t="shared" si="1"/>
        <v>20.078903198242188</v>
      </c>
      <c r="J17" s="3">
        <f t="array" ref="J17">STDEV(IF($A$2:$A$169=$F17,IF($C$2:$C$169="Kcnq2",$D$2:$D$163,"NA"),"NA"))</f>
        <v>0.18151308208424316</v>
      </c>
      <c r="K17" s="3">
        <f t="array" ref="K17">STDEV(IF($A$2:$A$169=$F17,IF($C$2:$C$169="Gapdh",$D$2:$D$163,"NA"),"NA"))</f>
        <v>0.12656814582976683</v>
      </c>
    </row>
    <row r="18" spans="1:11" x14ac:dyDescent="0.25">
      <c r="A18" s="3" t="s">
        <v>30</v>
      </c>
      <c r="B18" s="3">
        <v>2</v>
      </c>
      <c r="C18" s="19" t="s">
        <v>76</v>
      </c>
      <c r="D18" s="10">
        <v>20.04754638671875</v>
      </c>
      <c r="F18" s="3" t="s">
        <v>44</v>
      </c>
      <c r="G18" s="13" t="s">
        <v>51</v>
      </c>
      <c r="H18" s="3">
        <f t="shared" si="0"/>
        <v>25.810333887736004</v>
      </c>
      <c r="I18" s="3">
        <f t="shared" si="1"/>
        <v>20.219232559204102</v>
      </c>
      <c r="J18" s="3">
        <f t="array" ref="J18">STDEV(IF($A$2:$A$169=$F18,IF($C$2:$C$169="Kcnq2",$D$2:$D$163,"NA"),"NA"))</f>
        <v>0.26318193324902328</v>
      </c>
      <c r="K18" s="3">
        <f t="array" ref="K18">STDEV(IF($A$2:$A$169=$F18,IF($C$2:$C$169="Gapdh",$D$2:$D$163,"NA"),"NA"))</f>
        <v>0.23034478735860348</v>
      </c>
    </row>
    <row r="19" spans="1:11" x14ac:dyDescent="0.25">
      <c r="A19" s="3" t="s">
        <v>30</v>
      </c>
      <c r="B19" s="3">
        <v>3</v>
      </c>
      <c r="C19" s="19" t="s">
        <v>77</v>
      </c>
      <c r="D19" s="10">
        <v>24.521493911743164</v>
      </c>
    </row>
    <row r="20" spans="1:11" x14ac:dyDescent="0.25">
      <c r="A20" s="3" t="s">
        <v>31</v>
      </c>
      <c r="B20" s="3">
        <v>1</v>
      </c>
      <c r="C20" s="19" t="s">
        <v>76</v>
      </c>
      <c r="D20" s="10">
        <v>20.409379959106445</v>
      </c>
    </row>
    <row r="21" spans="1:11" x14ac:dyDescent="0.25">
      <c r="A21" s="3" t="s">
        <v>31</v>
      </c>
      <c r="B21" s="3">
        <v>2</v>
      </c>
      <c r="C21" s="19" t="s">
        <v>77</v>
      </c>
      <c r="D21" s="10">
        <v>24.974601745605469</v>
      </c>
    </row>
    <row r="22" spans="1:11" x14ac:dyDescent="0.25">
      <c r="A22" s="3" t="s">
        <v>31</v>
      </c>
      <c r="B22" s="3">
        <v>3</v>
      </c>
      <c r="C22" s="19" t="s">
        <v>76</v>
      </c>
      <c r="D22" s="10">
        <v>20.319393157958984</v>
      </c>
    </row>
    <row r="23" spans="1:11" x14ac:dyDescent="0.25">
      <c r="A23" s="3" t="s">
        <v>31</v>
      </c>
      <c r="B23" s="3">
        <v>1</v>
      </c>
      <c r="C23" s="19" t="s">
        <v>77</v>
      </c>
      <c r="D23" s="10">
        <v>24.851350784301758</v>
      </c>
    </row>
    <row r="24" spans="1:11" x14ac:dyDescent="0.25">
      <c r="A24" s="3" t="s">
        <v>31</v>
      </c>
      <c r="B24" s="3">
        <v>2</v>
      </c>
      <c r="C24" s="19" t="s">
        <v>76</v>
      </c>
      <c r="D24" s="10">
        <v>20.376369476318359</v>
      </c>
    </row>
    <row r="25" spans="1:11" x14ac:dyDescent="0.25">
      <c r="A25" s="3" t="s">
        <v>31</v>
      </c>
      <c r="B25" s="3">
        <v>3</v>
      </c>
      <c r="C25" s="19" t="s">
        <v>77</v>
      </c>
      <c r="D25" s="10">
        <v>24.946920394897461</v>
      </c>
    </row>
    <row r="26" spans="1:11" x14ac:dyDescent="0.25">
      <c r="A26" s="3" t="s">
        <v>32</v>
      </c>
      <c r="B26" s="3">
        <v>1</v>
      </c>
      <c r="C26" s="19" t="s">
        <v>76</v>
      </c>
      <c r="D26" s="10">
        <v>20.21757698059082</v>
      </c>
    </row>
    <row r="27" spans="1:11" x14ac:dyDescent="0.25">
      <c r="A27" s="3" t="s">
        <v>32</v>
      </c>
      <c r="B27" s="3">
        <v>2</v>
      </c>
      <c r="C27" s="19" t="s">
        <v>77</v>
      </c>
      <c r="D27" s="10">
        <v>24.728769302368164</v>
      </c>
    </row>
    <row r="28" spans="1:11" x14ac:dyDescent="0.25">
      <c r="A28" s="3" t="s">
        <v>32</v>
      </c>
      <c r="B28" s="3">
        <v>3</v>
      </c>
      <c r="C28" s="19" t="s">
        <v>76</v>
      </c>
      <c r="D28" s="10">
        <v>20.186635971069336</v>
      </c>
    </row>
    <row r="29" spans="1:11" x14ac:dyDescent="0.25">
      <c r="A29" s="3" t="s">
        <v>32</v>
      </c>
      <c r="B29" s="3">
        <v>1</v>
      </c>
      <c r="C29" s="19" t="s">
        <v>77</v>
      </c>
      <c r="D29" s="10">
        <v>24.733230590820313</v>
      </c>
    </row>
    <row r="30" spans="1:11" x14ac:dyDescent="0.25">
      <c r="A30" s="3" t="s">
        <v>32</v>
      </c>
      <c r="B30" s="3">
        <v>2</v>
      </c>
      <c r="C30" s="19" t="s">
        <v>76</v>
      </c>
      <c r="D30" s="10">
        <v>20.14337158203125</v>
      </c>
    </row>
    <row r="31" spans="1:11" x14ac:dyDescent="0.25">
      <c r="A31" s="3" t="s">
        <v>32</v>
      </c>
      <c r="B31" s="3">
        <v>3</v>
      </c>
      <c r="C31" s="19" t="s">
        <v>77</v>
      </c>
      <c r="D31" s="10">
        <v>24.726661682128906</v>
      </c>
    </row>
    <row r="32" spans="1:11" x14ac:dyDescent="0.25">
      <c r="A32" s="3" t="s">
        <v>33</v>
      </c>
      <c r="B32" s="3">
        <v>1</v>
      </c>
      <c r="C32" s="19" t="s">
        <v>76</v>
      </c>
      <c r="D32" s="10">
        <v>20.506368637084961</v>
      </c>
    </row>
    <row r="33" spans="1:4" x14ac:dyDescent="0.25">
      <c r="A33" s="3" t="s">
        <v>33</v>
      </c>
      <c r="B33" s="3">
        <v>2</v>
      </c>
      <c r="C33" s="19" t="s">
        <v>77</v>
      </c>
      <c r="D33" s="10">
        <v>24.99464225769043</v>
      </c>
    </row>
    <row r="34" spans="1:4" x14ac:dyDescent="0.25">
      <c r="A34" s="3" t="s">
        <v>33</v>
      </c>
      <c r="B34" s="3">
        <v>3</v>
      </c>
      <c r="C34" s="19" t="s">
        <v>76</v>
      </c>
      <c r="D34" s="10">
        <v>20.329345703125</v>
      </c>
    </row>
    <row r="35" spans="1:4" x14ac:dyDescent="0.25">
      <c r="A35" s="3" t="s">
        <v>33</v>
      </c>
      <c r="B35" s="3">
        <v>1</v>
      </c>
      <c r="C35" s="19" t="s">
        <v>77</v>
      </c>
      <c r="D35" s="10">
        <v>24.863729476928711</v>
      </c>
    </row>
    <row r="36" spans="1:4" x14ac:dyDescent="0.25">
      <c r="A36" s="3" t="s">
        <v>33</v>
      </c>
      <c r="B36" s="3">
        <v>2</v>
      </c>
      <c r="C36" s="19" t="s">
        <v>76</v>
      </c>
      <c r="D36" s="10">
        <v>20.354232788085938</v>
      </c>
    </row>
    <row r="37" spans="1:4" x14ac:dyDescent="0.25">
      <c r="A37" s="3" t="s">
        <v>33</v>
      </c>
      <c r="B37" s="3">
        <v>3</v>
      </c>
      <c r="C37" s="19" t="s">
        <v>77</v>
      </c>
      <c r="D37" s="10">
        <v>24.864131927490234</v>
      </c>
    </row>
    <row r="38" spans="1:4" x14ac:dyDescent="0.25">
      <c r="A38" s="3" t="s">
        <v>34</v>
      </c>
      <c r="B38" s="3">
        <v>1</v>
      </c>
      <c r="C38" s="19" t="s">
        <v>76</v>
      </c>
      <c r="D38" s="10">
        <v>20.338153839111328</v>
      </c>
    </row>
    <row r="39" spans="1:4" x14ac:dyDescent="0.25">
      <c r="A39" s="3" t="s">
        <v>34</v>
      </c>
      <c r="B39" s="3">
        <v>2</v>
      </c>
      <c r="C39" s="19" t="s">
        <v>77</v>
      </c>
      <c r="D39" s="10">
        <v>25.91950798034668</v>
      </c>
    </row>
    <row r="40" spans="1:4" x14ac:dyDescent="0.25">
      <c r="A40" s="3" t="s">
        <v>34</v>
      </c>
      <c r="B40" s="3">
        <v>3</v>
      </c>
      <c r="C40" s="19" t="s">
        <v>76</v>
      </c>
      <c r="D40" s="10">
        <v>20.096975326538086</v>
      </c>
    </row>
    <row r="41" spans="1:4" x14ac:dyDescent="0.25">
      <c r="A41" s="3" t="s">
        <v>34</v>
      </c>
      <c r="B41" s="3">
        <v>1</v>
      </c>
      <c r="C41" s="19" t="s">
        <v>77</v>
      </c>
      <c r="D41" s="10">
        <v>25.693683624267578</v>
      </c>
    </row>
    <row r="42" spans="1:4" x14ac:dyDescent="0.25">
      <c r="A42" s="3" t="s">
        <v>34</v>
      </c>
      <c r="B42" s="3">
        <v>2</v>
      </c>
      <c r="C42" s="19" t="s">
        <v>76</v>
      </c>
      <c r="D42" s="10">
        <v>19.984569549560547</v>
      </c>
    </row>
    <row r="43" spans="1:4" x14ac:dyDescent="0.25">
      <c r="A43" s="3" t="s">
        <v>34</v>
      </c>
      <c r="B43" s="3">
        <v>3</v>
      </c>
      <c r="C43" s="19" t="s">
        <v>77</v>
      </c>
      <c r="D43" s="10">
        <v>25.565179824829102</v>
      </c>
    </row>
    <row r="44" spans="1:4" x14ac:dyDescent="0.25">
      <c r="A44" s="3" t="s">
        <v>35</v>
      </c>
      <c r="B44" s="3">
        <v>1</v>
      </c>
      <c r="C44" s="19" t="s">
        <v>76</v>
      </c>
      <c r="D44" s="10">
        <v>20.496561050415039</v>
      </c>
    </row>
    <row r="45" spans="1:4" x14ac:dyDescent="0.25">
      <c r="A45" s="3" t="s">
        <v>35</v>
      </c>
      <c r="B45" s="3">
        <v>2</v>
      </c>
      <c r="C45" s="19" t="s">
        <v>77</v>
      </c>
      <c r="D45" s="10">
        <v>26.066553115844727</v>
      </c>
    </row>
    <row r="46" spans="1:4" x14ac:dyDescent="0.25">
      <c r="A46" s="3" t="s">
        <v>35</v>
      </c>
      <c r="B46" s="3">
        <v>3</v>
      </c>
      <c r="C46" s="19" t="s">
        <v>76</v>
      </c>
      <c r="D46" s="10">
        <v>20.324502944946289</v>
      </c>
    </row>
    <row r="47" spans="1:4" x14ac:dyDescent="0.25">
      <c r="A47" s="3" t="s">
        <v>35</v>
      </c>
      <c r="B47" s="3">
        <v>1</v>
      </c>
      <c r="C47" s="19" t="s">
        <v>77</v>
      </c>
      <c r="D47" s="10">
        <v>25.715814590454102</v>
      </c>
    </row>
    <row r="48" spans="1:4" x14ac:dyDescent="0.25">
      <c r="A48" s="3" t="s">
        <v>35</v>
      </c>
      <c r="B48" s="3">
        <v>2</v>
      </c>
      <c r="C48" s="19" t="s">
        <v>76</v>
      </c>
      <c r="D48" s="10">
        <v>20.21586799621582</v>
      </c>
    </row>
    <row r="49" spans="1:4" x14ac:dyDescent="0.25">
      <c r="A49" s="3" t="s">
        <v>35</v>
      </c>
      <c r="B49" s="3">
        <v>3</v>
      </c>
      <c r="C49" s="19" t="s">
        <v>77</v>
      </c>
      <c r="D49" s="10">
        <v>25.764093399047852</v>
      </c>
    </row>
    <row r="50" spans="1:4" x14ac:dyDescent="0.25">
      <c r="A50" s="3" t="s">
        <v>36</v>
      </c>
      <c r="B50" s="3">
        <v>1</v>
      </c>
      <c r="C50" s="19" t="s">
        <v>76</v>
      </c>
      <c r="D50" s="10">
        <v>20.170705795288086</v>
      </c>
    </row>
    <row r="51" spans="1:4" x14ac:dyDescent="0.25">
      <c r="A51" s="3" t="s">
        <v>36</v>
      </c>
      <c r="B51" s="3">
        <v>2</v>
      </c>
      <c r="C51" s="19" t="s">
        <v>77</v>
      </c>
      <c r="D51" s="10">
        <v>25.987131118774414</v>
      </c>
    </row>
    <row r="52" spans="1:4" x14ac:dyDescent="0.25">
      <c r="A52" s="3" t="s">
        <v>36</v>
      </c>
      <c r="B52" s="3">
        <v>3</v>
      </c>
      <c r="C52" s="19" t="s">
        <v>76</v>
      </c>
      <c r="D52" s="10">
        <v>20.319961547851563</v>
      </c>
    </row>
    <row r="53" spans="1:4" x14ac:dyDescent="0.25">
      <c r="A53" s="3" t="s">
        <v>36</v>
      </c>
      <c r="B53" s="3">
        <v>1</v>
      </c>
      <c r="C53" s="19" t="s">
        <v>77</v>
      </c>
      <c r="D53" s="10">
        <v>26.198492050170898</v>
      </c>
    </row>
    <row r="54" spans="1:4" x14ac:dyDescent="0.25">
      <c r="A54" s="3" t="s">
        <v>36</v>
      </c>
      <c r="B54" s="3">
        <v>2</v>
      </c>
      <c r="C54" s="19" t="s">
        <v>76</v>
      </c>
      <c r="D54" s="10">
        <v>20.190681457519531</v>
      </c>
    </row>
    <row r="55" spans="1:4" x14ac:dyDescent="0.25">
      <c r="A55" s="3" t="s">
        <v>36</v>
      </c>
      <c r="B55" s="3">
        <v>3</v>
      </c>
      <c r="C55" s="19" t="s">
        <v>77</v>
      </c>
      <c r="D55" s="10">
        <v>26.044651031494141</v>
      </c>
    </row>
    <row r="56" spans="1:4" x14ac:dyDescent="0.25">
      <c r="A56" s="3" t="s">
        <v>37</v>
      </c>
      <c r="B56" s="3">
        <v>1</v>
      </c>
      <c r="C56" s="19" t="s">
        <v>76</v>
      </c>
      <c r="D56" s="10">
        <v>19.722259521484375</v>
      </c>
    </row>
    <row r="57" spans="1:4" x14ac:dyDescent="0.25">
      <c r="A57" s="3" t="s">
        <v>37</v>
      </c>
      <c r="B57" s="3">
        <v>2</v>
      </c>
      <c r="C57" s="19" t="s">
        <v>77</v>
      </c>
      <c r="D57" s="10">
        <v>25.403541564941406</v>
      </c>
    </row>
    <row r="58" spans="1:4" x14ac:dyDescent="0.25">
      <c r="A58" s="3" t="s">
        <v>37</v>
      </c>
      <c r="B58" s="3">
        <v>3</v>
      </c>
      <c r="C58" s="19" t="s">
        <v>76</v>
      </c>
      <c r="D58" s="10">
        <v>19.813199996948242</v>
      </c>
    </row>
    <row r="59" spans="1:4" x14ac:dyDescent="0.25">
      <c r="A59" s="3" t="s">
        <v>37</v>
      </c>
      <c r="B59" s="3">
        <v>1</v>
      </c>
      <c r="C59" s="19" t="s">
        <v>77</v>
      </c>
      <c r="D59" s="10">
        <v>25.552402496337891</v>
      </c>
    </row>
    <row r="60" spans="1:4" x14ac:dyDescent="0.25">
      <c r="A60" s="3" t="s">
        <v>37</v>
      </c>
      <c r="B60" s="3">
        <v>2</v>
      </c>
      <c r="C60" s="19" t="s">
        <v>76</v>
      </c>
      <c r="D60" s="10">
        <v>19.812562942504883</v>
      </c>
    </row>
    <row r="61" spans="1:4" x14ac:dyDescent="0.25">
      <c r="A61" s="3" t="s">
        <v>37</v>
      </c>
      <c r="B61" s="3">
        <v>3</v>
      </c>
      <c r="C61" s="19" t="s">
        <v>77</v>
      </c>
      <c r="D61" s="10">
        <v>25.533832550048828</v>
      </c>
    </row>
    <row r="62" spans="1:4" x14ac:dyDescent="0.25">
      <c r="A62" s="3" t="s">
        <v>38</v>
      </c>
      <c r="B62" s="3">
        <v>1</v>
      </c>
      <c r="C62" s="19" t="s">
        <v>76</v>
      </c>
      <c r="D62" s="10">
        <v>20.180168151855469</v>
      </c>
    </row>
    <row r="63" spans="1:4" x14ac:dyDescent="0.25">
      <c r="A63" s="3" t="s">
        <v>38</v>
      </c>
      <c r="B63" s="3">
        <v>2</v>
      </c>
      <c r="C63" s="19" t="s">
        <v>77</v>
      </c>
      <c r="D63" s="10">
        <v>25.737075805664063</v>
      </c>
    </row>
    <row r="64" spans="1:4" x14ac:dyDescent="0.25">
      <c r="A64" s="3" t="s">
        <v>38</v>
      </c>
      <c r="B64" s="3">
        <v>3</v>
      </c>
      <c r="C64" s="19" t="s">
        <v>76</v>
      </c>
      <c r="D64" s="10">
        <v>20.453348159790039</v>
      </c>
    </row>
    <row r="65" spans="1:4" x14ac:dyDescent="0.25">
      <c r="A65" s="3" t="s">
        <v>38</v>
      </c>
      <c r="B65" s="3">
        <v>1</v>
      </c>
      <c r="C65" s="19" t="s">
        <v>77</v>
      </c>
      <c r="D65" s="10">
        <v>25.974992752075195</v>
      </c>
    </row>
    <row r="66" spans="1:4" x14ac:dyDescent="0.25">
      <c r="A66" s="3" t="s">
        <v>38</v>
      </c>
      <c r="B66" s="3">
        <v>2</v>
      </c>
      <c r="C66" s="19" t="s">
        <v>76</v>
      </c>
      <c r="D66" s="10">
        <v>20.177495956420898</v>
      </c>
    </row>
    <row r="67" spans="1:4" x14ac:dyDescent="0.25">
      <c r="A67" s="3" t="s">
        <v>38</v>
      </c>
      <c r="B67" s="3">
        <v>3</v>
      </c>
      <c r="C67" s="19" t="s">
        <v>77</v>
      </c>
      <c r="D67" s="10">
        <v>25.705738067626953</v>
      </c>
    </row>
    <row r="68" spans="1:4" x14ac:dyDescent="0.25">
      <c r="A68" s="3" t="s">
        <v>39</v>
      </c>
      <c r="B68" s="3">
        <v>1</v>
      </c>
      <c r="C68" s="19" t="s">
        <v>76</v>
      </c>
      <c r="D68" s="10">
        <v>20.144809722900391</v>
      </c>
    </row>
    <row r="69" spans="1:4" x14ac:dyDescent="0.25">
      <c r="A69" s="3" t="s">
        <v>39</v>
      </c>
      <c r="B69" s="3">
        <v>2</v>
      </c>
      <c r="C69" s="19" t="s">
        <v>77</v>
      </c>
      <c r="D69" s="10">
        <v>25.368663787841797</v>
      </c>
    </row>
    <row r="70" spans="1:4" x14ac:dyDescent="0.25">
      <c r="A70" s="3" t="s">
        <v>39</v>
      </c>
      <c r="B70" s="3">
        <v>3</v>
      </c>
      <c r="C70" s="19" t="s">
        <v>76</v>
      </c>
      <c r="D70" s="10">
        <v>20.367586135864258</v>
      </c>
    </row>
    <row r="71" spans="1:4" x14ac:dyDescent="0.25">
      <c r="A71" s="3" t="s">
        <v>39</v>
      </c>
      <c r="B71" s="3">
        <v>1</v>
      </c>
      <c r="C71" s="19" t="s">
        <v>77</v>
      </c>
      <c r="D71" s="10">
        <v>25.681015014648438</v>
      </c>
    </row>
    <row r="72" spans="1:4" x14ac:dyDescent="0.25">
      <c r="A72" s="3" t="s">
        <v>39</v>
      </c>
      <c r="B72" s="3">
        <v>2</v>
      </c>
      <c r="C72" s="19" t="s">
        <v>76</v>
      </c>
      <c r="D72" s="10">
        <v>20.088888168334961</v>
      </c>
    </row>
    <row r="73" spans="1:4" x14ac:dyDescent="0.25">
      <c r="A73" s="3" t="s">
        <v>39</v>
      </c>
      <c r="B73" s="3">
        <v>3</v>
      </c>
      <c r="C73" s="19" t="s">
        <v>77</v>
      </c>
      <c r="D73" s="10">
        <v>25.429779052734375</v>
      </c>
    </row>
    <row r="74" spans="1:4" x14ac:dyDescent="0.25">
      <c r="A74" s="3" t="s">
        <v>40</v>
      </c>
      <c r="B74" s="3">
        <v>1</v>
      </c>
      <c r="C74" s="19" t="s">
        <v>76</v>
      </c>
      <c r="D74" s="10">
        <v>20.021877288818359</v>
      </c>
    </row>
    <row r="75" spans="1:4" x14ac:dyDescent="0.25">
      <c r="A75" s="3" t="s">
        <v>40</v>
      </c>
      <c r="B75" s="3">
        <v>2</v>
      </c>
      <c r="C75" s="19" t="s">
        <v>77</v>
      </c>
      <c r="D75" s="10">
        <v>25.584312438964844</v>
      </c>
    </row>
    <row r="76" spans="1:4" x14ac:dyDescent="0.25">
      <c r="A76" s="3" t="s">
        <v>40</v>
      </c>
      <c r="B76" s="3">
        <v>3</v>
      </c>
      <c r="C76" s="19" t="s">
        <v>76</v>
      </c>
      <c r="D76" s="10">
        <v>20.150819778442383</v>
      </c>
    </row>
    <row r="77" spans="1:4" x14ac:dyDescent="0.25">
      <c r="A77" s="3" t="s">
        <v>40</v>
      </c>
      <c r="B77" s="3">
        <v>1</v>
      </c>
      <c r="C77" s="19" t="s">
        <v>77</v>
      </c>
      <c r="D77" s="10">
        <v>25.772090911865234</v>
      </c>
    </row>
    <row r="78" spans="1:4" x14ac:dyDescent="0.25">
      <c r="A78" s="3" t="s">
        <v>40</v>
      </c>
      <c r="B78" s="3">
        <v>2</v>
      </c>
      <c r="C78" s="19" t="s">
        <v>76</v>
      </c>
      <c r="D78" s="10">
        <v>20.299343109130859</v>
      </c>
    </row>
    <row r="79" spans="1:4" x14ac:dyDescent="0.25">
      <c r="A79" s="3" t="s">
        <v>40</v>
      </c>
      <c r="B79" s="3">
        <v>3</v>
      </c>
      <c r="C79" s="19" t="s">
        <v>77</v>
      </c>
      <c r="D79" s="10">
        <v>25.897941589355469</v>
      </c>
    </row>
    <row r="80" spans="1:4" x14ac:dyDescent="0.25">
      <c r="A80" s="3" t="s">
        <v>41</v>
      </c>
      <c r="B80" s="3">
        <v>1</v>
      </c>
      <c r="C80" s="19" t="s">
        <v>76</v>
      </c>
      <c r="D80" s="10">
        <v>20.087514877319336</v>
      </c>
    </row>
    <row r="81" spans="1:4" x14ac:dyDescent="0.25">
      <c r="A81" s="3" t="s">
        <v>41</v>
      </c>
      <c r="B81" s="3">
        <v>2</v>
      </c>
      <c r="C81" s="19" t="s">
        <v>77</v>
      </c>
      <c r="D81" s="10">
        <v>25.940223693847656</v>
      </c>
    </row>
    <row r="82" spans="1:4" x14ac:dyDescent="0.25">
      <c r="A82" s="3" t="s">
        <v>41</v>
      </c>
      <c r="B82" s="3">
        <v>3</v>
      </c>
      <c r="C82" s="19" t="s">
        <v>76</v>
      </c>
      <c r="D82" s="10">
        <v>19.972345352172852</v>
      </c>
    </row>
    <row r="83" spans="1:4" x14ac:dyDescent="0.25">
      <c r="A83" s="3" t="s">
        <v>41</v>
      </c>
      <c r="B83" s="3">
        <v>1</v>
      </c>
      <c r="C83" s="19" t="s">
        <v>77</v>
      </c>
      <c r="D83" s="10">
        <v>25.781841278076172</v>
      </c>
    </row>
    <row r="84" spans="1:4" x14ac:dyDescent="0.25">
      <c r="A84" s="3" t="s">
        <v>41</v>
      </c>
      <c r="B84" s="3">
        <v>2</v>
      </c>
      <c r="C84" s="19" t="s">
        <v>76</v>
      </c>
      <c r="D84" s="10">
        <v>19.7791748046875</v>
      </c>
    </row>
    <row r="85" spans="1:4" x14ac:dyDescent="0.25">
      <c r="A85" s="3" t="s">
        <v>41</v>
      </c>
      <c r="B85" s="3">
        <v>3</v>
      </c>
      <c r="C85" s="19" t="s">
        <v>77</v>
      </c>
      <c r="D85" s="10">
        <v>25.611349105834961</v>
      </c>
    </row>
    <row r="86" spans="1:4" x14ac:dyDescent="0.25">
      <c r="A86" s="3" t="s">
        <v>42</v>
      </c>
      <c r="B86" s="3">
        <v>1</v>
      </c>
      <c r="C86" s="19" t="s">
        <v>76</v>
      </c>
      <c r="D86" s="10">
        <v>20.016229629516602</v>
      </c>
    </row>
    <row r="87" spans="1:4" x14ac:dyDescent="0.25">
      <c r="A87" s="3" t="s">
        <v>42</v>
      </c>
      <c r="B87" s="3">
        <v>2</v>
      </c>
      <c r="C87" s="19" t="s">
        <v>77</v>
      </c>
      <c r="D87" s="10">
        <v>25.667346954345703</v>
      </c>
    </row>
    <row r="88" spans="1:4" x14ac:dyDescent="0.25">
      <c r="A88" s="3" t="s">
        <v>42</v>
      </c>
      <c r="B88" s="3">
        <v>3</v>
      </c>
      <c r="C88" s="19" t="s">
        <v>76</v>
      </c>
      <c r="D88" s="10">
        <v>20.1156005859375</v>
      </c>
    </row>
    <row r="89" spans="1:4" x14ac:dyDescent="0.25">
      <c r="A89" s="3" t="s">
        <v>42</v>
      </c>
      <c r="B89" s="3">
        <v>1</v>
      </c>
      <c r="C89" s="19" t="s">
        <v>77</v>
      </c>
      <c r="D89" s="10">
        <v>25.802276611328125</v>
      </c>
    </row>
    <row r="90" spans="1:4" x14ac:dyDescent="0.25">
      <c r="A90" s="3" t="s">
        <v>42</v>
      </c>
      <c r="B90" s="3">
        <v>2</v>
      </c>
      <c r="C90" s="19" t="s">
        <v>76</v>
      </c>
      <c r="D90" s="10">
        <v>19.734714508056641</v>
      </c>
    </row>
    <row r="91" spans="1:4" x14ac:dyDescent="0.25">
      <c r="A91" s="3" t="s">
        <v>42</v>
      </c>
      <c r="B91" s="3">
        <v>3</v>
      </c>
      <c r="C91" s="19" t="s">
        <v>77</v>
      </c>
      <c r="D91" s="10">
        <v>25.415542602539063</v>
      </c>
    </row>
    <row r="92" spans="1:4" x14ac:dyDescent="0.25">
      <c r="A92" s="3" t="s">
        <v>43</v>
      </c>
      <c r="B92" s="3">
        <v>1</v>
      </c>
      <c r="C92" s="19" t="s">
        <v>76</v>
      </c>
      <c r="D92" s="10">
        <v>20.056430816650391</v>
      </c>
    </row>
    <row r="93" spans="1:4" x14ac:dyDescent="0.25">
      <c r="A93" s="3" t="s">
        <v>43</v>
      </c>
      <c r="B93" s="3">
        <v>2</v>
      </c>
      <c r="C93" s="19" t="s">
        <v>77</v>
      </c>
      <c r="D93" s="10">
        <v>26.208015441894531</v>
      </c>
    </row>
    <row r="94" spans="1:4" x14ac:dyDescent="0.25">
      <c r="A94" s="3" t="s">
        <v>43</v>
      </c>
      <c r="B94" s="3">
        <v>3</v>
      </c>
      <c r="C94" s="19" t="s">
        <v>76</v>
      </c>
      <c r="D94" s="10">
        <v>19.965076446533203</v>
      </c>
    </row>
    <row r="95" spans="1:4" x14ac:dyDescent="0.25">
      <c r="A95" s="3" t="s">
        <v>43</v>
      </c>
      <c r="B95" s="3">
        <v>1</v>
      </c>
      <c r="C95" s="19" t="s">
        <v>77</v>
      </c>
      <c r="D95" s="10">
        <v>26.033401489257813</v>
      </c>
    </row>
    <row r="96" spans="1:4" x14ac:dyDescent="0.25">
      <c r="A96" s="3" t="s">
        <v>43</v>
      </c>
      <c r="B96" s="3">
        <v>2</v>
      </c>
      <c r="C96" s="19" t="s">
        <v>76</v>
      </c>
      <c r="D96" s="10">
        <v>20.215202331542969</v>
      </c>
    </row>
    <row r="97" spans="1:4" x14ac:dyDescent="0.25">
      <c r="A97" s="3" t="s">
        <v>43</v>
      </c>
      <c r="B97" s="3">
        <v>3</v>
      </c>
      <c r="C97" s="19" t="s">
        <v>77</v>
      </c>
      <c r="D97" s="10">
        <v>26.396341323852539</v>
      </c>
    </row>
    <row r="98" spans="1:4" x14ac:dyDescent="0.25">
      <c r="A98" s="3" t="s">
        <v>44</v>
      </c>
      <c r="B98" s="3">
        <v>1</v>
      </c>
      <c r="C98" s="19" t="s">
        <v>76</v>
      </c>
      <c r="D98" s="10">
        <v>20.085498809814453</v>
      </c>
    </row>
    <row r="99" spans="1:4" x14ac:dyDescent="0.25">
      <c r="A99" s="3" t="s">
        <v>44</v>
      </c>
      <c r="B99" s="3">
        <v>2</v>
      </c>
      <c r="C99" s="19" t="s">
        <v>77</v>
      </c>
      <c r="D99" s="10">
        <v>25.626937866210938</v>
      </c>
    </row>
    <row r="100" spans="1:4" x14ac:dyDescent="0.25">
      <c r="A100" s="3" t="s">
        <v>44</v>
      </c>
      <c r="B100" s="3">
        <v>3</v>
      </c>
      <c r="C100" s="19" t="s">
        <v>76</v>
      </c>
      <c r="D100" s="10">
        <v>20.485210418701172</v>
      </c>
    </row>
    <row r="101" spans="1:4" x14ac:dyDescent="0.25">
      <c r="A101" s="3" t="s">
        <v>44</v>
      </c>
      <c r="B101" s="3">
        <v>1</v>
      </c>
      <c r="C101" s="19" t="s">
        <v>77</v>
      </c>
      <c r="D101" s="10">
        <v>26.111886978149414</v>
      </c>
    </row>
    <row r="102" spans="1:4" x14ac:dyDescent="0.25">
      <c r="A102" s="3" t="s">
        <v>44</v>
      </c>
      <c r="B102" s="3">
        <v>2</v>
      </c>
      <c r="C102" s="19" t="s">
        <v>76</v>
      </c>
      <c r="D102" s="10">
        <v>20.08698844909668</v>
      </c>
    </row>
    <row r="103" spans="1:4" x14ac:dyDescent="0.25">
      <c r="A103" s="3" t="s">
        <v>44</v>
      </c>
      <c r="B103" s="3">
        <v>3</v>
      </c>
      <c r="C103" s="19" t="s">
        <v>77</v>
      </c>
      <c r="D103" s="10">
        <v>25.692176818847656</v>
      </c>
    </row>
  </sheetData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K18"/>
  <sheetViews>
    <sheetView zoomScaleNormal="100" workbookViewId="0">
      <selection activeCell="I27" sqref="I27"/>
    </sheetView>
  </sheetViews>
  <sheetFormatPr defaultRowHeight="15" x14ac:dyDescent="0.25"/>
  <cols>
    <col min="1" max="1" width="9" bestFit="1" customWidth="1"/>
    <col min="2" max="2" width="19.7109375" bestFit="1" customWidth="1"/>
    <col min="3" max="3" width="3.5703125" bestFit="1" customWidth="1"/>
    <col min="4" max="4" width="11" bestFit="1" customWidth="1"/>
    <col min="5" max="5" width="9.42578125" bestFit="1" customWidth="1"/>
    <col min="6" max="6" width="8.7109375" bestFit="1" customWidth="1"/>
    <col min="7" max="7" width="10.7109375" bestFit="1" customWidth="1"/>
    <col min="8" max="8" width="6.28515625" bestFit="1" customWidth="1"/>
    <col min="9" max="9" width="14.5703125" bestFit="1" customWidth="1"/>
    <col min="10" max="10" width="17.28515625" bestFit="1" customWidth="1"/>
  </cols>
  <sheetData>
    <row r="1" spans="1:11" x14ac:dyDescent="0.25">
      <c r="A1" s="1" t="s">
        <v>0</v>
      </c>
      <c r="B1" s="1" t="s">
        <v>1</v>
      </c>
      <c r="C1" s="2" t="s">
        <v>2</v>
      </c>
      <c r="D1" s="2" t="s">
        <v>27</v>
      </c>
      <c r="E1" s="1" t="s">
        <v>3</v>
      </c>
      <c r="F1" s="1" t="s">
        <v>4</v>
      </c>
      <c r="G1" s="1" t="s">
        <v>48</v>
      </c>
      <c r="H1" s="1" t="s">
        <v>64</v>
      </c>
    </row>
    <row r="2" spans="1:11" x14ac:dyDescent="0.25">
      <c r="A2" s="3" t="s">
        <v>9</v>
      </c>
      <c r="B2" s="4" t="s">
        <v>52</v>
      </c>
      <c r="C2" s="3" t="s">
        <v>6</v>
      </c>
      <c r="D2" s="1" t="s">
        <v>28</v>
      </c>
      <c r="E2" s="3">
        <v>21</v>
      </c>
      <c r="F2" s="3" t="s">
        <v>10</v>
      </c>
      <c r="G2" s="3">
        <v>1.0697629167135208</v>
      </c>
      <c r="H2" s="3"/>
      <c r="I2" s="8" t="s">
        <v>4</v>
      </c>
      <c r="J2" s="8" t="s">
        <v>49</v>
      </c>
      <c r="K2" s="3" t="s">
        <v>50</v>
      </c>
    </row>
    <row r="3" spans="1:11" x14ac:dyDescent="0.25">
      <c r="A3" s="3" t="s">
        <v>11</v>
      </c>
      <c r="B3" s="4" t="s">
        <v>52</v>
      </c>
      <c r="C3" s="3" t="s">
        <v>6</v>
      </c>
      <c r="D3" s="1" t="s">
        <v>29</v>
      </c>
      <c r="E3" s="3">
        <v>21</v>
      </c>
      <c r="F3" s="3" t="s">
        <v>10</v>
      </c>
      <c r="G3" s="3">
        <v>0.98542591475260877</v>
      </c>
      <c r="H3" s="3"/>
      <c r="I3" s="8" t="s">
        <v>10</v>
      </c>
      <c r="J3" s="9">
        <f>AVERAGEIF($F2:$F$18,"WT",$G$2:$G$18)</f>
        <v>1.0046729525954547</v>
      </c>
      <c r="K3" s="3">
        <f t="array" ref="K3">STDEV(IF($F$2:$F$18="WT",$G$2:$G$18,"NA"))/SQRT(6)</f>
        <v>4.3856042659054441E-2</v>
      </c>
    </row>
    <row r="4" spans="1:11" x14ac:dyDescent="0.25">
      <c r="A4" s="3" t="s">
        <v>12</v>
      </c>
      <c r="B4" s="4" t="s">
        <v>52</v>
      </c>
      <c r="C4" s="3" t="s">
        <v>6</v>
      </c>
      <c r="D4" s="1" t="s">
        <v>30</v>
      </c>
      <c r="E4" s="3">
        <v>21</v>
      </c>
      <c r="F4" s="3" t="s">
        <v>10</v>
      </c>
      <c r="G4" s="3">
        <v>1.179345176230622</v>
      </c>
      <c r="H4" s="3"/>
      <c r="I4" s="8" t="s">
        <v>66</v>
      </c>
      <c r="J4" s="9">
        <f>AVERAGE(G8:G13)</f>
        <v>0.52597301577229472</v>
      </c>
      <c r="K4" s="3">
        <f>STDEV(G8:G13)/SQRT(5)</f>
        <v>1.8813982197189317E-2</v>
      </c>
    </row>
    <row r="5" spans="1:11" x14ac:dyDescent="0.25">
      <c r="A5" s="3" t="s">
        <v>13</v>
      </c>
      <c r="B5" s="4" t="s">
        <v>52</v>
      </c>
      <c r="C5" s="3" t="s">
        <v>8</v>
      </c>
      <c r="D5" s="1" t="s">
        <v>31</v>
      </c>
      <c r="E5" s="3">
        <v>21</v>
      </c>
      <c r="F5" s="3" t="s">
        <v>10</v>
      </c>
      <c r="G5" s="3">
        <v>0.86601641113366301</v>
      </c>
      <c r="H5" s="3"/>
      <c r="I5" s="8" t="s">
        <v>51</v>
      </c>
      <c r="J5" s="9">
        <f>AVERAGE(G14:G16,G18)</f>
        <v>0.47895746647733461</v>
      </c>
      <c r="K5" s="3">
        <f>STDEV(G14:G16,G18)/SQRT(4)</f>
        <v>2.4035845085346577E-2</v>
      </c>
    </row>
    <row r="6" spans="1:11" x14ac:dyDescent="0.25">
      <c r="A6" s="3" t="s">
        <v>14</v>
      </c>
      <c r="B6" s="4" t="s">
        <v>52</v>
      </c>
      <c r="C6" s="3" t="s">
        <v>8</v>
      </c>
      <c r="D6" s="1" t="s">
        <v>32</v>
      </c>
      <c r="E6" s="3">
        <v>21</v>
      </c>
      <c r="F6" s="3" t="s">
        <v>10</v>
      </c>
      <c r="G6" s="3">
        <v>0.96187491238133127</v>
      </c>
      <c r="H6" s="3"/>
    </row>
    <row r="7" spans="1:11" x14ac:dyDescent="0.25">
      <c r="A7" s="3" t="s">
        <v>15</v>
      </c>
      <c r="B7" s="4" t="s">
        <v>52</v>
      </c>
      <c r="C7" s="3" t="s">
        <v>8</v>
      </c>
      <c r="D7" s="1" t="s">
        <v>33</v>
      </c>
      <c r="E7" s="3">
        <v>21</v>
      </c>
      <c r="F7" s="3" t="s">
        <v>10</v>
      </c>
      <c r="G7" s="3">
        <v>0.96561238436098262</v>
      </c>
      <c r="H7" s="3"/>
    </row>
    <row r="8" spans="1:11" ht="15.75" x14ac:dyDescent="0.25">
      <c r="A8" s="3" t="s">
        <v>16</v>
      </c>
      <c r="B8" s="4" t="s">
        <v>66</v>
      </c>
      <c r="C8" s="5" t="s">
        <v>6</v>
      </c>
      <c r="D8" s="2" t="s">
        <v>34</v>
      </c>
      <c r="E8" s="3">
        <v>21</v>
      </c>
      <c r="F8" s="6" t="s">
        <v>7</v>
      </c>
      <c r="G8" s="3">
        <v>0.52969692019394576</v>
      </c>
      <c r="H8" s="3"/>
    </row>
    <row r="9" spans="1:11" ht="15.75" x14ac:dyDescent="0.25">
      <c r="A9" s="3" t="s">
        <v>17</v>
      </c>
      <c r="B9" s="4" t="s">
        <v>66</v>
      </c>
      <c r="C9" s="5" t="s">
        <v>6</v>
      </c>
      <c r="D9" s="2" t="s">
        <v>35</v>
      </c>
      <c r="E9" s="3">
        <v>21</v>
      </c>
      <c r="F9" s="6" t="s">
        <v>7</v>
      </c>
      <c r="G9" s="3">
        <v>0.45559691765599292</v>
      </c>
      <c r="H9" s="3"/>
    </row>
    <row r="10" spans="1:11" ht="15.75" x14ac:dyDescent="0.25">
      <c r="A10" s="3" t="s">
        <v>18</v>
      </c>
      <c r="B10" s="4" t="s">
        <v>66</v>
      </c>
      <c r="C10" s="5" t="s">
        <v>6</v>
      </c>
      <c r="D10" s="2" t="s">
        <v>36</v>
      </c>
      <c r="E10" s="3">
        <v>22</v>
      </c>
      <c r="F10" s="6" t="s">
        <v>7</v>
      </c>
      <c r="G10">
        <v>0.56177879641858475</v>
      </c>
      <c r="H10" s="3"/>
    </row>
    <row r="11" spans="1:11" ht="15.75" x14ac:dyDescent="0.25">
      <c r="A11" s="3" t="s">
        <v>19</v>
      </c>
      <c r="B11" s="4" t="s">
        <v>66</v>
      </c>
      <c r="C11" s="5" t="s">
        <v>8</v>
      </c>
      <c r="D11" s="2" t="s">
        <v>37</v>
      </c>
      <c r="E11" s="3">
        <v>21</v>
      </c>
      <c r="F11" s="6" t="s">
        <v>7</v>
      </c>
      <c r="G11" s="3">
        <v>0.50106223749503631</v>
      </c>
      <c r="H11" s="3"/>
    </row>
    <row r="12" spans="1:11" ht="15.75" x14ac:dyDescent="0.25">
      <c r="A12" s="3" t="s">
        <v>20</v>
      </c>
      <c r="B12" s="4" t="s">
        <v>66</v>
      </c>
      <c r="C12" s="5" t="s">
        <v>8</v>
      </c>
      <c r="D12" s="2" t="s">
        <v>38</v>
      </c>
      <c r="E12" s="3">
        <v>22</v>
      </c>
      <c r="F12" s="6" t="s">
        <v>7</v>
      </c>
      <c r="G12" s="3">
        <v>0.53926647330827915</v>
      </c>
      <c r="H12" s="3"/>
    </row>
    <row r="13" spans="1:11" ht="15.75" x14ac:dyDescent="0.25">
      <c r="A13" s="3" t="s">
        <v>21</v>
      </c>
      <c r="B13" s="4" t="s">
        <v>66</v>
      </c>
      <c r="C13" s="5" t="s">
        <v>8</v>
      </c>
      <c r="D13" s="2" t="s">
        <v>39</v>
      </c>
      <c r="E13" s="3">
        <v>20</v>
      </c>
      <c r="F13" s="6" t="s">
        <v>7</v>
      </c>
      <c r="G13" s="3">
        <v>0.5684367495619298</v>
      </c>
      <c r="H13" s="3"/>
    </row>
    <row r="14" spans="1:11" ht="15.75" x14ac:dyDescent="0.25">
      <c r="A14" s="3" t="s">
        <v>24</v>
      </c>
      <c r="B14" s="4" t="s">
        <v>52</v>
      </c>
      <c r="C14" s="3" t="s">
        <v>6</v>
      </c>
      <c r="D14" s="1" t="s">
        <v>40</v>
      </c>
      <c r="E14" s="3">
        <v>21</v>
      </c>
      <c r="F14" s="6" t="s">
        <v>7</v>
      </c>
      <c r="G14" s="3">
        <v>0.50032085258123637</v>
      </c>
      <c r="H14" s="3"/>
    </row>
    <row r="15" spans="1:11" ht="15.75" x14ac:dyDescent="0.25">
      <c r="A15" s="3" t="s">
        <v>25</v>
      </c>
      <c r="B15" s="4" t="s">
        <v>52</v>
      </c>
      <c r="C15" s="3" t="s">
        <v>6</v>
      </c>
      <c r="D15" s="1" t="s">
        <v>41</v>
      </c>
      <c r="E15" s="3">
        <v>21</v>
      </c>
      <c r="F15" s="6" t="s">
        <v>7</v>
      </c>
      <c r="G15" s="3">
        <v>0.41822374210157143</v>
      </c>
      <c r="H15" s="3"/>
    </row>
    <row r="16" spans="1:11" ht="15.75" x14ac:dyDescent="0.25">
      <c r="A16" s="3" t="s">
        <v>26</v>
      </c>
      <c r="B16" s="4" t="s">
        <v>52</v>
      </c>
      <c r="C16" s="3" t="s">
        <v>6</v>
      </c>
      <c r="D16" s="1" t="s">
        <v>42</v>
      </c>
      <c r="E16" s="3">
        <v>21</v>
      </c>
      <c r="F16" s="6" t="s">
        <v>7</v>
      </c>
      <c r="G16" s="3">
        <v>0.46691984508811302</v>
      </c>
      <c r="H16" s="3"/>
    </row>
    <row r="17" spans="1:8" ht="15.75" x14ac:dyDescent="0.25">
      <c r="A17" s="13" t="s">
        <v>22</v>
      </c>
      <c r="B17" s="16" t="s">
        <v>52</v>
      </c>
      <c r="C17" s="13" t="s">
        <v>8</v>
      </c>
      <c r="D17" s="17" t="s">
        <v>43</v>
      </c>
      <c r="E17" s="13">
        <v>21</v>
      </c>
      <c r="F17" s="18" t="s">
        <v>7</v>
      </c>
      <c r="G17" s="13">
        <v>0.5182579839250635</v>
      </c>
      <c r="H17" s="13"/>
    </row>
    <row r="18" spans="1:8" ht="15.75" x14ac:dyDescent="0.25">
      <c r="A18" s="3" t="s">
        <v>23</v>
      </c>
      <c r="B18" s="4" t="s">
        <v>52</v>
      </c>
      <c r="C18" s="3" t="s">
        <v>8</v>
      </c>
      <c r="D18" s="1" t="s">
        <v>44</v>
      </c>
      <c r="E18" s="3">
        <v>21</v>
      </c>
      <c r="F18" s="6" t="s">
        <v>7</v>
      </c>
      <c r="G18" s="3">
        <v>0.53036542613841775</v>
      </c>
      <c r="H18" s="3"/>
    </row>
  </sheetData>
  <pageMargins left="0.7" right="0.7" top="0.75" bottom="0.75" header="0.3" footer="0.3"/>
  <pageSetup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1:D8"/>
  <sheetViews>
    <sheetView workbookViewId="0">
      <selection activeCell="D11" sqref="D11"/>
    </sheetView>
  </sheetViews>
  <sheetFormatPr defaultRowHeight="15" x14ac:dyDescent="0.25"/>
  <cols>
    <col min="1" max="1" width="23.7109375" bestFit="1" customWidth="1"/>
    <col min="3" max="3" width="25" bestFit="1" customWidth="1"/>
    <col min="4" max="4" width="11.7109375" bestFit="1" customWidth="1"/>
  </cols>
  <sheetData>
    <row r="1" spans="1:4" x14ac:dyDescent="0.25">
      <c r="A1" s="1" t="s">
        <v>65</v>
      </c>
      <c r="C1" s="3" t="s">
        <v>56</v>
      </c>
      <c r="D1" s="3">
        <f>COUNT(A2:A7)</f>
        <v>6</v>
      </c>
    </row>
    <row r="2" spans="1:4" x14ac:dyDescent="0.25">
      <c r="A2" s="3">
        <v>0.52969692019394576</v>
      </c>
      <c r="C2" s="3" t="s">
        <v>57</v>
      </c>
      <c r="D2" s="3">
        <f>AVERAGE(A2:A7)</f>
        <v>0.52597301577229472</v>
      </c>
    </row>
    <row r="3" spans="1:4" x14ac:dyDescent="0.25">
      <c r="A3" s="3">
        <v>0.45559691765599292</v>
      </c>
      <c r="C3" s="3" t="s">
        <v>58</v>
      </c>
      <c r="D3" s="3">
        <f>STDEV(A2:A7)</f>
        <v>4.2069343120386168E-2</v>
      </c>
    </row>
    <row r="4" spans="1:4" x14ac:dyDescent="0.25">
      <c r="A4" s="3">
        <v>0.56177879641858475</v>
      </c>
      <c r="C4" s="3" t="s">
        <v>59</v>
      </c>
      <c r="D4" s="3">
        <f>D3/D1</f>
        <v>7.0115571867310281E-3</v>
      </c>
    </row>
    <row r="5" spans="1:4" x14ac:dyDescent="0.25">
      <c r="A5" s="3">
        <v>0.50106223749503631</v>
      </c>
      <c r="C5" s="3" t="s">
        <v>63</v>
      </c>
      <c r="D5" s="3">
        <f>D1-1</f>
        <v>5</v>
      </c>
    </row>
    <row r="6" spans="1:4" x14ac:dyDescent="0.25">
      <c r="A6" s="3">
        <v>0.53926647330827915</v>
      </c>
      <c r="C6" s="3" t="s">
        <v>60</v>
      </c>
      <c r="D6" s="3">
        <v>0.5</v>
      </c>
    </row>
    <row r="7" spans="1:4" x14ac:dyDescent="0.25">
      <c r="A7" s="3">
        <v>0.5684367495619298</v>
      </c>
      <c r="C7" s="3" t="s">
        <v>61</v>
      </c>
      <c r="D7" s="3">
        <f>(D2-D6)/(D4)</f>
        <v>3.7043149018947128</v>
      </c>
    </row>
    <row r="8" spans="1:4" x14ac:dyDescent="0.25">
      <c r="C8" s="3" t="s">
        <v>62</v>
      </c>
      <c r="D8" s="3">
        <f>_xlfn.T.DIST.2T(ABS(D7),D5)</f>
        <v>1.3936845838951268E-2</v>
      </c>
    </row>
  </sheetData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dimension ref="A1:L116"/>
  <sheetViews>
    <sheetView workbookViewId="0">
      <selection activeCell="I3" sqref="I3"/>
    </sheetView>
  </sheetViews>
  <sheetFormatPr defaultRowHeight="15" x14ac:dyDescent="0.25"/>
  <cols>
    <col min="1" max="1" width="11.5703125" bestFit="1" customWidth="1"/>
    <col min="5" max="5" width="13.42578125" bestFit="1" customWidth="1"/>
    <col min="6" max="6" width="4.140625" bestFit="1" customWidth="1"/>
    <col min="7" max="7" width="7.5703125" bestFit="1" customWidth="1"/>
    <col min="8" max="8" width="15.42578125" bestFit="1" customWidth="1"/>
    <col min="9" max="9" width="12.5703125" bestFit="1" customWidth="1"/>
    <col min="10" max="10" width="11.85546875" bestFit="1" customWidth="1"/>
  </cols>
  <sheetData>
    <row r="1" spans="1:10" x14ac:dyDescent="0.25">
      <c r="A1" t="s">
        <v>54</v>
      </c>
      <c r="B1" t="s">
        <v>2</v>
      </c>
      <c r="C1" t="s">
        <v>45</v>
      </c>
      <c r="E1" s="3" t="s">
        <v>54</v>
      </c>
      <c r="F1" s="3" t="s">
        <v>2</v>
      </c>
      <c r="G1" s="3" t="s">
        <v>46</v>
      </c>
      <c r="H1" s="3" t="s">
        <v>53</v>
      </c>
      <c r="I1" s="3" t="s">
        <v>47</v>
      </c>
      <c r="J1" s="3" t="s">
        <v>48</v>
      </c>
    </row>
    <row r="2" spans="1:10" x14ac:dyDescent="0.25">
      <c r="A2" t="s">
        <v>28</v>
      </c>
      <c r="B2" t="s">
        <v>6</v>
      </c>
      <c r="C2" s="7">
        <v>4.7325172424316406</v>
      </c>
      <c r="E2" s="3" t="s">
        <v>28</v>
      </c>
      <c r="F2" s="3" t="s">
        <v>6</v>
      </c>
      <c r="G2" s="10">
        <f t="shared" ref="G2:G18" ca="1" si="0">AVERAGEIF($A$2:$A$52,E2,$C$2:$C$49)</f>
        <v>4.7521603902180987</v>
      </c>
      <c r="H2" s="10">
        <f>STDEV(IF($A$2:$A$52=$E2,$C$2:$C$52))</f>
        <v>0.49351973240248814</v>
      </c>
      <c r="I2" s="10">
        <f ca="1">(G2-AVERAGE($G$2:$G$7))</f>
        <v>-9.7291098700629242E-2</v>
      </c>
      <c r="J2" s="11">
        <f ca="1">2^-(I2)</f>
        <v>1.0697629167135208</v>
      </c>
    </row>
    <row r="3" spans="1:10" x14ac:dyDescent="0.25">
      <c r="A3" t="s">
        <v>28</v>
      </c>
      <c r="B3" t="s">
        <v>6</v>
      </c>
      <c r="C3" s="7">
        <v>4.7056922912597656</v>
      </c>
      <c r="E3" s="3" t="s">
        <v>29</v>
      </c>
      <c r="F3" s="3" t="s">
        <v>6</v>
      </c>
      <c r="G3" s="10">
        <f t="shared" ca="1" si="0"/>
        <v>4.8706321716308594</v>
      </c>
      <c r="H3" s="10">
        <f t="array" ref="H3">STDEV(IF($A$2:$A$52=$E3,$C$2:$C$52))</f>
        <v>1.7797427166645913E-2</v>
      </c>
      <c r="I3" s="10">
        <f t="shared" ref="I3:I9" ca="1" si="1">(G3-AVERAGE($G$2:$G$7))</f>
        <v>2.1180682712131471E-2</v>
      </c>
      <c r="J3" s="11">
        <f t="shared" ref="J3:J9" ca="1" si="2">2^-(I3)</f>
        <v>0.98542591475260877</v>
      </c>
    </row>
    <row r="4" spans="1:10" x14ac:dyDescent="0.25">
      <c r="A4" t="s">
        <v>28</v>
      </c>
      <c r="B4" t="s">
        <v>6</v>
      </c>
      <c r="C4" s="7">
        <v>4.8182716369628906</v>
      </c>
      <c r="E4" s="3" t="s">
        <v>30</v>
      </c>
      <c r="F4" s="3" t="s">
        <v>6</v>
      </c>
      <c r="G4" s="10">
        <f t="shared" ca="1" si="0"/>
        <v>4.6114654541015625</v>
      </c>
      <c r="H4" s="10">
        <f t="array" ref="H4">STDEV(IF($A$2:$A$52=$E4,$C$2:$C$52))</f>
        <v>5.316456309350405E-2</v>
      </c>
      <c r="I4" s="10">
        <f t="shared" ca="1" si="1"/>
        <v>-0.2379860348171654</v>
      </c>
      <c r="J4" s="11">
        <f t="shared" ca="1" si="2"/>
        <v>1.179345176230622</v>
      </c>
    </row>
    <row r="5" spans="1:10" x14ac:dyDescent="0.25">
      <c r="A5" t="s">
        <v>29</v>
      </c>
      <c r="B5" t="s">
        <v>6</v>
      </c>
      <c r="C5" s="7">
        <v>4.8704242706298828</v>
      </c>
      <c r="E5" s="3" t="s">
        <v>31</v>
      </c>
      <c r="F5" s="3" t="s">
        <v>8</v>
      </c>
      <c r="G5" s="10">
        <f t="shared" ca="1" si="0"/>
        <v>5.0569852193196612</v>
      </c>
      <c r="H5" s="10">
        <f t="array" ref="H5">STDEV(IF($A$2:$A$52=$E5,$C$2:$C$52))</f>
        <v>3.6491147913878037E-2</v>
      </c>
      <c r="I5" s="10">
        <f t="shared" ca="1" si="1"/>
        <v>0.20753373040093326</v>
      </c>
      <c r="J5" s="11">
        <f t="shared" ca="1" si="2"/>
        <v>0.86601641113366301</v>
      </c>
    </row>
    <row r="6" spans="1:10" x14ac:dyDescent="0.25">
      <c r="A6" t="s">
        <v>29</v>
      </c>
      <c r="B6" t="s">
        <v>6</v>
      </c>
      <c r="C6" s="7">
        <v>4.8885326385498047</v>
      </c>
      <c r="E6" s="3" t="s">
        <v>32</v>
      </c>
      <c r="F6" s="3" t="s">
        <v>8</v>
      </c>
      <c r="G6" s="10">
        <f t="shared" ca="1" si="0"/>
        <v>4.9055302937825518</v>
      </c>
      <c r="H6" s="10">
        <f t="array" ref="H6">STDEV(IF($A$2:$A$52=$E6,$C$2:$C$52))</f>
        <v>4.616170887956271E-2</v>
      </c>
      <c r="I6" s="10">
        <f t="shared" ca="1" si="1"/>
        <v>5.6078804863823883E-2</v>
      </c>
      <c r="J6" s="11">
        <f t="shared" ca="1" si="2"/>
        <v>0.96187491238133127</v>
      </c>
    </row>
    <row r="7" spans="1:10" x14ac:dyDescent="0.25">
      <c r="A7" t="s">
        <v>29</v>
      </c>
      <c r="B7" t="s">
        <v>6</v>
      </c>
      <c r="C7" s="7">
        <v>4.8529396057128906</v>
      </c>
      <c r="E7" s="3" t="s">
        <v>33</v>
      </c>
      <c r="F7" s="3" t="s">
        <v>8</v>
      </c>
      <c r="G7" s="10">
        <f t="shared" ca="1" si="0"/>
        <v>4.8999354044596357</v>
      </c>
      <c r="H7" s="10">
        <f t="array" ref="H7">STDEV(IF($A$2:$A$52=$E7,$C$2:$C$52))</f>
        <v>1.8711686327368849E-2</v>
      </c>
      <c r="I7" s="10">
        <f t="shared" ca="1" si="1"/>
        <v>5.0483915540907809E-2</v>
      </c>
      <c r="J7" s="11">
        <f t="shared" ca="1" si="2"/>
        <v>0.96561238436098262</v>
      </c>
    </row>
    <row r="8" spans="1:10" x14ac:dyDescent="0.25">
      <c r="A8" t="s">
        <v>30</v>
      </c>
      <c r="B8" t="s">
        <v>6</v>
      </c>
      <c r="C8" s="7">
        <v>4.5517559051513672</v>
      </c>
      <c r="E8" s="3" t="s">
        <v>34</v>
      </c>
      <c r="F8" s="3" t="s">
        <v>6</v>
      </c>
      <c r="G8" s="10">
        <f t="shared" ca="1" si="0"/>
        <v>5.7662124633789063</v>
      </c>
      <c r="H8" s="10">
        <f t="array" ref="H8">STDEV(IF($A$2:$A$52=$E8,$C$2:$C$52))</f>
        <v>2.5218431241831568E-2</v>
      </c>
      <c r="I8" s="10">
        <f t="shared" ca="1" si="1"/>
        <v>0.91676097446017835</v>
      </c>
      <c r="J8" s="11">
        <f t="shared" ca="1" si="2"/>
        <v>0.52969692019394576</v>
      </c>
    </row>
    <row r="9" spans="1:10" x14ac:dyDescent="0.25">
      <c r="A9" t="s">
        <v>30</v>
      </c>
      <c r="B9" t="s">
        <v>6</v>
      </c>
      <c r="C9" s="7">
        <v>4.6536712646484375</v>
      </c>
      <c r="E9" s="3" t="s">
        <v>35</v>
      </c>
      <c r="F9" s="3" t="s">
        <v>6</v>
      </c>
      <c r="G9" s="10">
        <f t="shared" ca="1" si="0"/>
        <v>5.9836215972900391</v>
      </c>
      <c r="H9" s="10">
        <f t="array" ref="H9">STDEV(IF($A$2:$A$52=$E9,$C$2:$C$52))</f>
        <v>4.6919675364408692E-3</v>
      </c>
      <c r="I9" s="10">
        <f t="shared" ca="1" si="1"/>
        <v>1.1341701083713112</v>
      </c>
      <c r="J9" s="11">
        <f t="shared" ca="1" si="2"/>
        <v>0.45559691765599292</v>
      </c>
    </row>
    <row r="10" spans="1:10" x14ac:dyDescent="0.25">
      <c r="A10" t="s">
        <v>30</v>
      </c>
      <c r="B10" t="s">
        <v>6</v>
      </c>
      <c r="C10" s="7">
        <v>4.6289691925048828</v>
      </c>
      <c r="E10" s="3" t="s">
        <v>36</v>
      </c>
      <c r="F10" s="3" t="s">
        <v>6</v>
      </c>
      <c r="G10" s="10">
        <f t="shared" ca="1" si="0"/>
        <v>5.6813774108886719</v>
      </c>
      <c r="H10" s="10">
        <f t="array" ref="H10">STDEV(IF($A$2:$A$52=$E10,$C$2:$C$52))</f>
        <v>2.8938529737490008E-2</v>
      </c>
      <c r="I10" s="10">
        <f t="shared" ref="I10" ca="1" si="3">(G10-AVERAGE($G$2:$G$7))</f>
        <v>0.83192592196994397</v>
      </c>
      <c r="J10" s="11">
        <f t="shared" ref="J10" ca="1" si="4">2^-(I10)</f>
        <v>0.56177879641858475</v>
      </c>
    </row>
    <row r="11" spans="1:10" x14ac:dyDescent="0.25">
      <c r="A11" t="s">
        <v>31</v>
      </c>
      <c r="B11" t="s">
        <v>8</v>
      </c>
      <c r="C11" s="7">
        <v>5.0983829498291016</v>
      </c>
      <c r="E11" s="3" t="s">
        <v>37</v>
      </c>
      <c r="F11" s="3" t="s">
        <v>8</v>
      </c>
      <c r="G11" s="10">
        <f t="shared" ca="1" si="0"/>
        <v>5.8463897705078125</v>
      </c>
      <c r="H11" s="10">
        <f t="array" ref="H11">STDEV(IF($A$2:$A$52=$E11,$C$2:$C$52))</f>
        <v>1.1299031396904732E-2</v>
      </c>
      <c r="I11" s="10">
        <f t="shared" ref="I11:I18" ca="1" si="5">(G11-AVERAGE($G$2:$G$7))</f>
        <v>0.9969382815890846</v>
      </c>
      <c r="J11" s="11">
        <f t="shared" ref="J11:J18" ca="1" si="6">2^-(I11)</f>
        <v>0.50106223749503631</v>
      </c>
    </row>
    <row r="12" spans="1:10" x14ac:dyDescent="0.25">
      <c r="A12" t="s">
        <v>31</v>
      </c>
      <c r="B12" t="s">
        <v>8</v>
      </c>
      <c r="C12" s="7">
        <v>5.0430889129638672</v>
      </c>
      <c r="E12" s="3" t="s">
        <v>38</v>
      </c>
      <c r="F12" s="3" t="s">
        <v>8</v>
      </c>
      <c r="G12" s="10">
        <f t="shared" ca="1" si="0"/>
        <v>5.7403812408447266</v>
      </c>
      <c r="H12" s="10">
        <f t="array" ref="H12">STDEV(IF($A$2:$A$52=$E12,$C$2:$C$52))</f>
        <v>1.0125814258470077E-2</v>
      </c>
      <c r="I12" s="10">
        <f t="shared" ca="1" si="5"/>
        <v>0.89092975192599866</v>
      </c>
      <c r="J12" s="11">
        <f t="shared" ca="1" si="6"/>
        <v>0.53926647330827915</v>
      </c>
    </row>
    <row r="13" spans="1:10" x14ac:dyDescent="0.25">
      <c r="A13" t="s">
        <v>31</v>
      </c>
      <c r="B13" t="s">
        <v>8</v>
      </c>
      <c r="C13" s="7">
        <v>5.0294837951660156</v>
      </c>
      <c r="E13" s="3" t="s">
        <v>39</v>
      </c>
      <c r="F13" s="3" t="s">
        <v>8</v>
      </c>
      <c r="G13" s="10">
        <f t="shared" ca="1" si="0"/>
        <v>5.6643797556559248</v>
      </c>
      <c r="H13" s="10">
        <f t="array" ref="H13">STDEV(IF($A$2:$A$52=$E13,$C$2:$C$52))</f>
        <v>3.5017502114664679E-2</v>
      </c>
      <c r="I13" s="10">
        <f t="shared" ca="1" si="5"/>
        <v>0.81492826673719687</v>
      </c>
      <c r="J13" s="11">
        <f t="shared" ca="1" si="6"/>
        <v>0.5684367495619298</v>
      </c>
    </row>
    <row r="14" spans="1:10" x14ac:dyDescent="0.25">
      <c r="A14" t="s">
        <v>32</v>
      </c>
      <c r="B14" t="s">
        <v>8</v>
      </c>
      <c r="C14" s="7">
        <v>4.8586578369140625</v>
      </c>
      <c r="E14" s="3" t="s">
        <v>40</v>
      </c>
      <c r="F14" s="3" t="s">
        <v>6</v>
      </c>
      <c r="G14" s="10">
        <f t="shared" ca="1" si="0"/>
        <v>5.8485260009765625</v>
      </c>
      <c r="H14" s="10">
        <f t="array" ref="H14">STDEV(IF($A$2:$A$52=$E14,$C$2:$C$52))</f>
        <v>4.260567340005348E-2</v>
      </c>
      <c r="I14" s="10">
        <f t="shared" ca="1" si="5"/>
        <v>0.9990745120578346</v>
      </c>
      <c r="J14" s="11">
        <f t="shared" ca="1" si="6"/>
        <v>0.50032085258123637</v>
      </c>
    </row>
    <row r="15" spans="1:10" x14ac:dyDescent="0.25">
      <c r="A15" t="s">
        <v>32</v>
      </c>
      <c r="B15" t="s">
        <v>8</v>
      </c>
      <c r="C15" s="7">
        <v>4.9069862365722656</v>
      </c>
      <c r="E15" s="3" t="s">
        <v>41</v>
      </c>
      <c r="F15" s="3" t="s">
        <v>6</v>
      </c>
      <c r="G15" s="10">
        <f t="shared" ca="1" si="0"/>
        <v>6.1071046193440752</v>
      </c>
      <c r="H15" s="10">
        <f t="array" ref="H15">STDEV(IF($A$2:$A$52=$E15,$C$2:$C$52))</f>
        <v>6.8627299438464878E-2</v>
      </c>
      <c r="I15" s="10">
        <f t="shared" ca="1" si="5"/>
        <v>1.2576531304253473</v>
      </c>
      <c r="J15" s="11">
        <f t="shared" ca="1" si="6"/>
        <v>0.41822374210157143</v>
      </c>
    </row>
    <row r="16" spans="1:10" x14ac:dyDescent="0.25">
      <c r="A16" t="s">
        <v>32</v>
      </c>
      <c r="B16" t="s">
        <v>8</v>
      </c>
      <c r="C16" s="7">
        <v>4.9509468078613281</v>
      </c>
      <c r="E16" s="3" t="s">
        <v>42</v>
      </c>
      <c r="F16" s="3" t="s">
        <v>6</v>
      </c>
      <c r="G16" s="10">
        <f t="shared" ca="1" si="0"/>
        <v>5.9482046763102217</v>
      </c>
      <c r="H16" s="10">
        <f t="array" ref="H16">STDEV(IF($A$2:$A$52=$E16,$C$2:$C$52))</f>
        <v>2.3599714068687768E-2</v>
      </c>
      <c r="I16" s="10">
        <f t="shared" ca="1" si="5"/>
        <v>1.0987531873914937</v>
      </c>
      <c r="J16" s="11">
        <f t="shared" ca="1" si="6"/>
        <v>0.46691984508811302</v>
      </c>
    </row>
    <row r="17" spans="1:10" x14ac:dyDescent="0.25">
      <c r="A17" t="s">
        <v>33</v>
      </c>
      <c r="B17" t="s">
        <v>8</v>
      </c>
      <c r="C17" s="7">
        <v>4.8940162658691406</v>
      </c>
      <c r="E17" s="13" t="s">
        <v>43</v>
      </c>
      <c r="F17" s="13" t="s">
        <v>8</v>
      </c>
      <c r="G17" s="14">
        <f t="shared" ca="1" si="0"/>
        <v>5.797709147135417</v>
      </c>
      <c r="H17" s="14">
        <f t="array" ref="H17">STDEV(IF($A$2:$A$52=$E17,$C$2:$C$52))</f>
        <v>1.4954309585150621E-2</v>
      </c>
      <c r="I17" s="14">
        <f t="shared" ca="1" si="5"/>
        <v>0.94825765821668906</v>
      </c>
      <c r="J17" s="15">
        <f t="shared" ca="1" si="6"/>
        <v>0.5182579839250635</v>
      </c>
    </row>
    <row r="18" spans="1:10" x14ac:dyDescent="0.25">
      <c r="A18" t="s">
        <v>33</v>
      </c>
      <c r="B18" t="s">
        <v>8</v>
      </c>
      <c r="C18" s="7">
        <v>4.8848991394042969</v>
      </c>
      <c r="E18" s="3" t="s">
        <v>44</v>
      </c>
      <c r="F18" s="3" t="s">
        <v>8</v>
      </c>
      <c r="G18" s="10">
        <f t="shared" ca="1" si="0"/>
        <v>5.7643928527832031</v>
      </c>
      <c r="H18" s="10">
        <f t="array" ref="H18">STDEV(IF($A$2:$A$52=$E18,$C$2:$C$52))</f>
        <v>6.5910234372832194E-2</v>
      </c>
      <c r="I18" s="10">
        <f t="shared" ca="1" si="5"/>
        <v>0.91494136386447522</v>
      </c>
      <c r="J18" s="11">
        <f t="shared" ca="1" si="6"/>
        <v>0.53036542613841775</v>
      </c>
    </row>
    <row r="19" spans="1:10" x14ac:dyDescent="0.25">
      <c r="A19" t="s">
        <v>33</v>
      </c>
      <c r="B19" t="s">
        <v>8</v>
      </c>
      <c r="C19" s="7">
        <v>4.9208908081054688</v>
      </c>
    </row>
    <row r="20" spans="1:10" x14ac:dyDescent="0.25">
      <c r="A20" t="s">
        <v>34</v>
      </c>
      <c r="B20" t="s">
        <v>8</v>
      </c>
      <c r="C20" s="7">
        <v>5.7653942108154297</v>
      </c>
    </row>
    <row r="21" spans="1:10" x14ac:dyDescent="0.25">
      <c r="A21" t="s">
        <v>34</v>
      </c>
      <c r="B21" t="s">
        <v>6</v>
      </c>
      <c r="C21" s="7">
        <v>5.7414131164550781</v>
      </c>
    </row>
    <row r="22" spans="1:10" x14ac:dyDescent="0.25">
      <c r="A22" t="s">
        <v>34</v>
      </c>
      <c r="B22" t="s">
        <v>6</v>
      </c>
      <c r="C22" s="7">
        <v>5.7918300628662109</v>
      </c>
    </row>
    <row r="23" spans="1:10" x14ac:dyDescent="0.25">
      <c r="A23" t="s">
        <v>35</v>
      </c>
      <c r="B23" t="s">
        <v>6</v>
      </c>
      <c r="C23" s="7">
        <v>5.9862422943115234</v>
      </c>
    </row>
    <row r="24" spans="1:10" x14ac:dyDescent="0.25">
      <c r="A24" t="s">
        <v>35</v>
      </c>
      <c r="B24" t="s">
        <v>6</v>
      </c>
      <c r="C24" s="7">
        <v>5.9782047271728516</v>
      </c>
    </row>
    <row r="25" spans="1:10" x14ac:dyDescent="0.25">
      <c r="A25" t="s">
        <v>35</v>
      </c>
      <c r="B25" t="s">
        <v>6</v>
      </c>
      <c r="C25" s="7">
        <v>5.9864177703857422</v>
      </c>
    </row>
    <row r="26" spans="1:10" x14ac:dyDescent="0.25">
      <c r="A26" t="s">
        <v>36</v>
      </c>
      <c r="B26" t="s">
        <v>6</v>
      </c>
      <c r="C26" s="7">
        <v>5.649688720703125</v>
      </c>
    </row>
    <row r="27" spans="1:10" x14ac:dyDescent="0.25">
      <c r="A27" t="s">
        <v>36</v>
      </c>
      <c r="B27" t="s">
        <v>6</v>
      </c>
      <c r="C27" s="7">
        <v>5.6880397796630859</v>
      </c>
    </row>
    <row r="28" spans="1:10" x14ac:dyDescent="0.25">
      <c r="A28" t="s">
        <v>36</v>
      </c>
      <c r="B28" t="s">
        <v>6</v>
      </c>
      <c r="C28" s="7">
        <v>5.7064037322998047</v>
      </c>
    </row>
    <row r="29" spans="1:10" x14ac:dyDescent="0.25">
      <c r="A29" t="s">
        <v>37</v>
      </c>
      <c r="B29" t="s">
        <v>6</v>
      </c>
      <c r="C29" s="7">
        <v>5.8362941741943359</v>
      </c>
    </row>
    <row r="30" spans="1:10" x14ac:dyDescent="0.25">
      <c r="A30" t="s">
        <v>37</v>
      </c>
      <c r="B30" t="s">
        <v>8</v>
      </c>
      <c r="C30" s="7">
        <v>5.8442802429199219</v>
      </c>
    </row>
    <row r="31" spans="1:10" x14ac:dyDescent="0.25">
      <c r="A31" t="s">
        <v>37</v>
      </c>
      <c r="B31" t="s">
        <v>8</v>
      </c>
      <c r="C31" s="7">
        <v>5.8585948944091797</v>
      </c>
    </row>
    <row r="32" spans="1:10" x14ac:dyDescent="0.25">
      <c r="A32" t="s">
        <v>38</v>
      </c>
      <c r="B32" t="s">
        <v>8</v>
      </c>
      <c r="C32" s="7">
        <v>5.7518463134765625</v>
      </c>
    </row>
    <row r="33" spans="1:3" x14ac:dyDescent="0.25">
      <c r="A33" t="s">
        <v>38</v>
      </c>
      <c r="B33" t="s">
        <v>8</v>
      </c>
      <c r="C33" s="7">
        <v>5.7366352081298828</v>
      </c>
    </row>
    <row r="34" spans="1:3" x14ac:dyDescent="0.25">
      <c r="A34" t="s">
        <v>38</v>
      </c>
      <c r="B34" t="s">
        <v>8</v>
      </c>
      <c r="C34" s="7">
        <v>5.7326622009277344</v>
      </c>
    </row>
    <row r="35" spans="1:3" x14ac:dyDescent="0.25">
      <c r="A35" t="s">
        <v>39</v>
      </c>
      <c r="B35" t="s">
        <v>8</v>
      </c>
      <c r="C35" s="7">
        <v>5.652130126953125</v>
      </c>
    </row>
    <row r="36" spans="1:3" x14ac:dyDescent="0.25">
      <c r="A36" t="s">
        <v>39</v>
      </c>
      <c r="B36" t="s">
        <v>8</v>
      </c>
      <c r="C36" s="7">
        <v>5.6371326446533203</v>
      </c>
    </row>
    <row r="37" spans="1:3" x14ac:dyDescent="0.25">
      <c r="A37" t="s">
        <v>39</v>
      </c>
      <c r="B37" t="s">
        <v>8</v>
      </c>
      <c r="C37" s="7">
        <v>5.7038764953613281</v>
      </c>
    </row>
    <row r="38" spans="1:3" x14ac:dyDescent="0.25">
      <c r="A38" t="s">
        <v>40</v>
      </c>
      <c r="B38" t="s">
        <v>8</v>
      </c>
      <c r="C38" s="7">
        <v>5.8788604736328125</v>
      </c>
    </row>
    <row r="39" spans="1:3" x14ac:dyDescent="0.25">
      <c r="A39" t="s">
        <v>40</v>
      </c>
      <c r="B39" t="s">
        <v>8</v>
      </c>
      <c r="C39" s="7">
        <v>5.7998161315917969</v>
      </c>
    </row>
    <row r="40" spans="1:3" x14ac:dyDescent="0.25">
      <c r="A40" t="s">
        <v>40</v>
      </c>
      <c r="B40" t="s">
        <v>6</v>
      </c>
      <c r="C40" s="7">
        <v>5.8669013977050781</v>
      </c>
    </row>
    <row r="41" spans="1:3" x14ac:dyDescent="0.25">
      <c r="A41" t="s">
        <v>41</v>
      </c>
      <c r="B41" t="s">
        <v>6</v>
      </c>
      <c r="C41" s="7">
        <v>6.0278739929199219</v>
      </c>
    </row>
    <row r="42" spans="1:3" x14ac:dyDescent="0.25">
      <c r="A42" t="s">
        <v>41</v>
      </c>
      <c r="B42" t="s">
        <v>6</v>
      </c>
      <c r="C42" s="7">
        <v>6.147979736328125</v>
      </c>
    </row>
    <row r="43" spans="1:3" x14ac:dyDescent="0.25">
      <c r="A43" t="s">
        <v>41</v>
      </c>
      <c r="B43" t="s">
        <v>6</v>
      </c>
      <c r="C43" s="7">
        <v>6.1454601287841797</v>
      </c>
    </row>
    <row r="44" spans="1:3" x14ac:dyDescent="0.25">
      <c r="A44" t="s">
        <v>42</v>
      </c>
      <c r="B44" t="s">
        <v>6</v>
      </c>
      <c r="C44" s="7">
        <v>5.9246425628662109</v>
      </c>
    </row>
    <row r="45" spans="1:3" x14ac:dyDescent="0.25">
      <c r="A45" t="s">
        <v>42</v>
      </c>
      <c r="B45" t="s">
        <v>6</v>
      </c>
      <c r="C45" s="7">
        <v>5.9718418121337891</v>
      </c>
    </row>
    <row r="46" spans="1:3" x14ac:dyDescent="0.25">
      <c r="A46" t="s">
        <v>42</v>
      </c>
      <c r="B46" t="s">
        <v>6</v>
      </c>
      <c r="C46" s="7">
        <v>5.9481296539306641</v>
      </c>
    </row>
    <row r="47" spans="1:3" x14ac:dyDescent="0.25">
      <c r="A47" t="s">
        <v>43</v>
      </c>
      <c r="B47" t="s">
        <v>8</v>
      </c>
      <c r="C47" s="7">
        <v>5.7938880920410156</v>
      </c>
    </row>
    <row r="48" spans="1:3" x14ac:dyDescent="0.25">
      <c r="A48" t="s">
        <v>43</v>
      </c>
      <c r="B48" t="s">
        <v>8</v>
      </c>
      <c r="C48" s="7">
        <v>5.7850360870361328</v>
      </c>
    </row>
    <row r="49" spans="1:3" x14ac:dyDescent="0.25">
      <c r="A49" t="s">
        <v>43</v>
      </c>
      <c r="B49" t="s">
        <v>8</v>
      </c>
      <c r="C49" s="7">
        <v>5.8142032623291016</v>
      </c>
    </row>
    <row r="50" spans="1:3" x14ac:dyDescent="0.25">
      <c r="A50" t="s">
        <v>44</v>
      </c>
      <c r="B50" t="s">
        <v>8</v>
      </c>
      <c r="C50" s="7">
        <v>5.7069473266601563</v>
      </c>
    </row>
    <row r="51" spans="1:3" x14ac:dyDescent="0.25">
      <c r="A51" t="s">
        <v>44</v>
      </c>
      <c r="B51" t="s">
        <v>8</v>
      </c>
      <c r="C51" s="7">
        <v>5.7498817443847656</v>
      </c>
    </row>
    <row r="52" spans="1:3" x14ac:dyDescent="0.25">
      <c r="A52" t="s">
        <v>44</v>
      </c>
      <c r="B52" t="s">
        <v>8</v>
      </c>
      <c r="C52" s="7">
        <v>5.8363494873046875</v>
      </c>
    </row>
    <row r="67" spans="12:12" x14ac:dyDescent="0.25">
      <c r="L67" t="s">
        <v>55</v>
      </c>
    </row>
    <row r="68" spans="12:12" x14ac:dyDescent="0.25">
      <c r="L68" s="7"/>
    </row>
    <row r="70" spans="12:12" x14ac:dyDescent="0.25">
      <c r="L70" s="7"/>
    </row>
    <row r="72" spans="12:12" x14ac:dyDescent="0.25">
      <c r="L72" s="7"/>
    </row>
    <row r="74" spans="12:12" x14ac:dyDescent="0.25">
      <c r="L74" s="7"/>
    </row>
    <row r="76" spans="12:12" x14ac:dyDescent="0.25">
      <c r="L76" s="7"/>
    </row>
    <row r="78" spans="12:12" x14ac:dyDescent="0.25">
      <c r="L78" s="7"/>
    </row>
    <row r="80" spans="12:12" x14ac:dyDescent="0.25">
      <c r="L80" s="7"/>
    </row>
    <row r="82" spans="12:12" x14ac:dyDescent="0.25">
      <c r="L82" s="7"/>
    </row>
    <row r="84" spans="12:12" x14ac:dyDescent="0.25">
      <c r="L84" s="7"/>
    </row>
    <row r="86" spans="12:12" x14ac:dyDescent="0.25">
      <c r="L86" s="7"/>
    </row>
    <row r="88" spans="12:12" x14ac:dyDescent="0.25">
      <c r="L88" s="7"/>
    </row>
    <row r="90" spans="12:12" x14ac:dyDescent="0.25">
      <c r="L90" s="7"/>
    </row>
    <row r="92" spans="12:12" x14ac:dyDescent="0.25">
      <c r="L92" s="7"/>
    </row>
    <row r="94" spans="12:12" x14ac:dyDescent="0.25">
      <c r="L94" s="7"/>
    </row>
    <row r="96" spans="12:12" x14ac:dyDescent="0.25">
      <c r="L96" s="7"/>
    </row>
    <row r="98" spans="12:12" x14ac:dyDescent="0.25">
      <c r="L98" s="7"/>
    </row>
    <row r="100" spans="12:12" x14ac:dyDescent="0.25">
      <c r="L100" s="7"/>
    </row>
    <row r="102" spans="12:12" x14ac:dyDescent="0.25">
      <c r="L102" s="7"/>
    </row>
    <row r="104" spans="12:12" x14ac:dyDescent="0.25">
      <c r="L104" s="7"/>
    </row>
    <row r="106" spans="12:12" x14ac:dyDescent="0.25">
      <c r="L106" s="7"/>
    </row>
    <row r="108" spans="12:12" x14ac:dyDescent="0.25">
      <c r="L108" s="7"/>
    </row>
    <row r="110" spans="12:12" x14ac:dyDescent="0.25">
      <c r="L110" s="7"/>
    </row>
    <row r="112" spans="12:12" x14ac:dyDescent="0.25">
      <c r="L112" s="7"/>
    </row>
    <row r="114" spans="12:12" x14ac:dyDescent="0.25">
      <c r="L114" s="7"/>
    </row>
    <row r="116" spans="12:12" x14ac:dyDescent="0.25">
      <c r="L116" s="7"/>
    </row>
  </sheetData>
  <phoneticPr fontId="3" type="noConversion"/>
  <pageMargins left="0.7" right="0.7" top="0.75" bottom="0.75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dimension ref="A1:O103"/>
  <sheetViews>
    <sheetView tabSelected="1" workbookViewId="0">
      <selection activeCell="D20" sqref="D20"/>
    </sheetView>
  </sheetViews>
  <sheetFormatPr defaultRowHeight="15" x14ac:dyDescent="0.25"/>
  <cols>
    <col min="1" max="1" width="7.28515625" bestFit="1" customWidth="1"/>
    <col min="2" max="2" width="25.5703125" bestFit="1" customWidth="1"/>
    <col min="3" max="3" width="7.28515625" bestFit="1" customWidth="1"/>
    <col min="4" max="4" width="19" bestFit="1" customWidth="1"/>
    <col min="6" max="6" width="9.7109375" bestFit="1" customWidth="1"/>
    <col min="7" max="7" width="9.7109375" customWidth="1"/>
    <col min="8" max="8" width="17" bestFit="1" customWidth="1"/>
    <col min="9" max="9" width="17.7109375" bestFit="1" customWidth="1"/>
    <col min="10" max="10" width="11.85546875" bestFit="1" customWidth="1"/>
    <col min="11" max="11" width="12.42578125" bestFit="1" customWidth="1"/>
    <col min="13" max="13" width="9.7109375" bestFit="1" customWidth="1"/>
    <col min="14" max="14" width="17" bestFit="1" customWidth="1"/>
    <col min="15" max="15" width="13.42578125" bestFit="1" customWidth="1"/>
  </cols>
  <sheetData>
    <row r="1" spans="1:15" x14ac:dyDescent="0.25">
      <c r="A1" s="3" t="s">
        <v>67</v>
      </c>
      <c r="B1" s="3" t="s">
        <v>68</v>
      </c>
      <c r="C1" s="3" t="s">
        <v>69</v>
      </c>
      <c r="D1" s="3" t="s">
        <v>70</v>
      </c>
      <c r="F1" s="3" t="s">
        <v>67</v>
      </c>
      <c r="G1" s="3" t="s">
        <v>4</v>
      </c>
      <c r="H1" s="3" t="s">
        <v>71</v>
      </c>
      <c r="I1" s="3" t="s">
        <v>72</v>
      </c>
      <c r="J1" s="3" t="s">
        <v>73</v>
      </c>
      <c r="K1" s="3" t="s">
        <v>74</v>
      </c>
      <c r="M1" s="3" t="s">
        <v>4</v>
      </c>
      <c r="N1" s="3" t="s">
        <v>71</v>
      </c>
      <c r="O1" s="3" t="s">
        <v>75</v>
      </c>
    </row>
    <row r="2" spans="1:15" x14ac:dyDescent="0.25">
      <c r="A2" s="3" t="s">
        <v>28</v>
      </c>
      <c r="B2" s="3">
        <v>1</v>
      </c>
      <c r="C2" s="12" t="s">
        <v>76</v>
      </c>
      <c r="D2" s="10">
        <v>20.436107635498047</v>
      </c>
      <c r="F2" s="3" t="s">
        <v>28</v>
      </c>
      <c r="G2" s="3" t="s">
        <v>10</v>
      </c>
      <c r="H2" s="3">
        <f t="shared" ref="H2:H18" si="0">AVERAGEIFS($D$2:$D$103,$A$2:$A$103,$F2,$C$2:$C$103,"Kcnq2")</f>
        <v>25.258667627970379</v>
      </c>
      <c r="I2" s="3">
        <f t="shared" ref="I2:I18" si="1">AVERAGEIFS($D$2:$D$103,$A$2:$A$103,$F2,$C$2:$C$103,"Gapdh")</f>
        <v>20.506507237752277</v>
      </c>
      <c r="J2" s="3">
        <f t="array" ref="J2">STDEV(IF($A$2:$A$169=$F2,IF($C$2:$C$169="Kcnq2",$D$2:$D$169,"NA"),"NA"))</f>
        <v>0.10743311686939756</v>
      </c>
      <c r="K2" s="3">
        <f t="array" ref="K2">STDEV(IF($A$2:$A$169=$F2,IF($C$2:$C$169="Gapdh",$D$2:$D$169,"NA"),"NA"))</f>
        <v>6.3460033708937824E-2</v>
      </c>
      <c r="M2" s="3" t="s">
        <v>10</v>
      </c>
      <c r="N2" s="3">
        <f>AVERAGEIF($G$2:$G$18,$M2,$H$2:$H$18)</f>
        <v>25.012394693162708</v>
      </c>
      <c r="O2" s="3">
        <f t="array" ref="O2">STDEV(IF($G$2:$G$18=$M2,$H$2:$H$18,"NA"))/SQRT(6)</f>
        <v>0.20110915679070215</v>
      </c>
    </row>
    <row r="3" spans="1:15" x14ac:dyDescent="0.25">
      <c r="A3" s="3" t="s">
        <v>28</v>
      </c>
      <c r="B3" s="3">
        <v>2</v>
      </c>
      <c r="C3" s="12" t="s">
        <v>77</v>
      </c>
      <c r="D3" s="10">
        <v>25.168624877929688</v>
      </c>
      <c r="F3" s="3" t="s">
        <v>29</v>
      </c>
      <c r="G3" s="3" t="s">
        <v>10</v>
      </c>
      <c r="H3" s="3">
        <f t="shared" si="0"/>
        <v>24.313945770263672</v>
      </c>
      <c r="I3" s="3">
        <f t="shared" si="1"/>
        <v>19.443313598632813</v>
      </c>
      <c r="J3" s="3">
        <f t="array" ref="J3">STDEV(IF($A$2:$A$169=$F3,IF($C$2:$C$169="Kcnq2",$D$2:$D$169,"NA"),"NA"))</f>
        <v>0.16786319881125925</v>
      </c>
      <c r="K3" s="3">
        <f t="array" ref="K3">STDEV(IF($A$2:$A$169=$F3,IF($C$2:$C$169="Gapdh",$D$2:$D$169,"NA"),"NA"))</f>
        <v>0.18175449679692754</v>
      </c>
      <c r="M3" s="13" t="s">
        <v>78</v>
      </c>
      <c r="N3" s="3">
        <f>AVERAGEIF($G$2:$G$18,$M3,$H$2:$H$18)</f>
        <v>26.253990703158909</v>
      </c>
      <c r="O3" s="3">
        <f t="array" ref="O3">STDEV(IF($G$2:$G$18=$M3,$H$2:$H$18,"NA"))/SQRT(6)</f>
        <v>0.24504416470959606</v>
      </c>
    </row>
    <row r="4" spans="1:15" x14ac:dyDescent="0.25">
      <c r="A4" s="3" t="s">
        <v>28</v>
      </c>
      <c r="B4" s="3">
        <v>3</v>
      </c>
      <c r="C4" s="12" t="s">
        <v>76</v>
      </c>
      <c r="D4" s="10">
        <v>20.524097442626953</v>
      </c>
      <c r="F4" s="3" t="s">
        <v>30</v>
      </c>
      <c r="G4" s="3" t="s">
        <v>10</v>
      </c>
      <c r="H4" s="3">
        <f t="shared" si="0"/>
        <v>25.674282709757488</v>
      </c>
      <c r="I4" s="3">
        <f t="shared" si="1"/>
        <v>21.062817255655926</v>
      </c>
      <c r="J4" s="3">
        <f t="array" ref="J4">STDEV(IF($A$2:$A$169=$F4,IF($C$2:$C$169="Kcnq2",$D$2:$D$169,"NA"),"NA"))</f>
        <v>0.136262684513722</v>
      </c>
      <c r="K4" s="3">
        <f t="array" ref="K4">STDEV(IF($A$2:$A$169=$F4,IF($C$2:$C$169="Gapdh",$D$2:$D$169,"NA"),"NA"))</f>
        <v>8.3451362301240187E-2</v>
      </c>
      <c r="M4" s="13" t="s">
        <v>51</v>
      </c>
      <c r="N4" s="3">
        <f>AVERAGEIF($G$2:$G$18,$M4,$H$2:$H$18)</f>
        <v>26.386493682861328</v>
      </c>
      <c r="O4" s="3">
        <f t="array" ref="O4">STDEV(IF($G$2:$G$18=$M4,$H$2:$H$18,"NA"))/SQRT(6)</f>
        <v>0.14870127942422326</v>
      </c>
    </row>
    <row r="5" spans="1:15" x14ac:dyDescent="0.25">
      <c r="A5" s="3" t="s">
        <v>28</v>
      </c>
      <c r="B5" s="3">
        <v>1</v>
      </c>
      <c r="C5" s="12" t="s">
        <v>77</v>
      </c>
      <c r="D5" s="10">
        <v>25.229789733886719</v>
      </c>
      <c r="F5" s="3" t="s">
        <v>31</v>
      </c>
      <c r="G5" s="3" t="s">
        <v>10</v>
      </c>
      <c r="H5" s="3">
        <f t="shared" si="0"/>
        <v>25.274858474731445</v>
      </c>
      <c r="I5" s="3">
        <f t="shared" si="1"/>
        <v>20.217873255411785</v>
      </c>
      <c r="J5" s="3">
        <f t="array" ref="J5">STDEV(IF($A$2:$A$169=$F5,IF($C$2:$C$169="Kcnq2",$D$2:$D$169,"NA"),"NA"))</f>
        <v>4.3956440437237315E-2</v>
      </c>
      <c r="K5" s="3">
        <f t="array" ref="K5">STDEV(IF($A$2:$A$169=$F5,IF($C$2:$C$169="Gapdh",$D$2:$D$169,"NA"),"NA"))</f>
        <v>1.6935465513291274E-2</v>
      </c>
    </row>
    <row r="6" spans="1:15" x14ac:dyDescent="0.25">
      <c r="A6" s="3" t="s">
        <v>28</v>
      </c>
      <c r="B6" s="3">
        <v>2</v>
      </c>
      <c r="C6" s="12" t="s">
        <v>76</v>
      </c>
      <c r="D6" s="10">
        <v>20.559316635131836</v>
      </c>
      <c r="F6" s="3" t="s">
        <v>32</v>
      </c>
      <c r="G6" s="3" t="s">
        <v>10</v>
      </c>
      <c r="H6" s="3">
        <f t="shared" si="0"/>
        <v>24.623978932698567</v>
      </c>
      <c r="I6" s="3">
        <f t="shared" si="1"/>
        <v>19.718448638916016</v>
      </c>
      <c r="J6" s="3">
        <f t="array" ref="J6">STDEV(IF($A$2:$A$169=$F6,IF($C$2:$C$169="Kcnq2",$D$2:$D$169,"NA"),"NA"))</f>
        <v>3.2428547170885939E-2</v>
      </c>
      <c r="K6" s="3">
        <f t="array" ref="K6">STDEV(IF($A$2:$A$169=$F6,IF($C$2:$C$169="Gapdh",$D$2:$D$169,"NA"),"NA"))</f>
        <v>6.5343178192964549E-2</v>
      </c>
      <c r="M6" s="3" t="s">
        <v>4</v>
      </c>
      <c r="N6" s="3" t="s">
        <v>79</v>
      </c>
      <c r="O6" s="3" t="s">
        <v>80</v>
      </c>
    </row>
    <row r="7" spans="1:15" x14ac:dyDescent="0.25">
      <c r="A7" s="3" t="s">
        <v>28</v>
      </c>
      <c r="B7" s="3">
        <v>3</v>
      </c>
      <c r="C7" s="12" t="s">
        <v>77</v>
      </c>
      <c r="D7" s="10">
        <v>25.377588272094727</v>
      </c>
      <c r="F7" s="3" t="s">
        <v>33</v>
      </c>
      <c r="G7" s="3" t="s">
        <v>10</v>
      </c>
      <c r="H7" s="3">
        <f t="shared" si="0"/>
        <v>24.928634643554688</v>
      </c>
      <c r="I7" s="3">
        <f t="shared" si="1"/>
        <v>20.028699239095051</v>
      </c>
      <c r="J7" s="3">
        <f t="array" ref="J7">STDEV(IF($A$2:$A$169=$F7,IF($C$2:$C$169="Kcnq2",$D$2:$D$169,"NA"),"NA"))</f>
        <v>3.3299064860742675E-2</v>
      </c>
      <c r="K7" s="3">
        <f t="array" ref="K7">STDEV(IF($A$2:$A$169=$F7,IF($C$2:$C$169="Gapdh",$D$2:$D$169,"NA"),"NA"))</f>
        <v>4.2633828137620823E-2</v>
      </c>
      <c r="M7" s="3" t="s">
        <v>10</v>
      </c>
      <c r="N7" s="3">
        <f>AVERAGEIF($G$2:$G$18,$M7,$I$2:$I$18)</f>
        <v>20.162943204243977</v>
      </c>
      <c r="O7" s="3">
        <f t="array" ref="O7">STDEV(IF($G$2:$G$18=$M7,$I$2:$I$18,"NA"))/SQRT(6)</f>
        <v>0.23553417969256077</v>
      </c>
    </row>
    <row r="8" spans="1:15" x14ac:dyDescent="0.25">
      <c r="A8" s="3" t="s">
        <v>29</v>
      </c>
      <c r="B8" s="3">
        <v>1</v>
      </c>
      <c r="C8" s="12" t="s">
        <v>76</v>
      </c>
      <c r="D8" s="10">
        <v>19.318998336791992</v>
      </c>
      <c r="F8" s="3" t="s">
        <v>34</v>
      </c>
      <c r="G8" s="13" t="s">
        <v>78</v>
      </c>
      <c r="H8" s="3">
        <f t="shared" si="0"/>
        <v>26.057462692260742</v>
      </c>
      <c r="I8" s="3">
        <f t="shared" si="1"/>
        <v>20.291250228881836</v>
      </c>
      <c r="J8" s="3">
        <f t="array" ref="J8">STDEV(IF($A$2:$A$169=$F8,IF($C$2:$C$169="Kcnq2",$D$2:$D$169,"NA"),"NA"))</f>
        <v>1.5885427718357374E-2</v>
      </c>
      <c r="K8" s="3">
        <f t="array" ref="K8">STDEV(IF($A$2:$A$169=$F8,IF($C$2:$C$169="Gapdh",$D$2:$D$169,"NA"),"NA"))</f>
        <v>4.0980554803253376E-2</v>
      </c>
      <c r="M8" s="13" t="s">
        <v>78</v>
      </c>
      <c r="N8" s="3">
        <f>AVERAGEIF($G$2:$G$18,$M8,$I$2:$I$18)</f>
        <v>20.473596996731228</v>
      </c>
      <c r="O8" s="3">
        <f t="array" ref="O8">STDEV(IF($G$2:$G$18=$M8,$I$2:$I$18,"NA"))/SQRT(6)</f>
        <v>0.23183549766595571</v>
      </c>
    </row>
    <row r="9" spans="1:15" x14ac:dyDescent="0.25">
      <c r="A9" s="3" t="s">
        <v>29</v>
      </c>
      <c r="B9" s="3">
        <v>2</v>
      </c>
      <c r="C9" s="12" t="s">
        <v>77</v>
      </c>
      <c r="D9" s="10">
        <v>24.189422607421875</v>
      </c>
      <c r="F9" s="3" t="s">
        <v>35</v>
      </c>
      <c r="G9" s="13" t="s">
        <v>78</v>
      </c>
      <c r="H9" s="3">
        <f t="shared" si="0"/>
        <v>26.456296284993488</v>
      </c>
      <c r="I9" s="3">
        <f t="shared" si="1"/>
        <v>20.472674687703449</v>
      </c>
      <c r="J9" s="3">
        <f t="array" ref="J9">STDEV(IF($A$2:$A$169=$F9,IF($C$2:$C$169="Kcnq2",$D$2:$D$169,"NA"),"NA"))</f>
        <v>3.6980288099554358E-2</v>
      </c>
      <c r="K9" s="3">
        <f t="array" ref="K9">STDEV(IF($A$2:$A$169=$F9,IF($C$2:$C$169="Gapdh",$D$2:$D$169,"NA"),"NA"))</f>
        <v>3.6684184184100341E-2</v>
      </c>
      <c r="M9" s="13" t="s">
        <v>51</v>
      </c>
      <c r="N9" s="3">
        <f>AVERAGEIF($G$2:$G$18,$M9,$I$2:$I$18)</f>
        <v>20.493306223551432</v>
      </c>
      <c r="O9" s="3">
        <f t="array" ref="O9">STDEV(IF($G$2:$G$18=$M9,$I$2:$I$18,"NA"))/SQRT(6)</f>
        <v>0.15965563390694698</v>
      </c>
    </row>
    <row r="10" spans="1:15" x14ac:dyDescent="0.25">
      <c r="A10" s="3" t="s">
        <v>29</v>
      </c>
      <c r="B10" s="3">
        <v>3</v>
      </c>
      <c r="C10" s="12" t="s">
        <v>76</v>
      </c>
      <c r="D10" s="10">
        <v>19.359033584594727</v>
      </c>
      <c r="F10" s="3" t="s">
        <v>36</v>
      </c>
      <c r="G10" s="13" t="s">
        <v>78</v>
      </c>
      <c r="H10" s="3">
        <f t="shared" si="0"/>
        <v>26.769332885742188</v>
      </c>
      <c r="I10" s="3">
        <f t="shared" si="1"/>
        <v>21.087955474853516</v>
      </c>
      <c r="J10" s="3">
        <f t="array" ref="J10">STDEV(IF($A$2:$A$169=$F10,IF($C$2:$C$169="Kcnq2",$D$2:$D$169,"NA"),"NA"))</f>
        <v>2.2818262348753018E-2</v>
      </c>
      <c r="K10" s="3">
        <f t="array" ref="K10">STDEV(IF($A$2:$A$169=$F10,IF($C$2:$C$169="Gapdh",$D$2:$D$169,"NA"),"NA"))</f>
        <v>2.6311239129113227E-2</v>
      </c>
    </row>
    <row r="11" spans="1:15" x14ac:dyDescent="0.25">
      <c r="A11" s="3" t="s">
        <v>29</v>
      </c>
      <c r="B11" s="3">
        <v>1</v>
      </c>
      <c r="C11" s="12" t="s">
        <v>77</v>
      </c>
      <c r="D11" s="10">
        <v>24.247566223144531</v>
      </c>
      <c r="F11" s="3" t="s">
        <v>37</v>
      </c>
      <c r="G11" s="13" t="s">
        <v>78</v>
      </c>
      <c r="H11" s="3">
        <f t="shared" si="0"/>
        <v>26.540873209635418</v>
      </c>
      <c r="I11" s="3">
        <f t="shared" si="1"/>
        <v>20.694483439127605</v>
      </c>
      <c r="J11" s="3">
        <f t="array" ref="J11">STDEV(IF($A$2:$A$169=$F11,IF($C$2:$C$169="Kcnq2",$D$2:$D$169,"NA"),"NA"))</f>
        <v>3.8932462138609229E-2</v>
      </c>
      <c r="K11" s="3">
        <f t="array" ref="K11">STDEV(IF($A$2:$A$169=$F11,IF($C$2:$C$169="Gapdh",$D$2:$D$169,"NA"),"NA"))</f>
        <v>4.3923351904111507E-2</v>
      </c>
    </row>
    <row r="12" spans="1:15" x14ac:dyDescent="0.25">
      <c r="A12" s="3" t="s">
        <v>29</v>
      </c>
      <c r="B12" s="3">
        <v>2</v>
      </c>
      <c r="C12" s="12" t="s">
        <v>76</v>
      </c>
      <c r="D12" s="10">
        <v>19.651908874511719</v>
      </c>
      <c r="F12" s="3" t="s">
        <v>38</v>
      </c>
      <c r="G12" s="13" t="s">
        <v>78</v>
      </c>
      <c r="H12" s="3">
        <f t="shared" si="0"/>
        <v>26.573707580566406</v>
      </c>
      <c r="I12" s="3">
        <f t="shared" si="1"/>
        <v>20.83332633972168</v>
      </c>
      <c r="J12" s="3">
        <f t="array" ref="J12">STDEV(IF($A$2:$A$169=$F12,IF($C$2:$C$169="Kcnq2",$D$2:$D$169,"NA"),"NA"))</f>
        <v>5.9251206531949242E-2</v>
      </c>
      <c r="K12" s="3">
        <f t="array" ref="K12">STDEV(IF($A$2:$A$169=$F12,IF($C$2:$C$169="Gapdh",$D$2:$D$169,"NA"),"NA"))</f>
        <v>6.0266856667436718E-2</v>
      </c>
    </row>
    <row r="13" spans="1:15" x14ac:dyDescent="0.25">
      <c r="A13" s="3" t="s">
        <v>29</v>
      </c>
      <c r="B13" s="3">
        <v>3</v>
      </c>
      <c r="C13" s="12" t="s">
        <v>77</v>
      </c>
      <c r="D13" s="10">
        <v>24.504848480224609</v>
      </c>
      <c r="F13" s="3" t="s">
        <v>39</v>
      </c>
      <c r="G13" s="13" t="s">
        <v>78</v>
      </c>
      <c r="H13" s="3">
        <f t="shared" si="0"/>
        <v>25.126271565755207</v>
      </c>
      <c r="I13" s="3">
        <f t="shared" si="1"/>
        <v>19.461891810099285</v>
      </c>
      <c r="J13" s="3">
        <f t="array" ref="J13">STDEV(IF($A$2:$A$169=$F13,IF($C$2:$C$169="Kcnq2",$D$2:$D$169,"NA"),"NA"))</f>
        <v>2.9073176105461764E-2</v>
      </c>
      <c r="K13" s="3">
        <f t="array" ref="K13">STDEV(IF($A$2:$A$169=$F13,IF($C$2:$C$169="Gapdh",$D$2:$D$169,"NA"),"NA"))</f>
        <v>2.160959809522139E-2</v>
      </c>
    </row>
    <row r="14" spans="1:15" x14ac:dyDescent="0.25">
      <c r="A14" s="3" t="s">
        <v>30</v>
      </c>
      <c r="B14" s="3">
        <v>1</v>
      </c>
      <c r="C14" s="12" t="s">
        <v>76</v>
      </c>
      <c r="D14" s="10">
        <v>20.966819763183594</v>
      </c>
      <c r="F14" s="3" t="s">
        <v>40</v>
      </c>
      <c r="G14" s="13" t="s">
        <v>51</v>
      </c>
      <c r="H14" s="3">
        <f t="shared" si="0"/>
        <v>26.816117604573567</v>
      </c>
      <c r="I14" s="3">
        <f t="shared" si="1"/>
        <v>20.967591603597004</v>
      </c>
      <c r="J14" s="3">
        <f t="array" ref="J14">STDEV(IF($A$2:$A$169=$F14,IF($C$2:$C$169="Kcnq2",$D$2:$D$169,"NA"),"NA"))</f>
        <v>2.8490534220957299E-2</v>
      </c>
      <c r="K14" s="3">
        <f t="array" ref="K14">STDEV(IF($A$2:$A$169=$F14,IF($C$2:$C$169="Gapdh",$D$2:$D$169,"NA"),"NA"))</f>
        <v>2.5978463987565637E-2</v>
      </c>
    </row>
    <row r="15" spans="1:15" x14ac:dyDescent="0.25">
      <c r="A15" s="3" t="s">
        <v>30</v>
      </c>
      <c r="B15" s="3">
        <v>2</v>
      </c>
      <c r="C15" s="12" t="s">
        <v>77</v>
      </c>
      <c r="D15" s="10">
        <v>25.518575668334961</v>
      </c>
      <c r="F15" s="3" t="s">
        <v>41</v>
      </c>
      <c r="G15" s="13" t="s">
        <v>51</v>
      </c>
      <c r="H15" s="3">
        <f t="shared" si="0"/>
        <v>26.556437174479168</v>
      </c>
      <c r="I15" s="3">
        <f t="shared" si="1"/>
        <v>20.44933255513509</v>
      </c>
      <c r="J15" s="3">
        <f t="array" ref="J15">STDEV(IF($A$2:$A$169=$F15,IF($C$2:$C$169="Kcnq2",$D$2:$D$169,"NA"),"NA"))</f>
        <v>5.0466366208714572E-2</v>
      </c>
      <c r="K15" s="3">
        <f t="array" ref="K15">STDEV(IF($A$2:$A$169=$F15,IF($C$2:$C$169="Gapdh",$D$2:$D$169,"NA"),"NA"))</f>
        <v>7.0259736464767894E-2</v>
      </c>
    </row>
    <row r="16" spans="1:15" x14ac:dyDescent="0.25">
      <c r="A16" s="3" t="s">
        <v>30</v>
      </c>
      <c r="B16" s="3">
        <v>3</v>
      </c>
      <c r="C16" s="12" t="s">
        <v>76</v>
      </c>
      <c r="D16" s="10">
        <v>21.118061065673828</v>
      </c>
      <c r="F16" s="3" t="s">
        <v>42</v>
      </c>
      <c r="G16" s="13" t="s">
        <v>51</v>
      </c>
      <c r="H16" s="3">
        <f t="shared" si="0"/>
        <v>25.90795389811198</v>
      </c>
      <c r="I16" s="3">
        <f t="shared" si="1"/>
        <v>19.959749221801758</v>
      </c>
      <c r="J16" s="3">
        <f t="array" ref="J16">STDEV(IF($A$2:$A$169=$F16,IF($C$2:$C$169="Kcnq2",$D$2:$D$169,"NA"),"NA"))</f>
        <v>8.2620813244019854E-3</v>
      </c>
      <c r="K16" s="3">
        <f t="array" ref="K16">STDEV(IF($A$2:$A$169=$F16,IF($C$2:$C$169="Gapdh",$D$2:$D$169,"NA"),"NA"))</f>
        <v>2.6681736408331637E-2</v>
      </c>
    </row>
    <row r="17" spans="1:11" x14ac:dyDescent="0.25">
      <c r="A17" s="3" t="s">
        <v>30</v>
      </c>
      <c r="B17" s="3">
        <v>1</v>
      </c>
      <c r="C17" s="12" t="s">
        <v>77</v>
      </c>
      <c r="D17" s="10">
        <v>25.771732330322266</v>
      </c>
      <c r="F17" s="3" t="s">
        <v>43</v>
      </c>
      <c r="G17" s="13" t="s">
        <v>51</v>
      </c>
      <c r="H17" s="3">
        <f t="shared" si="0"/>
        <v>26.124848047892254</v>
      </c>
      <c r="I17" s="3">
        <f t="shared" si="1"/>
        <v>20.327138900756836</v>
      </c>
      <c r="J17" s="3">
        <f t="array" ref="J17">STDEV(IF($A$2:$A$169=$F17,IF($C$2:$C$169="Kcnq2",$D$2:$D$169,"NA"),"NA"))</f>
        <v>0.15991229581382188</v>
      </c>
      <c r="K17" s="3">
        <f t="array" ref="K17">STDEV(IF($A$2:$A$169=$F17,IF($C$2:$C$169="Gapdh",$D$2:$D$169,"NA"),"NA"))</f>
        <v>0.14764098142906823</v>
      </c>
    </row>
    <row r="18" spans="1:11" x14ac:dyDescent="0.25">
      <c r="A18" s="3" t="s">
        <v>30</v>
      </c>
      <c r="B18" s="3">
        <v>2</v>
      </c>
      <c r="C18" s="12" t="s">
        <v>76</v>
      </c>
      <c r="D18" s="10">
        <v>21.103570938110352</v>
      </c>
      <c r="F18" s="3" t="s">
        <v>44</v>
      </c>
      <c r="G18" s="13" t="s">
        <v>51</v>
      </c>
      <c r="H18" s="3">
        <f t="shared" si="0"/>
        <v>26.527111689249676</v>
      </c>
      <c r="I18" s="3">
        <f t="shared" si="1"/>
        <v>20.762718836466473</v>
      </c>
      <c r="J18" s="3">
        <f t="array" ref="J18">STDEV(IF($A$2:$A$169=$F18,IF($C$2:$C$169="Kcnq2",$D$2:$D$169,"NA"),"NA"))</f>
        <v>7.3086075740965428E-2</v>
      </c>
      <c r="K18" s="3">
        <f t="array" ref="K18">STDEV(IF($A$2:$A$169=$F18,IF($C$2:$C$169="Gapdh",$D$2:$D$169,"NA"),"NA"))</f>
        <v>0.11304862557294063</v>
      </c>
    </row>
    <row r="19" spans="1:11" x14ac:dyDescent="0.25">
      <c r="A19" s="3" t="s">
        <v>30</v>
      </c>
      <c r="B19" s="3">
        <v>3</v>
      </c>
      <c r="C19" s="12" t="s">
        <v>77</v>
      </c>
      <c r="D19" s="10">
        <v>25.732540130615234</v>
      </c>
    </row>
    <row r="20" spans="1:11" x14ac:dyDescent="0.25">
      <c r="A20" s="3" t="s">
        <v>31</v>
      </c>
      <c r="B20" s="3">
        <v>1</v>
      </c>
      <c r="C20" s="12" t="s">
        <v>76</v>
      </c>
      <c r="D20" s="10">
        <v>20.226276397705078</v>
      </c>
    </row>
    <row r="21" spans="1:11" x14ac:dyDescent="0.25">
      <c r="A21" s="3" t="s">
        <v>31</v>
      </c>
      <c r="B21" s="3">
        <v>2</v>
      </c>
      <c r="C21" s="12" t="s">
        <v>77</v>
      </c>
      <c r="D21" s="10">
        <v>25.32465934753418</v>
      </c>
    </row>
    <row r="22" spans="1:11" x14ac:dyDescent="0.25">
      <c r="A22" s="3" t="s">
        <v>31</v>
      </c>
      <c r="B22" s="3">
        <v>3</v>
      </c>
      <c r="C22" s="12" t="s">
        <v>76</v>
      </c>
      <c r="D22" s="10">
        <v>20.198379516601563</v>
      </c>
    </row>
    <row r="23" spans="1:11" x14ac:dyDescent="0.25">
      <c r="A23" s="3" t="s">
        <v>31</v>
      </c>
      <c r="B23" s="3">
        <v>1</v>
      </c>
      <c r="C23" s="12" t="s">
        <v>77</v>
      </c>
      <c r="D23" s="10">
        <v>25.24146842956543</v>
      </c>
    </row>
    <row r="24" spans="1:11" x14ac:dyDescent="0.25">
      <c r="A24" s="3" t="s">
        <v>31</v>
      </c>
      <c r="B24" s="3">
        <v>2</v>
      </c>
      <c r="C24" s="12" t="s">
        <v>76</v>
      </c>
      <c r="D24" s="10">
        <v>20.228963851928711</v>
      </c>
    </row>
    <row r="25" spans="1:11" x14ac:dyDescent="0.25">
      <c r="A25" s="3" t="s">
        <v>31</v>
      </c>
      <c r="B25" s="3">
        <v>3</v>
      </c>
      <c r="C25" s="12" t="s">
        <v>77</v>
      </c>
      <c r="D25" s="10">
        <v>25.258447647094727</v>
      </c>
    </row>
    <row r="26" spans="1:11" x14ac:dyDescent="0.25">
      <c r="A26" s="3" t="s">
        <v>32</v>
      </c>
      <c r="B26" s="3">
        <v>1</v>
      </c>
      <c r="C26" s="12" t="s">
        <v>76</v>
      </c>
      <c r="D26" s="10">
        <v>19.760665893554688</v>
      </c>
    </row>
    <row r="27" spans="1:11" x14ac:dyDescent="0.25">
      <c r="A27" s="3" t="s">
        <v>32</v>
      </c>
      <c r="B27" s="3">
        <v>2</v>
      </c>
      <c r="C27" s="12" t="s">
        <v>77</v>
      </c>
      <c r="D27" s="10">
        <v>24.61932373046875</v>
      </c>
    </row>
    <row r="28" spans="1:11" x14ac:dyDescent="0.25">
      <c r="A28" s="3" t="s">
        <v>32</v>
      </c>
      <c r="B28" s="3">
        <v>3</v>
      </c>
      <c r="C28" s="12" t="s">
        <v>76</v>
      </c>
      <c r="D28" s="10">
        <v>19.751497268676758</v>
      </c>
    </row>
    <row r="29" spans="1:11" x14ac:dyDescent="0.25">
      <c r="A29" s="3" t="s">
        <v>32</v>
      </c>
      <c r="B29" s="3">
        <v>1</v>
      </c>
      <c r="C29" s="12" t="s">
        <v>77</v>
      </c>
      <c r="D29" s="10">
        <v>24.658483505249023</v>
      </c>
    </row>
    <row r="30" spans="1:11" x14ac:dyDescent="0.25">
      <c r="A30" s="3" t="s">
        <v>32</v>
      </c>
      <c r="B30" s="3">
        <v>2</v>
      </c>
      <c r="C30" s="12" t="s">
        <v>76</v>
      </c>
      <c r="D30" s="10">
        <v>19.643182754516602</v>
      </c>
    </row>
    <row r="31" spans="1:11" x14ac:dyDescent="0.25">
      <c r="A31" s="3" t="s">
        <v>32</v>
      </c>
      <c r="B31" s="3">
        <v>3</v>
      </c>
      <c r="C31" s="12" t="s">
        <v>77</v>
      </c>
      <c r="D31" s="10">
        <v>24.59412956237793</v>
      </c>
    </row>
    <row r="32" spans="1:11" x14ac:dyDescent="0.25">
      <c r="A32" s="3" t="s">
        <v>33</v>
      </c>
      <c r="B32" s="3">
        <v>1</v>
      </c>
      <c r="C32" s="12" t="s">
        <v>76</v>
      </c>
      <c r="D32" s="10">
        <v>20.073064804077148</v>
      </c>
    </row>
    <row r="33" spans="1:4" x14ac:dyDescent="0.25">
      <c r="A33" s="3" t="s">
        <v>33</v>
      </c>
      <c r="B33" s="3">
        <v>2</v>
      </c>
      <c r="C33" s="12" t="s">
        <v>77</v>
      </c>
      <c r="D33" s="10">
        <v>24.967081069946289</v>
      </c>
    </row>
    <row r="34" spans="1:4" x14ac:dyDescent="0.25">
      <c r="A34" s="3" t="s">
        <v>33</v>
      </c>
      <c r="B34" s="3">
        <v>3</v>
      </c>
      <c r="C34" s="12" t="s">
        <v>76</v>
      </c>
      <c r="D34" s="10">
        <v>20.024993896484375</v>
      </c>
    </row>
    <row r="35" spans="1:4" x14ac:dyDescent="0.25">
      <c r="A35" s="3" t="s">
        <v>33</v>
      </c>
      <c r="B35" s="3">
        <v>1</v>
      </c>
      <c r="C35" s="12" t="s">
        <v>77</v>
      </c>
      <c r="D35" s="10">
        <v>24.909893035888672</v>
      </c>
    </row>
    <row r="36" spans="1:4" x14ac:dyDescent="0.25">
      <c r="A36" s="3" t="s">
        <v>33</v>
      </c>
      <c r="B36" s="3">
        <v>2</v>
      </c>
      <c r="C36" s="12" t="s">
        <v>76</v>
      </c>
      <c r="D36" s="10">
        <v>19.988039016723633</v>
      </c>
    </row>
    <row r="37" spans="1:4" x14ac:dyDescent="0.25">
      <c r="A37" s="3" t="s">
        <v>33</v>
      </c>
      <c r="B37" s="3">
        <v>3</v>
      </c>
      <c r="C37" s="12" t="s">
        <v>77</v>
      </c>
      <c r="D37" s="10">
        <v>24.908929824829102</v>
      </c>
    </row>
    <row r="38" spans="1:4" x14ac:dyDescent="0.25">
      <c r="A38" s="3" t="s">
        <v>34</v>
      </c>
      <c r="B38" s="3">
        <v>1</v>
      </c>
      <c r="C38" s="12" t="s">
        <v>76</v>
      </c>
      <c r="D38" s="10">
        <v>20.295482635498047</v>
      </c>
    </row>
    <row r="39" spans="1:4" x14ac:dyDescent="0.25">
      <c r="A39" s="3" t="s">
        <v>34</v>
      </c>
      <c r="B39" s="3">
        <v>2</v>
      </c>
      <c r="C39" s="12" t="s">
        <v>77</v>
      </c>
      <c r="D39" s="10">
        <v>26.060876846313477</v>
      </c>
    </row>
    <row r="40" spans="1:4" x14ac:dyDescent="0.25">
      <c r="A40" s="3" t="s">
        <v>34</v>
      </c>
      <c r="B40" s="3">
        <v>3</v>
      </c>
      <c r="C40" s="12" t="s">
        <v>76</v>
      </c>
      <c r="D40" s="10">
        <v>20.329950332641602</v>
      </c>
    </row>
    <row r="41" spans="1:4" x14ac:dyDescent="0.25">
      <c r="A41" s="3" t="s">
        <v>34</v>
      </c>
      <c r="B41" s="3">
        <v>1</v>
      </c>
      <c r="C41" s="12" t="s">
        <v>77</v>
      </c>
      <c r="D41" s="10">
        <v>26.07136344909668</v>
      </c>
    </row>
    <row r="42" spans="1:4" x14ac:dyDescent="0.25">
      <c r="A42" s="3" t="s">
        <v>34</v>
      </c>
      <c r="B42" s="3">
        <v>2</v>
      </c>
      <c r="C42" s="12" t="s">
        <v>76</v>
      </c>
      <c r="D42" s="10">
        <v>20.248317718505859</v>
      </c>
    </row>
    <row r="43" spans="1:4" x14ac:dyDescent="0.25">
      <c r="A43" s="3" t="s">
        <v>34</v>
      </c>
      <c r="B43" s="3">
        <v>3</v>
      </c>
      <c r="C43" s="12" t="s">
        <v>77</v>
      </c>
      <c r="D43" s="10">
        <v>26.04014778137207</v>
      </c>
    </row>
    <row r="44" spans="1:4" x14ac:dyDescent="0.25">
      <c r="A44" s="3" t="s">
        <v>35</v>
      </c>
      <c r="B44" s="3">
        <v>1</v>
      </c>
      <c r="C44" s="12" t="s">
        <v>76</v>
      </c>
      <c r="D44" s="10">
        <v>20.435588836669922</v>
      </c>
    </row>
    <row r="45" spans="1:4" x14ac:dyDescent="0.25">
      <c r="A45" s="3" t="s">
        <v>35</v>
      </c>
      <c r="B45" s="3">
        <v>2</v>
      </c>
      <c r="C45" s="12" t="s">
        <v>77</v>
      </c>
      <c r="D45" s="10">
        <v>26.421831130981445</v>
      </c>
    </row>
    <row r="46" spans="1:4" x14ac:dyDescent="0.25">
      <c r="A46" s="3" t="s">
        <v>35</v>
      </c>
      <c r="B46" s="3">
        <v>3</v>
      </c>
      <c r="C46" s="12" t="s">
        <v>76</v>
      </c>
      <c r="D46" s="10">
        <v>20.473491668701172</v>
      </c>
    </row>
    <row r="47" spans="1:4" x14ac:dyDescent="0.25">
      <c r="A47" s="3" t="s">
        <v>35</v>
      </c>
      <c r="B47" s="3">
        <v>1</v>
      </c>
      <c r="C47" s="12" t="s">
        <v>77</v>
      </c>
      <c r="D47" s="10">
        <v>26.451696395874023</v>
      </c>
    </row>
    <row r="48" spans="1:4" x14ac:dyDescent="0.25">
      <c r="A48" s="3" t="s">
        <v>35</v>
      </c>
      <c r="B48" s="3">
        <v>2</v>
      </c>
      <c r="C48" s="12" t="s">
        <v>76</v>
      </c>
      <c r="D48" s="10">
        <v>20.508943557739258</v>
      </c>
    </row>
    <row r="49" spans="1:4" x14ac:dyDescent="0.25">
      <c r="A49" s="3" t="s">
        <v>35</v>
      </c>
      <c r="B49" s="3">
        <v>3</v>
      </c>
      <c r="C49" s="12" t="s">
        <v>77</v>
      </c>
      <c r="D49" s="10">
        <v>26.495361328125</v>
      </c>
    </row>
    <row r="50" spans="1:4" x14ac:dyDescent="0.25">
      <c r="A50" s="3" t="s">
        <v>36</v>
      </c>
      <c r="B50" s="3">
        <v>1</v>
      </c>
      <c r="C50" s="12" t="s">
        <v>76</v>
      </c>
      <c r="D50" s="10">
        <v>21.099826812744141</v>
      </c>
    </row>
    <row r="51" spans="1:4" x14ac:dyDescent="0.25">
      <c r="A51" s="3" t="s">
        <v>36</v>
      </c>
      <c r="B51" s="3">
        <v>2</v>
      </c>
      <c r="C51" s="12" t="s">
        <v>77</v>
      </c>
      <c r="D51" s="10">
        <v>26.749515533447266</v>
      </c>
    </row>
    <row r="52" spans="1:4" x14ac:dyDescent="0.25">
      <c r="A52" s="3" t="s">
        <v>36</v>
      </c>
      <c r="B52" s="3">
        <v>3</v>
      </c>
      <c r="C52" s="12" t="s">
        <v>76</v>
      </c>
      <c r="D52" s="10">
        <v>21.106239318847656</v>
      </c>
    </row>
    <row r="53" spans="1:4" x14ac:dyDescent="0.25">
      <c r="A53" s="3" t="s">
        <v>36</v>
      </c>
      <c r="B53" s="3">
        <v>1</v>
      </c>
      <c r="C53" s="12" t="s">
        <v>77</v>
      </c>
      <c r="D53" s="10">
        <v>26.794279098510742</v>
      </c>
    </row>
    <row r="54" spans="1:4" x14ac:dyDescent="0.25">
      <c r="A54" s="3" t="s">
        <v>36</v>
      </c>
      <c r="B54" s="3">
        <v>2</v>
      </c>
      <c r="C54" s="12" t="s">
        <v>76</v>
      </c>
      <c r="D54" s="10">
        <v>21.05780029296875</v>
      </c>
    </row>
    <row r="55" spans="1:4" x14ac:dyDescent="0.25">
      <c r="A55" s="3" t="s">
        <v>36</v>
      </c>
      <c r="B55" s="3">
        <v>3</v>
      </c>
      <c r="C55" s="12" t="s">
        <v>77</v>
      </c>
      <c r="D55" s="10">
        <v>26.764204025268555</v>
      </c>
    </row>
    <row r="56" spans="1:4" x14ac:dyDescent="0.25">
      <c r="A56" s="3" t="s">
        <v>37</v>
      </c>
      <c r="B56" s="3">
        <v>1</v>
      </c>
      <c r="C56" s="12" t="s">
        <v>76</v>
      </c>
      <c r="D56" s="10">
        <v>20.688949584960938</v>
      </c>
    </row>
    <row r="57" spans="1:4" x14ac:dyDescent="0.25">
      <c r="A57" s="3" t="s">
        <v>37</v>
      </c>
      <c r="B57" s="3">
        <v>2</v>
      </c>
      <c r="C57" s="12" t="s">
        <v>77</v>
      </c>
      <c r="D57" s="10">
        <v>26.525243759155273</v>
      </c>
    </row>
    <row r="58" spans="1:4" x14ac:dyDescent="0.25">
      <c r="A58" s="3" t="s">
        <v>37</v>
      </c>
      <c r="B58" s="3">
        <v>3</v>
      </c>
      <c r="C58" s="12" t="s">
        <v>76</v>
      </c>
      <c r="D58" s="10">
        <v>20.740911483764648</v>
      </c>
    </row>
    <row r="59" spans="1:4" x14ac:dyDescent="0.25">
      <c r="A59" s="3" t="s">
        <v>37</v>
      </c>
      <c r="B59" s="3">
        <v>1</v>
      </c>
      <c r="C59" s="12" t="s">
        <v>77</v>
      </c>
      <c r="D59" s="10">
        <v>26.58519172668457</v>
      </c>
    </row>
    <row r="60" spans="1:4" x14ac:dyDescent="0.25">
      <c r="A60" s="3" t="s">
        <v>37</v>
      </c>
      <c r="B60" s="3">
        <v>2</v>
      </c>
      <c r="C60" s="12" t="s">
        <v>76</v>
      </c>
      <c r="D60" s="10">
        <v>20.653589248657227</v>
      </c>
    </row>
    <row r="61" spans="1:4" x14ac:dyDescent="0.25">
      <c r="A61" s="3" t="s">
        <v>37</v>
      </c>
      <c r="B61" s="3">
        <v>3</v>
      </c>
      <c r="C61" s="12" t="s">
        <v>77</v>
      </c>
      <c r="D61" s="10">
        <v>26.512184143066406</v>
      </c>
    </row>
    <row r="62" spans="1:4" x14ac:dyDescent="0.25">
      <c r="A62" s="3" t="s">
        <v>38</v>
      </c>
      <c r="B62" s="3">
        <v>1</v>
      </c>
      <c r="C62" s="12" t="s">
        <v>76</v>
      </c>
      <c r="D62" s="10">
        <v>20.80738639831543</v>
      </c>
    </row>
    <row r="63" spans="1:4" x14ac:dyDescent="0.25">
      <c r="A63" s="3" t="s">
        <v>38</v>
      </c>
      <c r="B63" s="3">
        <v>2</v>
      </c>
      <c r="C63" s="12" t="s">
        <v>77</v>
      </c>
      <c r="D63" s="10">
        <v>26.559232711791992</v>
      </c>
    </row>
    <row r="64" spans="1:4" x14ac:dyDescent="0.25">
      <c r="A64" s="3" t="s">
        <v>38</v>
      </c>
      <c r="B64" s="3">
        <v>3</v>
      </c>
      <c r="C64" s="12" t="s">
        <v>76</v>
      </c>
      <c r="D64" s="10">
        <v>20.902219772338867</v>
      </c>
    </row>
    <row r="65" spans="1:4" x14ac:dyDescent="0.25">
      <c r="A65" s="3" t="s">
        <v>38</v>
      </c>
      <c r="B65" s="3">
        <v>1</v>
      </c>
      <c r="C65" s="12" t="s">
        <v>77</v>
      </c>
      <c r="D65" s="10">
        <v>26.63885498046875</v>
      </c>
    </row>
    <row r="66" spans="1:4" x14ac:dyDescent="0.25">
      <c r="A66" s="3" t="s">
        <v>38</v>
      </c>
      <c r="B66" s="3">
        <v>2</v>
      </c>
      <c r="C66" s="12" t="s">
        <v>76</v>
      </c>
      <c r="D66" s="10">
        <v>20.790372848510742</v>
      </c>
    </row>
    <row r="67" spans="1:4" x14ac:dyDescent="0.25">
      <c r="A67" s="3" t="s">
        <v>38</v>
      </c>
      <c r="B67" s="3">
        <v>3</v>
      </c>
      <c r="C67" s="12" t="s">
        <v>77</v>
      </c>
      <c r="D67" s="10">
        <v>26.523035049438477</v>
      </c>
    </row>
    <row r="68" spans="1:4" x14ac:dyDescent="0.25">
      <c r="A68" s="3" t="s">
        <v>39</v>
      </c>
      <c r="B68" s="3">
        <v>1</v>
      </c>
      <c r="C68" s="12" t="s">
        <v>76</v>
      </c>
      <c r="D68" s="10">
        <v>19.446430206298828</v>
      </c>
    </row>
    <row r="69" spans="1:4" x14ac:dyDescent="0.25">
      <c r="A69" s="3" t="s">
        <v>39</v>
      </c>
      <c r="B69" s="3">
        <v>2</v>
      </c>
      <c r="C69" s="12" t="s">
        <v>77</v>
      </c>
      <c r="D69" s="10">
        <v>25.098560333251953</v>
      </c>
    </row>
    <row r="70" spans="1:4" x14ac:dyDescent="0.25">
      <c r="A70" s="3" t="s">
        <v>39</v>
      </c>
      <c r="B70" s="3">
        <v>3</v>
      </c>
      <c r="C70" s="12" t="s">
        <v>76</v>
      </c>
      <c r="D70" s="10">
        <v>19.486583709716797</v>
      </c>
    </row>
    <row r="71" spans="1:4" x14ac:dyDescent="0.25">
      <c r="A71" s="3" t="s">
        <v>39</v>
      </c>
      <c r="B71" s="3">
        <v>1</v>
      </c>
      <c r="C71" s="12" t="s">
        <v>77</v>
      </c>
      <c r="D71" s="10">
        <v>25.123716354370117</v>
      </c>
    </row>
    <row r="72" spans="1:4" x14ac:dyDescent="0.25">
      <c r="A72" s="3" t="s">
        <v>39</v>
      </c>
      <c r="B72" s="3">
        <v>2</v>
      </c>
      <c r="C72" s="12" t="s">
        <v>76</v>
      </c>
      <c r="D72" s="10">
        <v>19.452661514282227</v>
      </c>
    </row>
    <row r="73" spans="1:4" x14ac:dyDescent="0.25">
      <c r="A73" s="3" t="s">
        <v>39</v>
      </c>
      <c r="B73" s="3">
        <v>3</v>
      </c>
      <c r="C73" s="12" t="s">
        <v>77</v>
      </c>
      <c r="D73" s="10">
        <v>25.156538009643555</v>
      </c>
    </row>
    <row r="74" spans="1:4" x14ac:dyDescent="0.25">
      <c r="A74" s="3" t="s">
        <v>40</v>
      </c>
      <c r="B74" s="3">
        <v>1</v>
      </c>
      <c r="C74" s="12" t="s">
        <v>76</v>
      </c>
      <c r="D74" s="10">
        <v>20.938169479370117</v>
      </c>
    </row>
    <row r="75" spans="1:4" x14ac:dyDescent="0.25">
      <c r="A75" s="3" t="s">
        <v>40</v>
      </c>
      <c r="B75" s="3">
        <v>2</v>
      </c>
      <c r="C75" s="12" t="s">
        <v>77</v>
      </c>
      <c r="D75" s="10">
        <v>26.81702995300293</v>
      </c>
    </row>
    <row r="76" spans="1:4" x14ac:dyDescent="0.25">
      <c r="A76" s="3" t="s">
        <v>40</v>
      </c>
      <c r="B76" s="3">
        <v>3</v>
      </c>
      <c r="C76" s="12" t="s">
        <v>76</v>
      </c>
      <c r="D76" s="10">
        <v>20.98736572265625</v>
      </c>
    </row>
    <row r="77" spans="1:4" x14ac:dyDescent="0.25">
      <c r="A77" s="3" t="s">
        <v>40</v>
      </c>
      <c r="B77" s="3">
        <v>1</v>
      </c>
      <c r="C77" s="12" t="s">
        <v>77</v>
      </c>
      <c r="D77" s="10">
        <v>26.787181854248047</v>
      </c>
    </row>
    <row r="78" spans="1:4" x14ac:dyDescent="0.25">
      <c r="A78" s="3" t="s">
        <v>40</v>
      </c>
      <c r="B78" s="3">
        <v>2</v>
      </c>
      <c r="C78" s="12" t="s">
        <v>76</v>
      </c>
      <c r="D78" s="10">
        <v>20.977239608764648</v>
      </c>
    </row>
    <row r="79" spans="1:4" x14ac:dyDescent="0.25">
      <c r="A79" s="3" t="s">
        <v>40</v>
      </c>
      <c r="B79" s="3">
        <v>3</v>
      </c>
      <c r="C79" s="12" t="s">
        <v>77</v>
      </c>
      <c r="D79" s="10">
        <v>26.844141006469727</v>
      </c>
    </row>
    <row r="80" spans="1:4" x14ac:dyDescent="0.25">
      <c r="A80" s="3" t="s">
        <v>41</v>
      </c>
      <c r="B80" s="3">
        <v>1</v>
      </c>
      <c r="C80" s="12" t="s">
        <v>76</v>
      </c>
      <c r="D80" s="10">
        <v>20.510055541992188</v>
      </c>
    </row>
    <row r="81" spans="1:4" x14ac:dyDescent="0.25">
      <c r="A81" s="3" t="s">
        <v>41</v>
      </c>
      <c r="B81" s="3">
        <v>2</v>
      </c>
      <c r="C81" s="12" t="s">
        <v>77</v>
      </c>
      <c r="D81" s="10">
        <v>26.537929534912109</v>
      </c>
    </row>
    <row r="82" spans="1:4" x14ac:dyDescent="0.25">
      <c r="A82" s="3" t="s">
        <v>41</v>
      </c>
      <c r="B82" s="3">
        <v>3</v>
      </c>
      <c r="C82" s="12" t="s">
        <v>76</v>
      </c>
      <c r="D82" s="10">
        <v>20.465564727783203</v>
      </c>
    </row>
    <row r="83" spans="1:4" x14ac:dyDescent="0.25">
      <c r="A83" s="3" t="s">
        <v>41</v>
      </c>
      <c r="B83" s="3">
        <v>1</v>
      </c>
      <c r="C83" s="12" t="s">
        <v>77</v>
      </c>
      <c r="D83" s="10">
        <v>26.613544464111328</v>
      </c>
    </row>
    <row r="84" spans="1:4" x14ac:dyDescent="0.25">
      <c r="A84" s="3" t="s">
        <v>41</v>
      </c>
      <c r="B84" s="3">
        <v>2</v>
      </c>
      <c r="C84" s="12" t="s">
        <v>76</v>
      </c>
      <c r="D84" s="10">
        <v>20.372377395629883</v>
      </c>
    </row>
    <row r="85" spans="1:4" x14ac:dyDescent="0.25">
      <c r="A85" s="3" t="s">
        <v>41</v>
      </c>
      <c r="B85" s="3">
        <v>3</v>
      </c>
      <c r="C85" s="12" t="s">
        <v>77</v>
      </c>
      <c r="D85" s="10">
        <v>26.517837524414063</v>
      </c>
    </row>
    <row r="86" spans="1:4" x14ac:dyDescent="0.25">
      <c r="A86" s="3" t="s">
        <v>42</v>
      </c>
      <c r="B86" s="3">
        <v>1</v>
      </c>
      <c r="C86" s="12" t="s">
        <v>76</v>
      </c>
      <c r="D86" s="10">
        <v>19.980472564697266</v>
      </c>
    </row>
    <row r="87" spans="1:4" x14ac:dyDescent="0.25">
      <c r="A87" s="3" t="s">
        <v>42</v>
      </c>
      <c r="B87" s="3">
        <v>2</v>
      </c>
      <c r="C87" s="12" t="s">
        <v>77</v>
      </c>
      <c r="D87" s="10">
        <v>25.905115127563477</v>
      </c>
    </row>
    <row r="88" spans="1:4" x14ac:dyDescent="0.25">
      <c r="A88" s="3" t="s">
        <v>42</v>
      </c>
      <c r="B88" s="3">
        <v>3</v>
      </c>
      <c r="C88" s="12" t="s">
        <v>76</v>
      </c>
      <c r="D88" s="10">
        <v>19.929643630981445</v>
      </c>
    </row>
    <row r="89" spans="1:4" x14ac:dyDescent="0.25">
      <c r="A89" s="3" t="s">
        <v>42</v>
      </c>
      <c r="B89" s="3">
        <v>1</v>
      </c>
      <c r="C89" s="12" t="s">
        <v>77</v>
      </c>
      <c r="D89" s="10">
        <v>25.901485443115234</v>
      </c>
    </row>
    <row r="90" spans="1:4" x14ac:dyDescent="0.25">
      <c r="A90" s="3" t="s">
        <v>42</v>
      </c>
      <c r="B90" s="3">
        <v>2</v>
      </c>
      <c r="C90" s="12" t="s">
        <v>76</v>
      </c>
      <c r="D90" s="10">
        <v>19.969131469726563</v>
      </c>
    </row>
    <row r="91" spans="1:4" x14ac:dyDescent="0.25">
      <c r="A91" s="3" t="s">
        <v>42</v>
      </c>
      <c r="B91" s="3">
        <v>3</v>
      </c>
      <c r="C91" s="12" t="s">
        <v>77</v>
      </c>
      <c r="D91" s="10">
        <v>25.917261123657227</v>
      </c>
    </row>
    <row r="92" spans="1:4" x14ac:dyDescent="0.25">
      <c r="A92" s="3" t="s">
        <v>43</v>
      </c>
      <c r="B92" s="3">
        <v>1</v>
      </c>
      <c r="C92" s="12" t="s">
        <v>76</v>
      </c>
      <c r="D92" s="10">
        <v>20.395656585693359</v>
      </c>
    </row>
    <row r="93" spans="1:4" x14ac:dyDescent="0.25">
      <c r="A93" s="3" t="s">
        <v>43</v>
      </c>
      <c r="B93" s="3">
        <v>2</v>
      </c>
      <c r="C93" s="12" t="s">
        <v>77</v>
      </c>
      <c r="D93" s="10">
        <v>26.189544677734375</v>
      </c>
    </row>
    <row r="94" spans="1:4" x14ac:dyDescent="0.25">
      <c r="A94" s="3" t="s">
        <v>43</v>
      </c>
      <c r="B94" s="3">
        <v>3</v>
      </c>
      <c r="C94" s="12" t="s">
        <v>76</v>
      </c>
      <c r="D94" s="10">
        <v>20.157688140869141</v>
      </c>
    </row>
    <row r="95" spans="1:4" x14ac:dyDescent="0.25">
      <c r="A95" s="3" t="s">
        <v>43</v>
      </c>
      <c r="B95" s="3">
        <v>1</v>
      </c>
      <c r="C95" s="12" t="s">
        <v>77</v>
      </c>
      <c r="D95" s="10">
        <v>25.942724227905273</v>
      </c>
    </row>
    <row r="96" spans="1:4" x14ac:dyDescent="0.25">
      <c r="A96" s="3" t="s">
        <v>43</v>
      </c>
      <c r="B96" s="3">
        <v>2</v>
      </c>
      <c r="C96" s="12" t="s">
        <v>76</v>
      </c>
      <c r="D96" s="10">
        <v>20.428071975708008</v>
      </c>
    </row>
    <row r="97" spans="1:4" x14ac:dyDescent="0.25">
      <c r="A97" s="3" t="s">
        <v>43</v>
      </c>
      <c r="B97" s="3">
        <v>3</v>
      </c>
      <c r="C97" s="12" t="s">
        <v>77</v>
      </c>
      <c r="D97" s="10">
        <v>26.242275238037109</v>
      </c>
    </row>
    <row r="98" spans="1:4" x14ac:dyDescent="0.25">
      <c r="A98" s="3" t="s">
        <v>44</v>
      </c>
      <c r="B98" s="3">
        <v>1</v>
      </c>
      <c r="C98" s="12" t="s">
        <v>76</v>
      </c>
      <c r="D98" s="10">
        <v>20.788198471069336</v>
      </c>
    </row>
    <row r="99" spans="1:4" x14ac:dyDescent="0.25">
      <c r="A99" s="3" t="s">
        <v>44</v>
      </c>
      <c r="B99" s="3">
        <v>2</v>
      </c>
      <c r="C99" s="12" t="s">
        <v>77</v>
      </c>
      <c r="D99" s="10">
        <v>26.495145797729492</v>
      </c>
    </row>
    <row r="100" spans="1:4" x14ac:dyDescent="0.25">
      <c r="A100" s="3" t="s">
        <v>44</v>
      </c>
      <c r="B100" s="3">
        <v>3</v>
      </c>
      <c r="C100" s="12" t="s">
        <v>76</v>
      </c>
      <c r="D100" s="10">
        <v>20.86085319519043</v>
      </c>
    </row>
    <row r="101" spans="1:4" x14ac:dyDescent="0.25">
      <c r="A101" s="3" t="s">
        <v>44</v>
      </c>
      <c r="B101" s="3">
        <v>1</v>
      </c>
      <c r="C101" s="12" t="s">
        <v>77</v>
      </c>
      <c r="D101" s="10">
        <v>26.610734939575195</v>
      </c>
    </row>
    <row r="102" spans="1:4" x14ac:dyDescent="0.25">
      <c r="A102" s="3" t="s">
        <v>44</v>
      </c>
      <c r="B102" s="3">
        <v>2</v>
      </c>
      <c r="C102" s="12" t="s">
        <v>76</v>
      </c>
      <c r="D102" s="10">
        <v>20.639104843139648</v>
      </c>
    </row>
    <row r="103" spans="1:4" x14ac:dyDescent="0.25">
      <c r="A103" s="3" t="s">
        <v>44</v>
      </c>
      <c r="B103" s="3">
        <v>3</v>
      </c>
      <c r="C103" s="12" t="s">
        <v>77</v>
      </c>
      <c r="D103" s="10">
        <v>26.475454330444336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9</vt:i4>
      </vt:variant>
    </vt:vector>
  </HeadingPairs>
  <TitlesOfParts>
    <vt:vector size="9" baseType="lpstr">
      <vt:lpstr>Metadata</vt:lpstr>
      <vt:lpstr>Hip Kcnq2</vt:lpstr>
      <vt:lpstr>One sample ttest hip Q2</vt:lpstr>
      <vt:lpstr>Raw hip Kcnq2</vt:lpstr>
      <vt:lpstr>Hip Kcnq2 CT QC</vt:lpstr>
      <vt:lpstr>CTX Kcnq2</vt:lpstr>
      <vt:lpstr>One sample ttest CTX Q2</vt:lpstr>
      <vt:lpstr>CTX Kcnq2 raw data</vt:lpstr>
      <vt:lpstr>Cortex Kcnq2 CT QC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Timothy Abreo</dc:creator>
  <cp:lastModifiedBy>Abreo, Timothy</cp:lastModifiedBy>
  <cp:lastPrinted>2022-03-31T14:45:40Z</cp:lastPrinted>
  <dcterms:created xsi:type="dcterms:W3CDTF">2021-10-19T13:28:41Z</dcterms:created>
  <dcterms:modified xsi:type="dcterms:W3CDTF">2024-06-06T15:54:56Z</dcterms:modified>
</cp:coreProperties>
</file>