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D:\G256W Paper Data\G256W Paper Source data and reagents table\"/>
    </mc:Choice>
  </mc:AlternateContent>
  <xr:revisionPtr revIDLastSave="0" documentId="13_ncr:1_{78DC3F7D-6D2D-440A-A1B8-DBBF37720F0F}" xr6:coauthVersionLast="47" xr6:coauthVersionMax="47" xr10:uidLastSave="{00000000-0000-0000-0000-000000000000}"/>
  <bookViews>
    <workbookView xWindow="2295" yWindow="2295" windowWidth="21600" windowHeight="11295" firstSheet="5" activeTab="8" xr2:uid="{00000000-000D-0000-FFFF-FFFF00000000}"/>
  </bookViews>
  <sheets>
    <sheet name="Metadata" sheetId="1" r:id="rId1"/>
    <sheet name="Hippocampus Kcnq2 Quant" sheetId="2" r:id="rId2"/>
    <sheet name="One sample ttest Hip Q2" sheetId="12" r:id="rId3"/>
    <sheet name="Hippocampus Kcnq2 Data" sheetId="7" r:id="rId4"/>
    <sheet name="Hippocampus Kcnq2 CT QC" sheetId="15" r:id="rId5"/>
    <sheet name="Cortex Kcnq2 Quant" sheetId="5" r:id="rId6"/>
    <sheet name="One Sample ttest CTX Q2" sheetId="13" r:id="rId7"/>
    <sheet name="Cortex Kcnq2 Data" sheetId="6" r:id="rId8"/>
    <sheet name="Cortex Kcnq2 CT QC" sheetId="14" r:id="rId9"/>
  </sheets>
  <definedNames>
    <definedName name="_xlnm._FilterDatabase" localSheetId="0" hidden="1">Metadata!$A$1:$H$20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15" l="1" a="1"/>
  <c r="K6" i="15" s="1"/>
  <c r="K19" i="15" l="1" a="1"/>
  <c r="K19" i="15" s="1"/>
  <c r="J19" i="15" a="1"/>
  <c r="J19" i="15" s="1"/>
  <c r="I19" i="15"/>
  <c r="H19" i="15"/>
  <c r="K18" i="15" a="1"/>
  <c r="K18" i="15" s="1"/>
  <c r="J18" i="15" a="1"/>
  <c r="J18" i="15" s="1"/>
  <c r="I18" i="15"/>
  <c r="H18" i="15"/>
  <c r="K17" i="15" a="1"/>
  <c r="K17" i="15" s="1"/>
  <c r="J17" i="15" a="1"/>
  <c r="J17" i="15" s="1"/>
  <c r="I17" i="15"/>
  <c r="H17" i="15"/>
  <c r="K16" i="15" a="1"/>
  <c r="K16" i="15" s="1"/>
  <c r="J16" i="15" a="1"/>
  <c r="J16" i="15" s="1"/>
  <c r="I16" i="15"/>
  <c r="H16" i="15"/>
  <c r="K15" i="15" a="1"/>
  <c r="K15" i="15" s="1"/>
  <c r="J15" i="15" a="1"/>
  <c r="J15" i="15" s="1"/>
  <c r="I15" i="15"/>
  <c r="H15" i="15"/>
  <c r="K14" i="15" a="1"/>
  <c r="K14" i="15" s="1"/>
  <c r="J14" i="15" a="1"/>
  <c r="J14" i="15" s="1"/>
  <c r="I14" i="15"/>
  <c r="H14" i="15"/>
  <c r="K13" i="15" a="1"/>
  <c r="K13" i="15" s="1"/>
  <c r="J13" i="15" a="1"/>
  <c r="J13" i="15" s="1"/>
  <c r="I13" i="15"/>
  <c r="H13" i="15"/>
  <c r="K12" i="15" a="1"/>
  <c r="K12" i="15" s="1"/>
  <c r="J12" i="15" a="1"/>
  <c r="J12" i="15" s="1"/>
  <c r="I12" i="15"/>
  <c r="H12" i="15"/>
  <c r="K11" i="15" a="1"/>
  <c r="K11" i="15" s="1"/>
  <c r="J11" i="15" a="1"/>
  <c r="J11" i="15" s="1"/>
  <c r="I11" i="15"/>
  <c r="H11" i="15"/>
  <c r="K10" i="15" a="1"/>
  <c r="K10" i="15" s="1"/>
  <c r="J10" i="15" a="1"/>
  <c r="J10" i="15" s="1"/>
  <c r="I10" i="15"/>
  <c r="H10" i="15"/>
  <c r="N9" i="15"/>
  <c r="K9" i="15" a="1"/>
  <c r="K9" i="15" s="1"/>
  <c r="J9" i="15" a="1"/>
  <c r="J9" i="15" s="1"/>
  <c r="I9" i="15"/>
  <c r="H9" i="15"/>
  <c r="K8" i="15" a="1"/>
  <c r="K8" i="15" s="1"/>
  <c r="J8" i="15" a="1"/>
  <c r="J8" i="15" s="1"/>
  <c r="I8" i="15"/>
  <c r="N8" i="15" s="1"/>
  <c r="H8" i="15"/>
  <c r="K7" i="15" a="1"/>
  <c r="K7" i="15" s="1"/>
  <c r="J7" i="15" a="1"/>
  <c r="J7" i="15" s="1"/>
  <c r="I7" i="15"/>
  <c r="H7" i="15"/>
  <c r="J6" i="15" a="1"/>
  <c r="J6" i="15" s="1"/>
  <c r="I6" i="15"/>
  <c r="H6" i="15"/>
  <c r="K5" i="15" a="1"/>
  <c r="K5" i="15" s="1"/>
  <c r="J5" i="15" a="1"/>
  <c r="J5" i="15" s="1"/>
  <c r="I5" i="15"/>
  <c r="H5" i="15"/>
  <c r="N4" i="15"/>
  <c r="K4" i="15" a="1"/>
  <c r="K4" i="15" s="1"/>
  <c r="J4" i="15" a="1"/>
  <c r="J4" i="15" s="1"/>
  <c r="I4" i="15"/>
  <c r="H4" i="15"/>
  <c r="K3" i="15" a="1"/>
  <c r="K3" i="15" s="1"/>
  <c r="J3" i="15" a="1"/>
  <c r="J3" i="15" s="1"/>
  <c r="I3" i="15"/>
  <c r="H3" i="15"/>
  <c r="K2" i="15" a="1"/>
  <c r="K2" i="15" s="1"/>
  <c r="J2" i="15" a="1"/>
  <c r="J2" i="15" s="1"/>
  <c r="I2" i="15"/>
  <c r="H2" i="15"/>
  <c r="O4" i="15" l="1" a="1"/>
  <c r="O4" i="15" s="1"/>
  <c r="N7" i="15"/>
  <c r="O9" i="15" a="1"/>
  <c r="O9" i="15" s="1"/>
  <c r="N3" i="15"/>
  <c r="N2" i="15"/>
  <c r="O3" i="15" a="1"/>
  <c r="O3" i="15" s="1"/>
  <c r="O7" i="15" a="1"/>
  <c r="O7" i="15" s="1"/>
  <c r="O2" i="15" a="1"/>
  <c r="O2" i="15" s="1"/>
  <c r="O8" i="15" a="1"/>
  <c r="O8" i="15" s="1"/>
  <c r="K3" i="14" a="1"/>
  <c r="K3" i="14" s="1"/>
  <c r="K4" i="14" a="1"/>
  <c r="K4" i="14" s="1"/>
  <c r="K5" i="14" a="1"/>
  <c r="K5" i="14" s="1"/>
  <c r="K6" i="14" a="1"/>
  <c r="K6" i="14" s="1"/>
  <c r="K7" i="14" a="1"/>
  <c r="K7" i="14" s="1"/>
  <c r="K8" i="14" a="1"/>
  <c r="K8" i="14" s="1"/>
  <c r="K9" i="14" a="1"/>
  <c r="K9" i="14" s="1"/>
  <c r="K10" i="14" a="1"/>
  <c r="K10" i="14" s="1"/>
  <c r="K11" i="14" a="1"/>
  <c r="K11" i="14" s="1"/>
  <c r="K12" i="14" a="1"/>
  <c r="K12" i="14" s="1"/>
  <c r="K13" i="14" a="1"/>
  <c r="K13" i="14" s="1"/>
  <c r="K14" i="14" a="1"/>
  <c r="K14" i="14" s="1"/>
  <c r="K15" i="14" a="1"/>
  <c r="K15" i="14" s="1"/>
  <c r="K16" i="14" a="1"/>
  <c r="K16" i="14" s="1"/>
  <c r="K17" i="14" a="1"/>
  <c r="K17" i="14" s="1"/>
  <c r="K18" i="14" a="1"/>
  <c r="K18" i="14" s="1"/>
  <c r="K19" i="14" a="1"/>
  <c r="K19" i="14" s="1"/>
  <c r="K2" i="14" a="1"/>
  <c r="K2" i="14" s="1"/>
  <c r="J3" i="14" a="1"/>
  <c r="J3" i="14" s="1"/>
  <c r="J4" i="14" a="1"/>
  <c r="J4" i="14" s="1"/>
  <c r="J5" i="14" a="1"/>
  <c r="J5" i="14" s="1"/>
  <c r="J6" i="14" a="1"/>
  <c r="J6" i="14" s="1"/>
  <c r="J7" i="14" a="1"/>
  <c r="J7" i="14" s="1"/>
  <c r="J8" i="14" a="1"/>
  <c r="J8" i="14" s="1"/>
  <c r="J9" i="14" a="1"/>
  <c r="J9" i="14" s="1"/>
  <c r="J10" i="14" a="1"/>
  <c r="J10" i="14" s="1"/>
  <c r="J11" i="14" a="1"/>
  <c r="J11" i="14" s="1"/>
  <c r="J12" i="14" a="1"/>
  <c r="J12" i="14" s="1"/>
  <c r="J13" i="14" a="1"/>
  <c r="J13" i="14" s="1"/>
  <c r="J14" i="14" a="1"/>
  <c r="J14" i="14" s="1"/>
  <c r="J15" i="14" a="1"/>
  <c r="J15" i="14" s="1"/>
  <c r="J16" i="14" a="1"/>
  <c r="J16" i="14" s="1"/>
  <c r="J17" i="14" a="1"/>
  <c r="J17" i="14" s="1"/>
  <c r="J18" i="14" a="1"/>
  <c r="J18" i="14" s="1"/>
  <c r="J19" i="14" a="1"/>
  <c r="J19" i="14" s="1"/>
  <c r="J2" i="14" a="1"/>
  <c r="J2" i="14" s="1"/>
  <c r="I3" i="14" l="1"/>
  <c r="I4" i="14"/>
  <c r="I5" i="14"/>
  <c r="I6" i="14"/>
  <c r="I7" i="14"/>
  <c r="I8" i="14"/>
  <c r="I9" i="14"/>
  <c r="I10" i="14"/>
  <c r="I11" i="14"/>
  <c r="I12" i="14"/>
  <c r="I13" i="14"/>
  <c r="I14" i="14"/>
  <c r="I15" i="14"/>
  <c r="I16" i="14"/>
  <c r="I17" i="14"/>
  <c r="I18" i="14"/>
  <c r="I19" i="14"/>
  <c r="I2" i="14"/>
  <c r="H3" i="14"/>
  <c r="H4" i="14"/>
  <c r="H5" i="14"/>
  <c r="H6" i="14"/>
  <c r="H7" i="14"/>
  <c r="H8" i="14"/>
  <c r="H9" i="14"/>
  <c r="H10" i="14"/>
  <c r="H11" i="14"/>
  <c r="H12" i="14"/>
  <c r="H13" i="14"/>
  <c r="H14" i="14"/>
  <c r="H15" i="14"/>
  <c r="H16" i="14"/>
  <c r="H17" i="14"/>
  <c r="H18" i="14"/>
  <c r="H19" i="14"/>
  <c r="H2" i="14"/>
  <c r="N3" i="14" l="1"/>
  <c r="N9" i="14"/>
  <c r="O4" i="14" a="1"/>
  <c r="O4" i="14" s="1"/>
  <c r="N2" i="14"/>
  <c r="O3" i="14" a="1"/>
  <c r="O3" i="14" s="1"/>
  <c r="O2" i="14" a="1"/>
  <c r="O2" i="14" s="1"/>
  <c r="O9" i="14" a="1"/>
  <c r="O9" i="14" s="1"/>
  <c r="O8" i="14" a="1"/>
  <c r="O8" i="14" s="1"/>
  <c r="O7" i="14" a="1"/>
  <c r="O7" i="14" s="1"/>
  <c r="N7" i="14"/>
  <c r="N8" i="14"/>
  <c r="N4" i="14"/>
  <c r="M5" i="2" a="1"/>
  <c r="M5" i="2" s="1"/>
  <c r="L5" i="2"/>
  <c r="K5" i="5"/>
  <c r="L5" i="5" a="1"/>
  <c r="L5" i="5" s="1"/>
  <c r="D3" i="13"/>
  <c r="D2" i="13"/>
  <c r="D1" i="13"/>
  <c r="D5" i="13" s="1"/>
  <c r="D3" i="12"/>
  <c r="D2" i="12"/>
  <c r="D1" i="12"/>
  <c r="D5" i="12" s="1"/>
  <c r="D16" i="7"/>
  <c r="D4" i="13" l="1"/>
  <c r="D7" i="13" s="1"/>
  <c r="D8" i="13" s="1"/>
  <c r="D4" i="12"/>
  <c r="D7" i="12"/>
  <c r="D8" i="12" s="1"/>
  <c r="G2" i="1"/>
  <c r="D2" i="7"/>
  <c r="D2" i="6" l="1"/>
  <c r="D19" i="6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4" i="7"/>
  <c r="D17" i="7"/>
  <c r="L3" i="2" l="1"/>
  <c r="M3" i="2" a="1"/>
  <c r="M3" i="2" s="1"/>
  <c r="E14" i="6"/>
  <c r="F14" i="6" s="1"/>
  <c r="E19" i="6"/>
  <c r="F19" i="6" s="1"/>
  <c r="D19" i="7"/>
  <c r="D18" i="7"/>
  <c r="D15" i="7"/>
  <c r="E17" i="7" s="1"/>
  <c r="F17" i="7" s="1"/>
  <c r="D13" i="7"/>
  <c r="D12" i="7"/>
  <c r="D11" i="7"/>
  <c r="D10" i="7"/>
  <c r="D9" i="7"/>
  <c r="D8" i="7"/>
  <c r="D7" i="7"/>
  <c r="D6" i="7"/>
  <c r="D5" i="7"/>
  <c r="D4" i="7"/>
  <c r="D3" i="7"/>
  <c r="E2" i="7" l="1"/>
  <c r="E16" i="7"/>
  <c r="F16" i="7" s="1"/>
  <c r="E3" i="7"/>
  <c r="F3" i="7" s="1"/>
  <c r="E7" i="7"/>
  <c r="F7" i="7" s="1"/>
  <c r="E11" i="7"/>
  <c r="F11" i="7" s="1"/>
  <c r="E8" i="7"/>
  <c r="F8" i="7" s="1"/>
  <c r="E4" i="7"/>
  <c r="F4" i="7" s="1"/>
  <c r="E12" i="7"/>
  <c r="F12" i="7" s="1"/>
  <c r="E9" i="7"/>
  <c r="F9" i="7" s="1"/>
  <c r="E18" i="7"/>
  <c r="F18" i="7" s="1"/>
  <c r="E6" i="7"/>
  <c r="F6" i="7" s="1"/>
  <c r="E14" i="7"/>
  <c r="F14" i="7" s="1"/>
  <c r="E15" i="7"/>
  <c r="F15" i="7" s="1"/>
  <c r="E5" i="7"/>
  <c r="F5" i="7" s="1"/>
  <c r="E13" i="7"/>
  <c r="F13" i="7" s="1"/>
  <c r="F2" i="7"/>
  <c r="E10" i="7"/>
  <c r="F10" i="7" s="1"/>
  <c r="E19" i="7"/>
  <c r="F19" i="7" s="1"/>
  <c r="L4" i="5" a="1"/>
  <c r="L4" i="5" s="1"/>
  <c r="K4" i="5"/>
  <c r="L3" i="5" a="1"/>
  <c r="L3" i="5" s="1"/>
  <c r="K3" i="5"/>
  <c r="E2" i="6"/>
  <c r="F2" i="6" s="1"/>
  <c r="E3" i="6"/>
  <c r="F3" i="6" s="1"/>
  <c r="E4" i="6"/>
  <c r="F4" i="6" s="1"/>
  <c r="E5" i="6"/>
  <c r="F5" i="6" s="1"/>
  <c r="E6" i="6"/>
  <c r="F6" i="6" s="1"/>
  <c r="E7" i="6"/>
  <c r="F7" i="6" s="1"/>
  <c r="E8" i="6"/>
  <c r="F8" i="6" s="1"/>
  <c r="E9" i="6"/>
  <c r="F9" i="6" s="1"/>
  <c r="E10" i="6"/>
  <c r="F10" i="6" s="1"/>
  <c r="E11" i="6"/>
  <c r="F11" i="6" s="1"/>
  <c r="E12" i="6"/>
  <c r="F12" i="6" s="1"/>
  <c r="E13" i="6"/>
  <c r="F13" i="6" s="1"/>
  <c r="E15" i="6"/>
  <c r="F15" i="6" s="1"/>
  <c r="E16" i="6"/>
  <c r="F16" i="6" s="1"/>
  <c r="E17" i="6"/>
  <c r="F17" i="6" s="1"/>
  <c r="E18" i="6"/>
  <c r="F18" i="6" s="1"/>
  <c r="M4" i="2" l="1" a="1"/>
  <c r="M4" i="2" s="1"/>
  <c r="L4" i="2" l="1"/>
  <c r="G19" i="2"/>
  <c r="G18" i="2"/>
  <c r="G17" i="2"/>
  <c r="G13" i="2"/>
  <c r="G12" i="2"/>
  <c r="G11" i="2"/>
  <c r="G10" i="2"/>
  <c r="G9" i="2"/>
  <c r="G8" i="2"/>
  <c r="G16" i="2"/>
  <c r="G15" i="2"/>
  <c r="G14" i="2"/>
  <c r="G7" i="2"/>
  <c r="G6" i="2"/>
  <c r="G5" i="2"/>
  <c r="G4" i="2"/>
  <c r="G3" i="2"/>
  <c r="G2" i="2"/>
  <c r="G4" i="1" l="1"/>
  <c r="G5" i="1"/>
  <c r="G6" i="1"/>
  <c r="G7" i="1"/>
  <c r="G14" i="1"/>
  <c r="G15" i="1"/>
  <c r="G16" i="1"/>
  <c r="G8" i="1"/>
  <c r="G9" i="1"/>
  <c r="G10" i="1"/>
  <c r="G3" i="1"/>
  <c r="G17" i="1"/>
  <c r="G18" i="1"/>
  <c r="G19" i="1"/>
  <c r="G11" i="1"/>
  <c r="G12" i="1"/>
  <c r="G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<sst xmlns="http://schemas.openxmlformats.org/spreadsheetml/2006/main" count="1024" uniqueCount="80">
  <si>
    <t>Mouse ID</t>
  </si>
  <si>
    <t>DOB</t>
  </si>
  <si>
    <t>DOD</t>
  </si>
  <si>
    <t>Sex</t>
  </si>
  <si>
    <t>Age (Days)</t>
  </si>
  <si>
    <t>Genotype</t>
  </si>
  <si>
    <t>WT</t>
  </si>
  <si>
    <t>M</t>
  </si>
  <si>
    <t>Het</t>
  </si>
  <si>
    <t>T102.1-1</t>
  </si>
  <si>
    <t>F</t>
  </si>
  <si>
    <t>T102.1-2</t>
  </si>
  <si>
    <t>T102.1-3</t>
  </si>
  <si>
    <t>T102.1-4</t>
  </si>
  <si>
    <t>T102.1-5</t>
  </si>
  <si>
    <t>T102.1-6</t>
  </si>
  <si>
    <t>T104.2-3</t>
  </si>
  <si>
    <t>T104.1-1</t>
  </si>
  <si>
    <t>211.1-2</t>
  </si>
  <si>
    <t>211.1-3</t>
  </si>
  <si>
    <t>Strain</t>
  </si>
  <si>
    <t>G256W</t>
  </si>
  <si>
    <t>A102.2-4</t>
  </si>
  <si>
    <t>190.2-3</t>
  </si>
  <si>
    <t>190.2-5</t>
  </si>
  <si>
    <t>190.2-7</t>
  </si>
  <si>
    <t>187.4-3</t>
  </si>
  <si>
    <t>211.2-3</t>
  </si>
  <si>
    <t>Tube Label</t>
  </si>
  <si>
    <t>GF1</t>
  </si>
  <si>
    <t>GF2</t>
  </si>
  <si>
    <t>GM1</t>
  </si>
  <si>
    <t>GF3</t>
  </si>
  <si>
    <t>DF1</t>
  </si>
  <si>
    <t>DM2</t>
  </si>
  <si>
    <t>DF2</t>
  </si>
  <si>
    <t>DF3</t>
  </si>
  <si>
    <t>WF1</t>
  </si>
  <si>
    <t>WM1</t>
  </si>
  <si>
    <t>WF2</t>
  </si>
  <si>
    <t>WF3</t>
  </si>
  <si>
    <t>GM2</t>
  </si>
  <si>
    <t>GM3</t>
  </si>
  <si>
    <t>DM1</t>
  </si>
  <si>
    <t>DM3</t>
  </si>
  <si>
    <t>WM2</t>
  </si>
  <si>
    <t>WM3</t>
  </si>
  <si>
    <t>T103.1-3</t>
  </si>
  <si>
    <t>T104.1-3</t>
  </si>
  <si>
    <t>Average Fold Change</t>
  </si>
  <si>
    <t>SEM</t>
  </si>
  <si>
    <t>Fold Change</t>
  </si>
  <si>
    <t>DeltaCt</t>
  </si>
  <si>
    <t>DeltaDeltaCT</t>
  </si>
  <si>
    <t/>
  </si>
  <si>
    <t>Sample size</t>
  </si>
  <si>
    <t>Sample mean</t>
  </si>
  <si>
    <t>Sample standard deviation</t>
  </si>
  <si>
    <t>Sample SEM</t>
  </si>
  <si>
    <t>Degrees of freedom</t>
  </si>
  <si>
    <t>Hypothesized mean</t>
  </si>
  <si>
    <r>
      <t xml:space="preserve">T statistic </t>
    </r>
    <r>
      <rPr>
        <i/>
        <sz val="11"/>
        <color theme="1"/>
        <rFont val="Calibri"/>
        <family val="2"/>
        <scheme val="minor"/>
      </rPr>
      <t>t</t>
    </r>
  </si>
  <si>
    <t>P-value</t>
  </si>
  <si>
    <t>E254fs</t>
  </si>
  <si>
    <r>
      <t xml:space="preserve">E254fs </t>
    </r>
    <r>
      <rPr>
        <b/>
        <i/>
        <sz val="11"/>
        <color theme="1"/>
        <rFont val="Calibri"/>
        <family val="2"/>
        <scheme val="minor"/>
      </rPr>
      <t>Kcnq2</t>
    </r>
    <r>
      <rPr>
        <b/>
        <sz val="11"/>
        <color theme="1"/>
        <rFont val="Calibri"/>
        <family val="2"/>
        <scheme val="minor"/>
      </rPr>
      <t xml:space="preserve"> fold change </t>
    </r>
  </si>
  <si>
    <t>Kcnq2</t>
  </si>
  <si>
    <t>Animal</t>
  </si>
  <si>
    <t>Target</t>
  </si>
  <si>
    <t>Cycle threshold (CT)</t>
  </si>
  <si>
    <t>Technical replicate number</t>
  </si>
  <si>
    <r>
      <t xml:space="preserve">Average </t>
    </r>
    <r>
      <rPr>
        <i/>
        <sz val="11"/>
        <color theme="1"/>
        <rFont val="Calibri"/>
        <family val="2"/>
        <scheme val="minor"/>
      </rPr>
      <t xml:space="preserve">Kcnq2 </t>
    </r>
    <r>
      <rPr>
        <sz val="11"/>
        <color theme="1"/>
        <rFont val="Calibri"/>
        <family val="2"/>
        <scheme val="minor"/>
      </rPr>
      <t>CT</t>
    </r>
  </si>
  <si>
    <r>
      <t xml:space="preserve">Average </t>
    </r>
    <r>
      <rPr>
        <i/>
        <sz val="11"/>
        <color theme="1"/>
        <rFont val="Calibri"/>
        <family val="2"/>
        <scheme val="minor"/>
      </rPr>
      <t xml:space="preserve">Gapdh </t>
    </r>
    <r>
      <rPr>
        <sz val="11"/>
        <color theme="1"/>
        <rFont val="Calibri"/>
        <family val="2"/>
        <scheme val="minor"/>
      </rPr>
      <t>CT</t>
    </r>
  </si>
  <si>
    <r>
      <t xml:space="preserve">SD </t>
    </r>
    <r>
      <rPr>
        <i/>
        <sz val="11"/>
        <color theme="1"/>
        <rFont val="Calibri"/>
        <family val="2"/>
        <scheme val="minor"/>
      </rPr>
      <t>Kcnq2</t>
    </r>
    <r>
      <rPr>
        <sz val="11"/>
        <color theme="1"/>
        <rFont val="Calibri"/>
        <family val="2"/>
        <scheme val="minor"/>
      </rPr>
      <t xml:space="preserve"> CT</t>
    </r>
  </si>
  <si>
    <r>
      <t xml:space="preserve">SD </t>
    </r>
    <r>
      <rPr>
        <i/>
        <sz val="11"/>
        <color theme="1"/>
        <rFont val="Calibri"/>
        <family val="2"/>
        <scheme val="minor"/>
      </rPr>
      <t xml:space="preserve">Gapdh </t>
    </r>
    <r>
      <rPr>
        <sz val="11"/>
        <color theme="1"/>
        <rFont val="Calibri"/>
        <family val="2"/>
        <scheme val="minor"/>
      </rPr>
      <t>CT</t>
    </r>
  </si>
  <si>
    <t>E254fs/+</t>
  </si>
  <si>
    <t>G256W/+</t>
  </si>
  <si>
    <t>Gapdh</t>
  </si>
  <si>
    <r>
      <t xml:space="preserve">SEM </t>
    </r>
    <r>
      <rPr>
        <i/>
        <sz val="11"/>
        <color theme="1"/>
        <rFont val="Calibri"/>
        <family val="2"/>
        <scheme val="minor"/>
      </rPr>
      <t xml:space="preserve">Kcnq2 </t>
    </r>
    <r>
      <rPr>
        <sz val="11"/>
        <color theme="1"/>
        <rFont val="Calibri"/>
        <family val="2"/>
        <scheme val="minor"/>
      </rPr>
      <t>CT</t>
    </r>
  </si>
  <si>
    <r>
      <t xml:space="preserve">Average </t>
    </r>
    <r>
      <rPr>
        <i/>
        <sz val="11"/>
        <color theme="1"/>
        <rFont val="Calibri"/>
        <family val="2"/>
        <scheme val="minor"/>
      </rPr>
      <t>Gapdh</t>
    </r>
    <r>
      <rPr>
        <sz val="11"/>
        <color theme="1"/>
        <rFont val="Calibri"/>
        <family val="2"/>
        <scheme val="minor"/>
      </rPr>
      <t xml:space="preserve"> CT</t>
    </r>
  </si>
  <si>
    <r>
      <t xml:space="preserve">SEM </t>
    </r>
    <r>
      <rPr>
        <i/>
        <sz val="11"/>
        <color theme="1"/>
        <rFont val="Calibri"/>
        <family val="2"/>
        <scheme val="minor"/>
      </rPr>
      <t>Gapdh</t>
    </r>
    <r>
      <rPr>
        <sz val="11"/>
        <color theme="1"/>
        <rFont val="Calibri"/>
        <family val="2"/>
        <scheme val="minor"/>
      </rPr>
      <t xml:space="preserve"> CT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</si>
</sst>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2" fillId="0" borderId="1" xfId="0" applyFont="1" applyBorder="1"/>
    <xf numFmtId="0" fontId="1" fillId="0" borderId="1" xfId="0" applyFont="1" applyBorder="1"/>
    <xf numFmtId="14" fontId="1" fillId="0" borderId="1" xfId="0" applyNumberFormat="1" applyFont="1" applyBorder="1"/>
    <xf numFmtId="164" fontId="0" fillId="0" borderId="1" xfId="0" applyNumberFormat="1" applyBorder="1"/>
    <xf numFmtId="165" fontId="0" fillId="0" borderId="1" xfId="0" applyNumberFormat="1" applyBorder="1"/>
    <xf numFmtId="165" fontId="0" fillId="0" borderId="0" xfId="0" applyNumberFormat="1"/>
    <xf numFmtId="0" fontId="1" fillId="0" borderId="0" xfId="0" applyFont="1"/>
    <xf numFmtId="164" fontId="0" fillId="0" borderId="0" xfId="0" applyNumberFormat="1"/>
    <xf numFmtId="0" fontId="0" fillId="0" borderId="2" xfId="0" applyBorder="1"/>
    <xf numFmtId="165" fontId="0" fillId="0" borderId="2" xfId="0" applyNumberFormat="1" applyBorder="1"/>
    <xf numFmtId="0" fontId="0" fillId="0" borderId="1" xfId="0" applyFill="1" applyBorder="1"/>
    <xf numFmtId="0" fontId="5" fillId="0" borderId="1" xfId="0" applyFont="1" applyBorder="1"/>
    <xf numFmtId="2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9"/>
  <sheetViews>
    <sheetView workbookViewId="0">
      <selection activeCell="C21" sqref="C21"/>
    </sheetView>
  </sheetViews>
  <sheetFormatPr defaultRowHeight="15" x14ac:dyDescent="0.25"/>
  <cols>
    <col min="1" max="1" width="8.5703125" bestFit="1" customWidth="1"/>
    <col min="2" max="2" width="7.85546875" bestFit="1" customWidth="1"/>
    <col min="3" max="3" width="9.5703125" bestFit="1" customWidth="1"/>
    <col min="4" max="4" width="9.7109375" bestFit="1" customWidth="1"/>
    <col min="5" max="5" width="10.140625" bestFit="1" customWidth="1"/>
    <col min="6" max="6" width="6.7109375" bestFit="1" customWidth="1"/>
    <col min="7" max="7" width="11.7109375" bestFit="1" customWidth="1"/>
    <col min="8" max="8" width="8.7109375" bestFit="1" customWidth="1"/>
  </cols>
  <sheetData>
    <row r="1" spans="1:8" x14ac:dyDescent="0.25">
      <c r="A1" s="4" t="s">
        <v>0</v>
      </c>
      <c r="B1" s="4" t="s">
        <v>20</v>
      </c>
      <c r="C1" s="4" t="s">
        <v>28</v>
      </c>
      <c r="D1" s="5" t="s">
        <v>1</v>
      </c>
      <c r="E1" s="5" t="s">
        <v>2</v>
      </c>
      <c r="F1" s="5" t="s">
        <v>3</v>
      </c>
      <c r="G1" s="4" t="s">
        <v>4</v>
      </c>
      <c r="H1" s="4" t="s">
        <v>5</v>
      </c>
    </row>
    <row r="2" spans="1:8" ht="15.75" x14ac:dyDescent="0.25">
      <c r="A2" s="1" t="s">
        <v>16</v>
      </c>
      <c r="B2" s="1" t="s">
        <v>21</v>
      </c>
      <c r="C2" s="1" t="s">
        <v>37</v>
      </c>
      <c r="D2" s="2">
        <v>43927</v>
      </c>
      <c r="E2" s="2">
        <v>44006</v>
      </c>
      <c r="F2" s="1" t="s">
        <v>10</v>
      </c>
      <c r="G2" s="1">
        <f t="shared" ref="G2:G13" ca="1" si="0">IF(E2="NA",DATEDIF(D2,TODAY(),"d"),DATEDIF(D2,E2,"d"))</f>
        <v>79</v>
      </c>
      <c r="H2" s="3" t="s">
        <v>6</v>
      </c>
    </row>
    <row r="3" spans="1:8" ht="15.75" x14ac:dyDescent="0.25">
      <c r="A3" s="1" t="s">
        <v>22</v>
      </c>
      <c r="B3" s="1" t="s">
        <v>21</v>
      </c>
      <c r="C3" s="1" t="s">
        <v>39</v>
      </c>
      <c r="D3" s="2">
        <v>43898</v>
      </c>
      <c r="E3" s="2">
        <v>44019</v>
      </c>
      <c r="F3" s="1" t="s">
        <v>10</v>
      </c>
      <c r="G3" s="1">
        <f t="shared" ca="1" si="0"/>
        <v>121</v>
      </c>
      <c r="H3" s="3" t="s">
        <v>6</v>
      </c>
    </row>
    <row r="4" spans="1:8" ht="15.75" x14ac:dyDescent="0.25">
      <c r="A4" s="1" t="s">
        <v>26</v>
      </c>
      <c r="B4" s="1" t="s">
        <v>21</v>
      </c>
      <c r="C4" s="1" t="s">
        <v>40</v>
      </c>
      <c r="D4" s="2">
        <v>43898</v>
      </c>
      <c r="E4" s="2">
        <v>44026</v>
      </c>
      <c r="F4" s="1" t="s">
        <v>10</v>
      </c>
      <c r="G4" s="1">
        <f t="shared" ca="1" si="0"/>
        <v>128</v>
      </c>
      <c r="H4" s="3" t="s">
        <v>6</v>
      </c>
    </row>
    <row r="5" spans="1:8" ht="15.75" x14ac:dyDescent="0.25">
      <c r="A5" s="1" t="s">
        <v>47</v>
      </c>
      <c r="B5" s="1" t="s">
        <v>21</v>
      </c>
      <c r="C5" s="1" t="s">
        <v>38</v>
      </c>
      <c r="D5" s="2">
        <v>43904</v>
      </c>
      <c r="E5" s="2">
        <v>44032</v>
      </c>
      <c r="F5" s="1" t="s">
        <v>7</v>
      </c>
      <c r="G5" s="1">
        <f t="shared" ca="1" si="0"/>
        <v>128</v>
      </c>
      <c r="H5" s="3" t="s">
        <v>6</v>
      </c>
    </row>
    <row r="6" spans="1:8" ht="15.75" x14ac:dyDescent="0.25">
      <c r="A6" s="1" t="s">
        <v>14</v>
      </c>
      <c r="B6" s="1" t="s">
        <v>21</v>
      </c>
      <c r="C6" s="1" t="s">
        <v>45</v>
      </c>
      <c r="D6" s="2">
        <v>43900</v>
      </c>
      <c r="E6" s="2">
        <v>44006</v>
      </c>
      <c r="F6" s="1" t="s">
        <v>7</v>
      </c>
      <c r="G6" s="1">
        <f t="shared" ca="1" si="0"/>
        <v>106</v>
      </c>
      <c r="H6" s="3" t="s">
        <v>6</v>
      </c>
    </row>
    <row r="7" spans="1:8" ht="15.75" x14ac:dyDescent="0.25">
      <c r="A7" s="1" t="s">
        <v>17</v>
      </c>
      <c r="B7" s="1" t="s">
        <v>21</v>
      </c>
      <c r="C7" s="1" t="s">
        <v>46</v>
      </c>
      <c r="D7" s="2">
        <v>43906</v>
      </c>
      <c r="E7" s="2">
        <v>44020</v>
      </c>
      <c r="F7" s="1" t="s">
        <v>7</v>
      </c>
      <c r="G7" s="1">
        <f t="shared" ca="1" si="0"/>
        <v>114</v>
      </c>
      <c r="H7" s="3" t="s">
        <v>6</v>
      </c>
    </row>
    <row r="8" spans="1:8" ht="15.75" x14ac:dyDescent="0.25">
      <c r="A8" s="1" t="s">
        <v>23</v>
      </c>
      <c r="B8" s="1" t="s">
        <v>63</v>
      </c>
      <c r="C8" s="1" t="s">
        <v>33</v>
      </c>
      <c r="D8" s="2">
        <v>43915</v>
      </c>
      <c r="E8" s="2">
        <v>44028</v>
      </c>
      <c r="F8" s="2" t="s">
        <v>10</v>
      </c>
      <c r="G8" s="1">
        <f t="shared" ca="1" si="0"/>
        <v>113</v>
      </c>
      <c r="H8" s="3" t="s">
        <v>8</v>
      </c>
    </row>
    <row r="9" spans="1:8" ht="15.75" x14ac:dyDescent="0.25">
      <c r="A9" s="1" t="s">
        <v>24</v>
      </c>
      <c r="B9" s="1" t="s">
        <v>63</v>
      </c>
      <c r="C9" s="1" t="s">
        <v>35</v>
      </c>
      <c r="D9" s="2">
        <v>43915</v>
      </c>
      <c r="E9" s="2">
        <v>44028</v>
      </c>
      <c r="F9" s="2" t="s">
        <v>10</v>
      </c>
      <c r="G9" s="1">
        <f t="shared" ca="1" si="0"/>
        <v>113</v>
      </c>
      <c r="H9" s="3" t="s">
        <v>8</v>
      </c>
    </row>
    <row r="10" spans="1:8" ht="15.75" x14ac:dyDescent="0.25">
      <c r="A10" s="1" t="s">
        <v>25</v>
      </c>
      <c r="B10" s="1" t="s">
        <v>63</v>
      </c>
      <c r="C10" s="1" t="s">
        <v>36</v>
      </c>
      <c r="D10" s="2">
        <v>43915</v>
      </c>
      <c r="E10" s="2">
        <v>44028</v>
      </c>
      <c r="F10" s="2" t="s">
        <v>10</v>
      </c>
      <c r="G10" s="1">
        <f t="shared" ca="1" si="0"/>
        <v>113</v>
      </c>
      <c r="H10" s="3" t="s">
        <v>8</v>
      </c>
    </row>
    <row r="11" spans="1:8" ht="15.75" x14ac:dyDescent="0.25">
      <c r="A11" s="1" t="s">
        <v>18</v>
      </c>
      <c r="B11" s="1" t="s">
        <v>63</v>
      </c>
      <c r="C11" s="1" t="s">
        <v>43</v>
      </c>
      <c r="D11" s="2">
        <v>43892</v>
      </c>
      <c r="E11" s="2">
        <v>44020</v>
      </c>
      <c r="F11" s="2" t="s">
        <v>7</v>
      </c>
      <c r="G11" s="1">
        <f t="shared" ca="1" si="0"/>
        <v>128</v>
      </c>
      <c r="H11" s="3" t="s">
        <v>8</v>
      </c>
    </row>
    <row r="12" spans="1:8" ht="15.75" x14ac:dyDescent="0.25">
      <c r="A12" s="1" t="s">
        <v>19</v>
      </c>
      <c r="B12" s="1" t="s">
        <v>63</v>
      </c>
      <c r="C12" s="1" t="s">
        <v>34</v>
      </c>
      <c r="D12" s="2">
        <v>43892</v>
      </c>
      <c r="E12" s="2">
        <v>44020</v>
      </c>
      <c r="F12" s="2" t="s">
        <v>7</v>
      </c>
      <c r="G12" s="1">
        <f t="shared" ca="1" si="0"/>
        <v>128</v>
      </c>
      <c r="H12" s="3" t="s">
        <v>8</v>
      </c>
    </row>
    <row r="13" spans="1:8" ht="15.75" x14ac:dyDescent="0.25">
      <c r="A13" s="1" t="s">
        <v>27</v>
      </c>
      <c r="B13" s="1" t="s">
        <v>63</v>
      </c>
      <c r="C13" s="1" t="s">
        <v>44</v>
      </c>
      <c r="D13" s="2">
        <v>43937</v>
      </c>
      <c r="E13" s="2">
        <v>44028</v>
      </c>
      <c r="F13" s="2" t="s">
        <v>7</v>
      </c>
      <c r="G13" s="1">
        <f t="shared" ca="1" si="0"/>
        <v>91</v>
      </c>
      <c r="H13" s="3" t="s">
        <v>8</v>
      </c>
    </row>
    <row r="14" spans="1:8" ht="15.75" x14ac:dyDescent="0.25">
      <c r="A14" s="1" t="s">
        <v>9</v>
      </c>
      <c r="B14" s="1" t="s">
        <v>21</v>
      </c>
      <c r="C14" s="1" t="s">
        <v>29</v>
      </c>
      <c r="D14" s="2">
        <v>43900</v>
      </c>
      <c r="E14" s="2">
        <v>44006</v>
      </c>
      <c r="F14" s="1" t="s">
        <v>10</v>
      </c>
      <c r="G14" s="1">
        <f t="shared" ref="G14:G19" ca="1" si="1">IF(E14="NA",DATEDIF(D14,TODAY(),"d"),DATEDIF(D14,E14,"d"))</f>
        <v>106</v>
      </c>
      <c r="H14" s="3" t="s">
        <v>8</v>
      </c>
    </row>
    <row r="15" spans="1:8" ht="15.75" x14ac:dyDescent="0.25">
      <c r="A15" s="1" t="s">
        <v>12</v>
      </c>
      <c r="B15" s="1" t="s">
        <v>21</v>
      </c>
      <c r="C15" s="1" t="s">
        <v>30</v>
      </c>
      <c r="D15" s="2">
        <v>43900</v>
      </c>
      <c r="E15" s="2">
        <v>44006</v>
      </c>
      <c r="F15" s="1" t="s">
        <v>10</v>
      </c>
      <c r="G15" s="1">
        <f t="shared" ca="1" si="1"/>
        <v>106</v>
      </c>
      <c r="H15" s="3" t="s">
        <v>8</v>
      </c>
    </row>
    <row r="16" spans="1:8" ht="15.75" x14ac:dyDescent="0.25">
      <c r="A16" s="1" t="s">
        <v>15</v>
      </c>
      <c r="B16" s="1" t="s">
        <v>21</v>
      </c>
      <c r="C16" s="1" t="s">
        <v>32</v>
      </c>
      <c r="D16" s="2">
        <v>43900</v>
      </c>
      <c r="E16" s="2">
        <v>44006</v>
      </c>
      <c r="F16" s="1" t="s">
        <v>10</v>
      </c>
      <c r="G16" s="1">
        <f t="shared" ca="1" si="1"/>
        <v>106</v>
      </c>
      <c r="H16" s="3" t="s">
        <v>8</v>
      </c>
    </row>
    <row r="17" spans="1:8" ht="15.75" x14ac:dyDescent="0.25">
      <c r="A17" s="1" t="s">
        <v>48</v>
      </c>
      <c r="B17" s="1" t="s">
        <v>21</v>
      </c>
      <c r="C17" s="1" t="s">
        <v>31</v>
      </c>
      <c r="D17" s="2">
        <v>43906</v>
      </c>
      <c r="E17" s="2">
        <v>44032</v>
      </c>
      <c r="F17" s="1" t="s">
        <v>7</v>
      </c>
      <c r="G17" s="1">
        <f t="shared" ca="1" si="1"/>
        <v>126</v>
      </c>
      <c r="H17" s="3" t="s">
        <v>8</v>
      </c>
    </row>
    <row r="18" spans="1:8" ht="15.75" x14ac:dyDescent="0.25">
      <c r="A18" s="1" t="s">
        <v>11</v>
      </c>
      <c r="B18" s="1" t="s">
        <v>21</v>
      </c>
      <c r="C18" s="1" t="s">
        <v>41</v>
      </c>
      <c r="D18" s="2">
        <v>43900</v>
      </c>
      <c r="E18" s="2">
        <v>44006</v>
      </c>
      <c r="F18" s="1" t="s">
        <v>7</v>
      </c>
      <c r="G18" s="1">
        <f t="shared" ca="1" si="1"/>
        <v>106</v>
      </c>
      <c r="H18" s="3" t="s">
        <v>8</v>
      </c>
    </row>
    <row r="19" spans="1:8" ht="15.75" x14ac:dyDescent="0.25">
      <c r="A19" s="1" t="s">
        <v>13</v>
      </c>
      <c r="B19" s="1" t="s">
        <v>21</v>
      </c>
      <c r="C19" s="1" t="s">
        <v>42</v>
      </c>
      <c r="D19" s="2">
        <v>43900</v>
      </c>
      <c r="E19" s="2">
        <v>44006</v>
      </c>
      <c r="F19" s="1" t="s">
        <v>7</v>
      </c>
      <c r="G19" s="1">
        <f t="shared" ca="1" si="1"/>
        <v>106</v>
      </c>
      <c r="H19" s="3" t="s">
        <v>8</v>
      </c>
    </row>
  </sheetData>
  <sortState xmlns:xlrd2="http://schemas.microsoft.com/office/spreadsheetml/2017/richdata2" ref="A14:H20">
    <sortCondition ref="F14:F20"/>
    <sortCondition ref="H14:H20"/>
  </sortState>
  <phoneticPr fontId="3" type="noConversion"/>
  <pageMargins left="0.7" right="0.7" top="0.75" bottom="0.75" header="0.3" footer="0.3"/>
  <pageSetup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9"/>
  <sheetViews>
    <sheetView workbookViewId="0">
      <selection activeCell="B14" sqref="B14:B19"/>
    </sheetView>
  </sheetViews>
  <sheetFormatPr defaultRowHeight="15" x14ac:dyDescent="0.25"/>
  <cols>
    <col min="1" max="1" width="9.42578125" bestFit="1" customWidth="1"/>
    <col min="2" max="2" width="7.140625" bestFit="1" customWidth="1"/>
    <col min="3" max="3" width="10.5703125" bestFit="1" customWidth="1"/>
    <col min="4" max="5" width="9.7109375" bestFit="1" customWidth="1"/>
    <col min="6" max="6" width="4.140625" bestFit="1" customWidth="1"/>
    <col min="7" max="7" width="10.42578125" bestFit="1" customWidth="1"/>
    <col min="8" max="8" width="9.85546875" bestFit="1" customWidth="1"/>
    <col min="9" max="9" width="11.85546875" bestFit="1" customWidth="1"/>
    <col min="10" max="10" width="16.28515625" customWidth="1"/>
    <col min="11" max="11" width="9.7109375" bestFit="1" customWidth="1"/>
    <col min="12" max="12" width="19.85546875" bestFit="1" customWidth="1"/>
    <col min="13" max="13" width="12" bestFit="1" customWidth="1"/>
    <col min="15" max="15" width="14.42578125" bestFit="1" customWidth="1"/>
    <col min="16" max="16" width="22.85546875" bestFit="1" customWidth="1"/>
  </cols>
  <sheetData>
    <row r="1" spans="1:13" x14ac:dyDescent="0.25">
      <c r="A1" s="4" t="s">
        <v>0</v>
      </c>
      <c r="B1" s="4" t="s">
        <v>20</v>
      </c>
      <c r="C1" s="4" t="s">
        <v>28</v>
      </c>
      <c r="D1" s="5" t="s">
        <v>1</v>
      </c>
      <c r="E1" s="5" t="s">
        <v>2</v>
      </c>
      <c r="F1" s="5" t="s">
        <v>3</v>
      </c>
      <c r="G1" s="4" t="s">
        <v>4</v>
      </c>
      <c r="H1" s="4" t="s">
        <v>5</v>
      </c>
      <c r="I1" s="4" t="s">
        <v>51</v>
      </c>
      <c r="J1" s="9"/>
    </row>
    <row r="2" spans="1:13" ht="15.75" x14ac:dyDescent="0.25">
      <c r="A2" s="1" t="s">
        <v>9</v>
      </c>
      <c r="B2" s="1" t="s">
        <v>21</v>
      </c>
      <c r="C2" s="1" t="s">
        <v>29</v>
      </c>
      <c r="D2" s="2">
        <v>43900</v>
      </c>
      <c r="E2" s="2">
        <v>44006</v>
      </c>
      <c r="F2" s="1" t="s">
        <v>10</v>
      </c>
      <c r="G2" s="1">
        <f t="shared" ref="G2:G19" ca="1" si="0">IF(E2="NA",DATEDIF(D2,TODAY(),"d"),DATEDIF(D2,E2,"d"))</f>
        <v>106</v>
      </c>
      <c r="H2" s="3" t="s">
        <v>8</v>
      </c>
      <c r="I2" s="7">
        <v>0.445770237891779</v>
      </c>
      <c r="J2" s="10"/>
      <c r="K2" s="1" t="s">
        <v>5</v>
      </c>
      <c r="L2" s="11" t="s">
        <v>49</v>
      </c>
      <c r="M2" s="1" t="s">
        <v>50</v>
      </c>
    </row>
    <row r="3" spans="1:13" ht="15.75" x14ac:dyDescent="0.25">
      <c r="A3" s="1" t="s">
        <v>12</v>
      </c>
      <c r="B3" s="1" t="s">
        <v>21</v>
      </c>
      <c r="C3" s="1" t="s">
        <v>30</v>
      </c>
      <c r="D3" s="2">
        <v>43900</v>
      </c>
      <c r="E3" s="2">
        <v>44006</v>
      </c>
      <c r="F3" s="1" t="s">
        <v>10</v>
      </c>
      <c r="G3" s="1">
        <f t="shared" ca="1" si="0"/>
        <v>106</v>
      </c>
      <c r="H3" s="3" t="s">
        <v>8</v>
      </c>
      <c r="I3" s="7">
        <v>0.44457920225312408</v>
      </c>
      <c r="J3" s="10"/>
      <c r="K3" s="1" t="s">
        <v>6</v>
      </c>
      <c r="L3" s="12">
        <f>AVERAGEIF($H2:$H$19,"WT",$I$2:$I$19)</f>
        <v>1.0062161705827093</v>
      </c>
      <c r="M3" s="1">
        <f t="array" ref="M3">STDEV(IF($H$2:$H$19="WT",$I$2:$I$19,"NA"))/SQRT(6)</f>
        <v>4.7977952294374543E-2</v>
      </c>
    </row>
    <row r="4" spans="1:13" ht="15.75" x14ac:dyDescent="0.25">
      <c r="A4" s="1" t="s">
        <v>15</v>
      </c>
      <c r="B4" s="1" t="s">
        <v>21</v>
      </c>
      <c r="C4" s="1" t="s">
        <v>32</v>
      </c>
      <c r="D4" s="2">
        <v>43900</v>
      </c>
      <c r="E4" s="2">
        <v>44006</v>
      </c>
      <c r="F4" s="1" t="s">
        <v>10</v>
      </c>
      <c r="G4" s="1">
        <f t="shared" ca="1" si="0"/>
        <v>106</v>
      </c>
      <c r="H4" s="3" t="s">
        <v>8</v>
      </c>
      <c r="I4" s="7">
        <v>0.41348193354254287</v>
      </c>
      <c r="J4" s="10"/>
      <c r="K4" s="1" t="s">
        <v>21</v>
      </c>
      <c r="L4" s="12">
        <f>AVERAGEIFS($I$2:$I$19,$B$2:$B$19,"G256W",$H$2:$H$19,"Het")</f>
        <v>0.43876354171272203</v>
      </c>
      <c r="M4" s="1">
        <f t="array" ref="M4">STDEV(IF($H$2:$H$19="Het",IF($B$2:$B$19="G256W",$I$2:$I$19,"NA"),"NA"))/SQRT(6)</f>
        <v>2.9955472703597188E-2</v>
      </c>
    </row>
    <row r="5" spans="1:13" ht="15.75" x14ac:dyDescent="0.25">
      <c r="A5" s="1" t="s">
        <v>23</v>
      </c>
      <c r="B5" s="1" t="s">
        <v>63</v>
      </c>
      <c r="C5" s="1" t="s">
        <v>33</v>
      </c>
      <c r="D5" s="2">
        <v>43915</v>
      </c>
      <c r="E5" s="2">
        <v>44028</v>
      </c>
      <c r="F5" s="2" t="s">
        <v>10</v>
      </c>
      <c r="G5" s="1">
        <f t="shared" ca="1" si="0"/>
        <v>113</v>
      </c>
      <c r="H5" s="3" t="s">
        <v>8</v>
      </c>
      <c r="I5" s="7">
        <v>0.46991930746616989</v>
      </c>
      <c r="J5" s="10"/>
      <c r="K5" s="1" t="s">
        <v>63</v>
      </c>
      <c r="L5" s="12">
        <f>AVERAGEIFS($I$2:$I$19,$B$2:$B$19,"E254fs",$H$2:$H$19,"Het")</f>
        <v>0.510632311522634</v>
      </c>
      <c r="M5" s="1" cm="1">
        <f t="array" ref="M5">STDEV(IF($H$2:$H$19="Het",IF($B$2:$B$19="E254fs",$I$2:$I$19,"NA"),"NA"))/SQRT(6)</f>
        <v>5.2911521427827943E-2</v>
      </c>
    </row>
    <row r="6" spans="1:13" ht="15.75" x14ac:dyDescent="0.25">
      <c r="A6" s="1" t="s">
        <v>24</v>
      </c>
      <c r="B6" s="1" t="s">
        <v>63</v>
      </c>
      <c r="C6" s="1" t="s">
        <v>35</v>
      </c>
      <c r="D6" s="2">
        <v>43915</v>
      </c>
      <c r="E6" s="2">
        <v>44028</v>
      </c>
      <c r="F6" s="2" t="s">
        <v>10</v>
      </c>
      <c r="G6" s="1">
        <f t="shared" ca="1" si="0"/>
        <v>113</v>
      </c>
      <c r="H6" s="3" t="s">
        <v>8</v>
      </c>
      <c r="I6" s="7">
        <v>0.40000636557581337</v>
      </c>
      <c r="J6" s="10"/>
      <c r="K6" s="8"/>
    </row>
    <row r="7" spans="1:13" ht="15.75" x14ac:dyDescent="0.25">
      <c r="A7" s="1" t="s">
        <v>25</v>
      </c>
      <c r="B7" s="1" t="s">
        <v>63</v>
      </c>
      <c r="C7" s="1" t="s">
        <v>36</v>
      </c>
      <c r="D7" s="2">
        <v>43915</v>
      </c>
      <c r="E7" s="2">
        <v>44028</v>
      </c>
      <c r="F7" s="2" t="s">
        <v>10</v>
      </c>
      <c r="G7" s="1">
        <f t="shared" ca="1" si="0"/>
        <v>113</v>
      </c>
      <c r="H7" s="3" t="s">
        <v>8</v>
      </c>
      <c r="I7" s="7">
        <v>0.76709040243391591</v>
      </c>
      <c r="J7" s="10"/>
    </row>
    <row r="8" spans="1:13" ht="15.75" x14ac:dyDescent="0.25">
      <c r="A8" s="1" t="s">
        <v>48</v>
      </c>
      <c r="B8" s="1" t="s">
        <v>21</v>
      </c>
      <c r="C8" s="1" t="s">
        <v>31</v>
      </c>
      <c r="D8" s="2">
        <v>43906</v>
      </c>
      <c r="E8" s="2">
        <v>44032</v>
      </c>
      <c r="F8" s="1" t="s">
        <v>7</v>
      </c>
      <c r="G8" s="1">
        <f t="shared" ca="1" si="0"/>
        <v>126</v>
      </c>
      <c r="H8" s="3" t="s">
        <v>8</v>
      </c>
      <c r="I8" s="7">
        <v>0.56452842432845185</v>
      </c>
      <c r="J8" s="10"/>
    </row>
    <row r="9" spans="1:13" ht="15.75" x14ac:dyDescent="0.25">
      <c r="A9" s="1" t="s">
        <v>11</v>
      </c>
      <c r="B9" s="1" t="s">
        <v>21</v>
      </c>
      <c r="C9" s="1" t="s">
        <v>41</v>
      </c>
      <c r="D9" s="2">
        <v>43900</v>
      </c>
      <c r="E9" s="2">
        <v>44006</v>
      </c>
      <c r="F9" s="1" t="s">
        <v>7</v>
      </c>
      <c r="G9" s="1">
        <f t="shared" ca="1" si="0"/>
        <v>106</v>
      </c>
      <c r="H9" s="3" t="s">
        <v>8</v>
      </c>
      <c r="I9" s="7">
        <v>0.33760260209570941</v>
      </c>
      <c r="J9" s="10"/>
    </row>
    <row r="10" spans="1:13" ht="15.75" x14ac:dyDescent="0.25">
      <c r="A10" s="1" t="s">
        <v>13</v>
      </c>
      <c r="B10" s="1" t="s">
        <v>21</v>
      </c>
      <c r="C10" s="1" t="s">
        <v>42</v>
      </c>
      <c r="D10" s="2">
        <v>43900</v>
      </c>
      <c r="E10" s="2">
        <v>44006</v>
      </c>
      <c r="F10" s="1" t="s">
        <v>7</v>
      </c>
      <c r="G10" s="1">
        <f t="shared" ca="1" si="0"/>
        <v>106</v>
      </c>
      <c r="H10" s="3" t="s">
        <v>8</v>
      </c>
      <c r="I10" s="7">
        <v>0.42661885016472545</v>
      </c>
      <c r="J10" s="10"/>
    </row>
    <row r="11" spans="1:13" ht="15.75" x14ac:dyDescent="0.25">
      <c r="A11" s="1" t="s">
        <v>18</v>
      </c>
      <c r="B11" s="1" t="s">
        <v>63</v>
      </c>
      <c r="C11" s="1" t="s">
        <v>43</v>
      </c>
      <c r="D11" s="2">
        <v>43892</v>
      </c>
      <c r="E11" s="2">
        <v>44020</v>
      </c>
      <c r="F11" s="2" t="s">
        <v>7</v>
      </c>
      <c r="G11" s="1">
        <f t="shared" ca="1" si="0"/>
        <v>128</v>
      </c>
      <c r="H11" s="3" t="s">
        <v>8</v>
      </c>
      <c r="I11" s="7">
        <v>0.45571003636109852</v>
      </c>
      <c r="J11" s="10"/>
    </row>
    <row r="12" spans="1:13" ht="15.75" x14ac:dyDescent="0.25">
      <c r="A12" s="1" t="s">
        <v>19</v>
      </c>
      <c r="B12" s="1" t="s">
        <v>63</v>
      </c>
      <c r="C12" s="1" t="s">
        <v>34</v>
      </c>
      <c r="D12" s="2">
        <v>43892</v>
      </c>
      <c r="E12" s="2">
        <v>44020</v>
      </c>
      <c r="F12" s="2" t="s">
        <v>7</v>
      </c>
      <c r="G12" s="1">
        <f t="shared" ca="1" si="0"/>
        <v>128</v>
      </c>
      <c r="H12" s="3" t="s">
        <v>8</v>
      </c>
      <c r="I12" s="7">
        <v>0.48073007754342734</v>
      </c>
      <c r="J12" s="10"/>
    </row>
    <row r="13" spans="1:13" ht="15.75" x14ac:dyDescent="0.25">
      <c r="A13" s="1" t="s">
        <v>27</v>
      </c>
      <c r="B13" s="1" t="s">
        <v>63</v>
      </c>
      <c r="C13" s="1" t="s">
        <v>44</v>
      </c>
      <c r="D13" s="2">
        <v>43937</v>
      </c>
      <c r="E13" s="2">
        <v>44028</v>
      </c>
      <c r="F13" s="2" t="s">
        <v>7</v>
      </c>
      <c r="G13" s="1">
        <f t="shared" ca="1" si="0"/>
        <v>91</v>
      </c>
      <c r="H13" s="3" t="s">
        <v>8</v>
      </c>
      <c r="I13" s="7">
        <v>0.49033767975537862</v>
      </c>
      <c r="J13" s="10"/>
    </row>
    <row r="14" spans="1:13" ht="15.75" x14ac:dyDescent="0.25">
      <c r="A14" s="1" t="s">
        <v>16</v>
      </c>
      <c r="B14" s="1" t="s">
        <v>21</v>
      </c>
      <c r="C14" s="1" t="s">
        <v>37</v>
      </c>
      <c r="D14" s="2">
        <v>43927</v>
      </c>
      <c r="E14" s="2">
        <v>44006</v>
      </c>
      <c r="F14" s="1" t="s">
        <v>10</v>
      </c>
      <c r="G14" s="1">
        <f t="shared" ca="1" si="0"/>
        <v>79</v>
      </c>
      <c r="H14" s="3" t="s">
        <v>6</v>
      </c>
      <c r="I14" s="7">
        <v>1.0971424971602755</v>
      </c>
      <c r="J14" s="10"/>
    </row>
    <row r="15" spans="1:13" ht="15.75" x14ac:dyDescent="0.25">
      <c r="A15" s="1" t="s">
        <v>22</v>
      </c>
      <c r="B15" s="1" t="s">
        <v>21</v>
      </c>
      <c r="C15" s="1" t="s">
        <v>39</v>
      </c>
      <c r="D15" s="2">
        <v>43898</v>
      </c>
      <c r="E15" s="2">
        <v>44019</v>
      </c>
      <c r="F15" s="1" t="s">
        <v>10</v>
      </c>
      <c r="G15" s="1">
        <f t="shared" ca="1" si="0"/>
        <v>121</v>
      </c>
      <c r="H15" s="3" t="s">
        <v>6</v>
      </c>
      <c r="I15" s="7">
        <v>1.0505647512516316</v>
      </c>
      <c r="J15" s="10"/>
    </row>
    <row r="16" spans="1:13" ht="15.75" x14ac:dyDescent="0.25">
      <c r="A16" s="1" t="s">
        <v>26</v>
      </c>
      <c r="B16" s="1" t="s">
        <v>21</v>
      </c>
      <c r="C16" s="1" t="s">
        <v>40</v>
      </c>
      <c r="D16" s="2">
        <v>43898</v>
      </c>
      <c r="E16" s="2">
        <v>44026</v>
      </c>
      <c r="F16" s="1" t="s">
        <v>10</v>
      </c>
      <c r="G16" s="1">
        <f t="shared" ca="1" si="0"/>
        <v>128</v>
      </c>
      <c r="H16" s="3" t="s">
        <v>6</v>
      </c>
      <c r="I16" s="7">
        <v>0.79924100050529323</v>
      </c>
    </row>
    <row r="17" spans="1:10" ht="15.75" x14ac:dyDescent="0.25">
      <c r="A17" s="1" t="s">
        <v>47</v>
      </c>
      <c r="B17" s="1" t="s">
        <v>21</v>
      </c>
      <c r="C17" s="1" t="s">
        <v>38</v>
      </c>
      <c r="D17" s="2">
        <v>43904</v>
      </c>
      <c r="E17" s="2">
        <v>44032</v>
      </c>
      <c r="F17" s="1" t="s">
        <v>7</v>
      </c>
      <c r="G17" s="1">
        <f t="shared" ca="1" si="0"/>
        <v>128</v>
      </c>
      <c r="H17" s="3" t="s">
        <v>6</v>
      </c>
      <c r="I17" s="7">
        <v>0.93262987617999937</v>
      </c>
      <c r="J17" s="10"/>
    </row>
    <row r="18" spans="1:10" ht="15.75" x14ac:dyDescent="0.25">
      <c r="A18" s="1" t="s">
        <v>14</v>
      </c>
      <c r="B18" s="1" t="s">
        <v>21</v>
      </c>
      <c r="C18" s="1" t="s">
        <v>45</v>
      </c>
      <c r="D18" s="2">
        <v>43900</v>
      </c>
      <c r="E18" s="2">
        <v>44006</v>
      </c>
      <c r="F18" s="1" t="s">
        <v>7</v>
      </c>
      <c r="G18" s="1">
        <f t="shared" ca="1" si="0"/>
        <v>106</v>
      </c>
      <c r="H18" s="3" t="s">
        <v>6</v>
      </c>
      <c r="I18" s="7">
        <v>1.0815397579225596</v>
      </c>
      <c r="J18" s="10"/>
    </row>
    <row r="19" spans="1:10" ht="15.75" x14ac:dyDescent="0.25">
      <c r="A19" s="1" t="s">
        <v>17</v>
      </c>
      <c r="B19" s="1" t="s">
        <v>21</v>
      </c>
      <c r="C19" s="1" t="s">
        <v>46</v>
      </c>
      <c r="D19" s="2">
        <v>43906</v>
      </c>
      <c r="E19" s="2">
        <v>44020</v>
      </c>
      <c r="F19" s="1" t="s">
        <v>7</v>
      </c>
      <c r="G19" s="1">
        <f t="shared" ca="1" si="0"/>
        <v>114</v>
      </c>
      <c r="H19" s="3" t="s">
        <v>6</v>
      </c>
      <c r="I19" s="7">
        <v>1.0761791404764967</v>
      </c>
      <c r="J19" s="10"/>
    </row>
  </sheetData>
  <sortState xmlns:xlrd2="http://schemas.microsoft.com/office/spreadsheetml/2017/richdata2" ref="A2:I19">
    <sortCondition ref="H2:H19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8"/>
  <sheetViews>
    <sheetView workbookViewId="0">
      <selection activeCell="A13" sqref="A13"/>
    </sheetView>
  </sheetViews>
  <sheetFormatPr defaultRowHeight="15" x14ac:dyDescent="0.25"/>
  <cols>
    <col min="1" max="1" width="23" bestFit="1" customWidth="1"/>
    <col min="3" max="3" width="21.85546875" bestFit="1" customWidth="1"/>
    <col min="4" max="4" width="11.7109375" bestFit="1" customWidth="1"/>
  </cols>
  <sheetData>
    <row r="1" spans="1:4" x14ac:dyDescent="0.25">
      <c r="A1" s="4" t="s">
        <v>64</v>
      </c>
      <c r="C1" s="1" t="s">
        <v>55</v>
      </c>
      <c r="D1" s="1">
        <f>COUNT(A2:A7)</f>
        <v>6</v>
      </c>
    </row>
    <row r="2" spans="1:4" x14ac:dyDescent="0.25">
      <c r="A2" s="7">
        <v>0.46991930746616989</v>
      </c>
      <c r="C2" s="1" t="s">
        <v>56</v>
      </c>
      <c r="D2" s="1">
        <f>AVERAGE(A2:A7)</f>
        <v>0.510632311522634</v>
      </c>
    </row>
    <row r="3" spans="1:4" x14ac:dyDescent="0.25">
      <c r="A3" s="7">
        <v>0.40000636557581337</v>
      </c>
      <c r="C3" s="1" t="s">
        <v>57</v>
      </c>
      <c r="D3" s="1">
        <f>STDEV(A2:A7)</f>
        <v>0.12960622901251687</v>
      </c>
    </row>
    <row r="4" spans="1:4" x14ac:dyDescent="0.25">
      <c r="A4" s="7">
        <v>0.76709040243391591</v>
      </c>
      <c r="C4" s="1" t="s">
        <v>58</v>
      </c>
      <c r="D4" s="1">
        <f>D3/D1</f>
        <v>2.160103816875281E-2</v>
      </c>
    </row>
    <row r="5" spans="1:4" x14ac:dyDescent="0.25">
      <c r="A5" s="7">
        <v>0.45571003636109852</v>
      </c>
      <c r="C5" s="1" t="s">
        <v>59</v>
      </c>
      <c r="D5" s="1">
        <f>D1-1</f>
        <v>5</v>
      </c>
    </row>
    <row r="6" spans="1:4" x14ac:dyDescent="0.25">
      <c r="A6" s="7">
        <v>0.48073007754342734</v>
      </c>
      <c r="C6" s="1" t="s">
        <v>60</v>
      </c>
      <c r="D6" s="1">
        <v>0.5</v>
      </c>
    </row>
    <row r="7" spans="1:4" x14ac:dyDescent="0.25">
      <c r="A7" s="7">
        <v>0.49033767975537862</v>
      </c>
      <c r="C7" s="1" t="s">
        <v>61</v>
      </c>
      <c r="D7" s="1">
        <f>(D2-D6)/(D4)</f>
        <v>0.4922129871523615</v>
      </c>
    </row>
    <row r="8" spans="1:4" x14ac:dyDescent="0.25">
      <c r="C8" s="1" t="s">
        <v>62</v>
      </c>
      <c r="D8" s="1">
        <f>_xlfn.T.DIST.2T(ABS(D7),D5)</f>
        <v>0.64341720892789556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55"/>
  <sheetViews>
    <sheetView zoomScale="85" zoomScaleNormal="85" workbookViewId="0">
      <selection activeCell="F2" sqref="F2:F19"/>
    </sheetView>
  </sheetViews>
  <sheetFormatPr defaultRowHeight="15" x14ac:dyDescent="0.25"/>
  <cols>
    <col min="3" max="3" width="5.7109375" bestFit="1" customWidth="1"/>
    <col min="4" max="4" width="7.85546875" bestFit="1" customWidth="1"/>
    <col min="5" max="5" width="13.42578125" bestFit="1" customWidth="1"/>
    <col min="6" max="6" width="12.42578125" bestFit="1" customWidth="1"/>
  </cols>
  <sheetData>
    <row r="1" spans="1:12" x14ac:dyDescent="0.25">
      <c r="A1" s="10">
        <v>5.5684680938720703</v>
      </c>
      <c r="B1" t="s">
        <v>29</v>
      </c>
      <c r="C1" s="1"/>
      <c r="D1" s="1" t="s">
        <v>52</v>
      </c>
      <c r="E1" s="1" t="s">
        <v>53</v>
      </c>
      <c r="F1" s="1" t="s">
        <v>51</v>
      </c>
    </row>
    <row r="2" spans="1:12" x14ac:dyDescent="0.25">
      <c r="A2" s="10">
        <v>5.4747486114501953</v>
      </c>
      <c r="B2" t="s">
        <v>29</v>
      </c>
      <c r="C2" s="1" t="s">
        <v>29</v>
      </c>
      <c r="D2" s="6">
        <f>AVERAGE(A1:A3)</f>
        <v>5.5096728006998701</v>
      </c>
      <c r="E2" s="6">
        <f>(D2-AVERAGE($D$14:$D$19))</f>
        <v>1.1656277974446621</v>
      </c>
      <c r="F2" s="1">
        <f>2^-(E2)</f>
        <v>0.445770237891779</v>
      </c>
    </row>
    <row r="3" spans="1:12" x14ac:dyDescent="0.25">
      <c r="A3" s="10">
        <v>5.4858016967773438</v>
      </c>
      <c r="B3" t="s">
        <v>29</v>
      </c>
      <c r="C3" s="1" t="s">
        <v>30</v>
      </c>
      <c r="D3" s="6">
        <f>AVERAGE(A4:A6)</f>
        <v>5.5135326385498047</v>
      </c>
      <c r="E3" s="1">
        <f t="shared" ref="E3:E18" si="0">(D3-AVERAGE($D$14:$D$19))</f>
        <v>1.1694876352945967</v>
      </c>
      <c r="F3" s="1">
        <f t="shared" ref="F3:F19" si="1">2^-(E3)</f>
        <v>0.44457920225312408</v>
      </c>
    </row>
    <row r="4" spans="1:12" x14ac:dyDescent="0.25">
      <c r="A4" s="10">
        <v>5.4609527587890625</v>
      </c>
      <c r="B4" t="s">
        <v>30</v>
      </c>
      <c r="C4" s="1" t="s">
        <v>32</v>
      </c>
      <c r="D4" s="6">
        <f>AVERAGE(A7:A9)</f>
        <v>5.6181488037109375</v>
      </c>
      <c r="E4" s="1">
        <f t="shared" si="0"/>
        <v>1.2741038004557295</v>
      </c>
      <c r="F4" s="1">
        <f t="shared" si="1"/>
        <v>0.41348193354254287</v>
      </c>
    </row>
    <row r="5" spans="1:12" x14ac:dyDescent="0.25">
      <c r="A5" s="10">
        <v>5.4735317230224609</v>
      </c>
      <c r="B5" t="s">
        <v>30</v>
      </c>
      <c r="C5" s="1" t="s">
        <v>33</v>
      </c>
      <c r="D5" s="6">
        <f>AVERAGE(A10:A12)</f>
        <v>5.4335600535074873</v>
      </c>
      <c r="E5" s="1">
        <f t="shared" si="0"/>
        <v>1.0895150502522792</v>
      </c>
      <c r="F5" s="1">
        <f t="shared" si="1"/>
        <v>0.46991930746616989</v>
      </c>
    </row>
    <row r="6" spans="1:12" x14ac:dyDescent="0.25">
      <c r="A6" s="10">
        <v>5.6061134338378906</v>
      </c>
      <c r="B6" t="s">
        <v>30</v>
      </c>
      <c r="C6" s="1" t="s">
        <v>35</v>
      </c>
      <c r="D6" s="6">
        <f>AVERAGE(A13:A15)</f>
        <v>5.6659501393636065</v>
      </c>
      <c r="E6" s="1">
        <f t="shared" si="0"/>
        <v>1.3219051361083984</v>
      </c>
      <c r="F6" s="1">
        <f t="shared" si="1"/>
        <v>0.40000636557581337</v>
      </c>
    </row>
    <row r="7" spans="1:12" x14ac:dyDescent="0.25">
      <c r="A7" s="10">
        <v>5.5940437316894531</v>
      </c>
      <c r="B7" t="s">
        <v>32</v>
      </c>
      <c r="C7" s="1" t="s">
        <v>36</v>
      </c>
      <c r="D7" s="6">
        <f>AVERAGE(A16:A18)</f>
        <v>4.7265764872233076</v>
      </c>
      <c r="E7" s="1">
        <f t="shared" si="0"/>
        <v>0.38253148396809955</v>
      </c>
      <c r="F7" s="1">
        <f>2^-(E7)</f>
        <v>0.76709040243391591</v>
      </c>
    </row>
    <row r="8" spans="1:12" x14ac:dyDescent="0.25">
      <c r="A8" s="10">
        <v>5.6279067993164063</v>
      </c>
      <c r="B8" t="s">
        <v>32</v>
      </c>
      <c r="C8" s="1" t="s">
        <v>31</v>
      </c>
      <c r="D8" s="6">
        <f>AVERAGE(A28:A30)</f>
        <v>5.1689268747965498</v>
      </c>
      <c r="E8" s="1">
        <f t="shared" si="0"/>
        <v>0.82488187154134174</v>
      </c>
      <c r="F8" s="1">
        <f t="shared" si="1"/>
        <v>0.56452842432845185</v>
      </c>
    </row>
    <row r="9" spans="1:12" x14ac:dyDescent="0.25">
      <c r="A9" s="10">
        <v>5.6324958801269531</v>
      </c>
      <c r="B9" t="s">
        <v>32</v>
      </c>
      <c r="C9" s="1" t="s">
        <v>41</v>
      </c>
      <c r="D9" s="6">
        <f>AVERAGE(A31:A33)</f>
        <v>5.9106470743815107</v>
      </c>
      <c r="E9" s="1">
        <f t="shared" si="0"/>
        <v>1.5666020711263027</v>
      </c>
      <c r="F9" s="1">
        <f t="shared" si="1"/>
        <v>0.33760260209570941</v>
      </c>
    </row>
    <row r="10" spans="1:12" x14ac:dyDescent="0.25">
      <c r="A10" s="10">
        <v>5.4129009246826172</v>
      </c>
      <c r="B10" t="s">
        <v>33</v>
      </c>
      <c r="C10" s="1" t="s">
        <v>42</v>
      </c>
      <c r="D10" s="6">
        <f>AVERAGE(A34:A36)</f>
        <v>5.5730253855387373</v>
      </c>
      <c r="E10" s="1">
        <f t="shared" si="0"/>
        <v>1.2289803822835292</v>
      </c>
      <c r="F10" s="1">
        <f t="shared" si="1"/>
        <v>0.42661885016472545</v>
      </c>
    </row>
    <row r="11" spans="1:12" x14ac:dyDescent="0.25">
      <c r="A11" s="10">
        <v>5.4228706359863281</v>
      </c>
      <c r="B11" t="s">
        <v>33</v>
      </c>
      <c r="C11" s="1" t="s">
        <v>43</v>
      </c>
      <c r="D11" s="6">
        <f>AVERAGE(A37:A39)</f>
        <v>5.4778569539388018</v>
      </c>
      <c r="E11" s="1">
        <f t="shared" si="0"/>
        <v>1.1338119506835938</v>
      </c>
      <c r="F11" s="1">
        <f t="shared" si="1"/>
        <v>0.45571003636109852</v>
      </c>
    </row>
    <row r="12" spans="1:12" x14ac:dyDescent="0.25">
      <c r="A12" s="10">
        <v>5.4649085998535156</v>
      </c>
      <c r="B12" t="s">
        <v>33</v>
      </c>
      <c r="C12" s="1" t="s">
        <v>34</v>
      </c>
      <c r="D12" s="6">
        <f>AVERAGE(A40:A42)</f>
        <v>5.400746027628581</v>
      </c>
      <c r="E12" s="1">
        <f t="shared" si="0"/>
        <v>1.056701024373373</v>
      </c>
      <c r="F12" s="1">
        <f t="shared" si="1"/>
        <v>0.48073007754342734</v>
      </c>
    </row>
    <row r="13" spans="1:12" x14ac:dyDescent="0.25">
      <c r="A13" s="10">
        <v>5.6559772491455078</v>
      </c>
      <c r="B13" t="s">
        <v>35</v>
      </c>
      <c r="C13" s="1" t="s">
        <v>44</v>
      </c>
      <c r="D13" s="6">
        <f>AVERAGE(A43:A45)</f>
        <v>5.3721974690755205</v>
      </c>
      <c r="E13" s="1">
        <f t="shared" si="0"/>
        <v>1.0281524658203125</v>
      </c>
      <c r="F13" s="1">
        <f t="shared" si="1"/>
        <v>0.49033767975537862</v>
      </c>
    </row>
    <row r="14" spans="1:12" x14ac:dyDescent="0.25">
      <c r="A14" s="10">
        <v>5.6486415863037109</v>
      </c>
      <c r="B14" t="s">
        <v>35</v>
      </c>
      <c r="C14" s="1" t="s">
        <v>37</v>
      </c>
      <c r="D14" s="6">
        <f>AVERAGE(A19:A21)</f>
        <v>4.2102940877278643</v>
      </c>
      <c r="E14" s="1">
        <f>(D14-AVERAGE($D$14:$D$19))</f>
        <v>-0.13375091552734375</v>
      </c>
      <c r="F14" s="1">
        <f t="shared" si="1"/>
        <v>1.0971424971602755</v>
      </c>
    </row>
    <row r="15" spans="1:12" x14ac:dyDescent="0.25">
      <c r="A15" s="10">
        <v>5.6932315826416016</v>
      </c>
      <c r="B15" t="s">
        <v>35</v>
      </c>
      <c r="C15" s="1" t="s">
        <v>39</v>
      </c>
      <c r="D15" s="6">
        <f>AVERAGE(A22:A24)</f>
        <v>4.2728799184163408</v>
      </c>
      <c r="E15" s="1">
        <f t="shared" si="0"/>
        <v>-7.1165084838867188E-2</v>
      </c>
      <c r="F15" s="1">
        <f t="shared" si="1"/>
        <v>1.0505647512516316</v>
      </c>
    </row>
    <row r="16" spans="1:12" x14ac:dyDescent="0.25">
      <c r="A16" s="10">
        <v>4.7523269653320313</v>
      </c>
      <c r="B16" t="s">
        <v>36</v>
      </c>
      <c r="C16" s="1" t="s">
        <v>40</v>
      </c>
      <c r="D16" s="6">
        <f>AVERAGE(A25:A27)</f>
        <v>4.6673425038655596</v>
      </c>
      <c r="E16" s="6">
        <f>(D16-AVERAGE($D$14:$D$19))</f>
        <v>0.32329750061035156</v>
      </c>
      <c r="F16" s="1">
        <f>2^-(E16)</f>
        <v>0.79924100050529323</v>
      </c>
      <c r="L16" s="10"/>
    </row>
    <row r="17" spans="1:12" x14ac:dyDescent="0.25">
      <c r="A17" s="10">
        <v>4.7191123962402344</v>
      </c>
      <c r="B17" t="s">
        <v>36</v>
      </c>
      <c r="C17" s="1" t="s">
        <v>38</v>
      </c>
      <c r="D17" s="6">
        <f>AVERAGE(A46:A48)</f>
        <v>4.4446684519449873</v>
      </c>
      <c r="E17" s="1">
        <f t="shared" si="0"/>
        <v>0.10062344868977924</v>
      </c>
      <c r="F17" s="1">
        <f t="shared" si="1"/>
        <v>0.93262987617999937</v>
      </c>
      <c r="L17" s="10"/>
    </row>
    <row r="18" spans="1:12" x14ac:dyDescent="0.25">
      <c r="A18" s="10">
        <v>4.7082901000976563</v>
      </c>
      <c r="B18" t="s">
        <v>36</v>
      </c>
      <c r="C18" s="1" t="s">
        <v>45</v>
      </c>
      <c r="D18" s="6">
        <f>AVERAGE(A49:A51)</f>
        <v>4.2309583028157549</v>
      </c>
      <c r="E18" s="1">
        <f t="shared" si="0"/>
        <v>-0.11308670043945313</v>
      </c>
      <c r="F18" s="1">
        <f t="shared" si="1"/>
        <v>1.0815397579225596</v>
      </c>
      <c r="L18" s="10"/>
    </row>
    <row r="19" spans="1:12" x14ac:dyDescent="0.25">
      <c r="A19" s="10">
        <v>4.2227020263671875</v>
      </c>
      <c r="B19" t="s">
        <v>37</v>
      </c>
      <c r="C19" s="1" t="s">
        <v>46</v>
      </c>
      <c r="D19" s="6">
        <f>AVERAGE(A52:A54)</f>
        <v>4.2381267547607422</v>
      </c>
      <c r="E19" s="1">
        <f>(D19-AVERAGE($D$14:$D$19))</f>
        <v>-0.10591824849446585</v>
      </c>
      <c r="F19" s="1">
        <f t="shared" si="1"/>
        <v>1.0761791404764967</v>
      </c>
      <c r="L19" s="10"/>
    </row>
    <row r="20" spans="1:12" x14ac:dyDescent="0.25">
      <c r="A20" s="10">
        <v>4.1835594177246094</v>
      </c>
      <c r="B20" t="s">
        <v>37</v>
      </c>
      <c r="L20" s="10"/>
    </row>
    <row r="21" spans="1:12" x14ac:dyDescent="0.25">
      <c r="A21" s="10">
        <v>4.2246208190917969</v>
      </c>
      <c r="B21" t="s">
        <v>37</v>
      </c>
      <c r="L21" s="10"/>
    </row>
    <row r="22" spans="1:12" x14ac:dyDescent="0.25">
      <c r="A22" s="10">
        <v>4.2993869781494141</v>
      </c>
      <c r="B22" t="s">
        <v>39</v>
      </c>
    </row>
    <row r="23" spans="1:12" x14ac:dyDescent="0.25">
      <c r="A23" s="10">
        <v>4.2558746337890625</v>
      </c>
      <c r="B23" t="s">
        <v>39</v>
      </c>
    </row>
    <row r="24" spans="1:12" x14ac:dyDescent="0.25">
      <c r="A24" s="10">
        <v>4.2633781433105469</v>
      </c>
      <c r="B24" t="s">
        <v>39</v>
      </c>
    </row>
    <row r="25" spans="1:12" x14ac:dyDescent="0.25">
      <c r="A25" s="10">
        <v>4.67059326171875</v>
      </c>
      <c r="B25" t="s">
        <v>40</v>
      </c>
      <c r="D25" s="10"/>
    </row>
    <row r="26" spans="1:12" x14ac:dyDescent="0.25">
      <c r="A26" s="10">
        <v>4.6842994689941406</v>
      </c>
      <c r="B26" t="s">
        <v>40</v>
      </c>
      <c r="D26" s="10"/>
    </row>
    <row r="27" spans="1:12" x14ac:dyDescent="0.25">
      <c r="A27" s="10">
        <v>4.6471347808837891</v>
      </c>
      <c r="B27" t="s">
        <v>40</v>
      </c>
      <c r="D27" s="10"/>
    </row>
    <row r="28" spans="1:12" x14ac:dyDescent="0.25">
      <c r="A28" s="10">
        <v>5.2046451568603516</v>
      </c>
      <c r="B28" t="s">
        <v>31</v>
      </c>
    </row>
    <row r="29" spans="1:12" x14ac:dyDescent="0.25">
      <c r="A29" s="10">
        <v>5.1956043243408203</v>
      </c>
      <c r="B29" t="s">
        <v>31</v>
      </c>
    </row>
    <row r="30" spans="1:12" x14ac:dyDescent="0.25">
      <c r="A30" s="10">
        <v>5.1065311431884766</v>
      </c>
      <c r="B30" t="s">
        <v>31</v>
      </c>
    </row>
    <row r="31" spans="1:12" x14ac:dyDescent="0.25">
      <c r="A31" s="10">
        <v>6.0115795135498047</v>
      </c>
      <c r="B31" t="s">
        <v>41</v>
      </c>
    </row>
    <row r="32" spans="1:12" x14ac:dyDescent="0.25">
      <c r="A32" s="10">
        <v>5.9085273742675781</v>
      </c>
      <c r="B32" t="s">
        <v>41</v>
      </c>
    </row>
    <row r="33" spans="1:2" x14ac:dyDescent="0.25">
      <c r="A33" s="10">
        <v>5.8118343353271484</v>
      </c>
      <c r="B33" t="s">
        <v>41</v>
      </c>
    </row>
    <row r="34" spans="1:2" x14ac:dyDescent="0.25">
      <c r="A34" s="10">
        <v>5.5308990478515625</v>
      </c>
      <c r="B34" t="s">
        <v>42</v>
      </c>
    </row>
    <row r="35" spans="1:2" x14ac:dyDescent="0.25">
      <c r="A35" s="10">
        <v>5.6111984252929688</v>
      </c>
      <c r="B35" t="s">
        <v>42</v>
      </c>
    </row>
    <row r="36" spans="1:2" x14ac:dyDescent="0.25">
      <c r="A36" s="10">
        <v>5.5769786834716797</v>
      </c>
      <c r="B36" t="s">
        <v>42</v>
      </c>
    </row>
    <row r="37" spans="1:2" x14ac:dyDescent="0.25">
      <c r="A37" s="10">
        <v>5.3868083953857422</v>
      </c>
      <c r="B37" t="s">
        <v>43</v>
      </c>
    </row>
    <row r="38" spans="1:2" x14ac:dyDescent="0.25">
      <c r="A38" s="10">
        <v>5.4749069213867188</v>
      </c>
      <c r="B38" t="s">
        <v>43</v>
      </c>
    </row>
    <row r="39" spans="1:2" x14ac:dyDescent="0.25">
      <c r="A39" s="10">
        <v>5.5718555450439453</v>
      </c>
      <c r="B39" t="s">
        <v>43</v>
      </c>
    </row>
    <row r="40" spans="1:2" x14ac:dyDescent="0.25">
      <c r="A40" s="10">
        <v>5.56768798828125</v>
      </c>
      <c r="B40" t="s">
        <v>34</v>
      </c>
    </row>
    <row r="41" spans="1:2" x14ac:dyDescent="0.25">
      <c r="A41" s="10">
        <v>5.2949256896972656</v>
      </c>
      <c r="B41" t="s">
        <v>34</v>
      </c>
    </row>
    <row r="42" spans="1:2" x14ac:dyDescent="0.25">
      <c r="A42" s="10">
        <v>5.3396244049072266</v>
      </c>
      <c r="B42" t="s">
        <v>34</v>
      </c>
    </row>
    <row r="43" spans="1:2" x14ac:dyDescent="0.25">
      <c r="A43" s="10">
        <v>5.3121147155761719</v>
      </c>
      <c r="B43" t="s">
        <v>44</v>
      </c>
    </row>
    <row r="44" spans="1:2" x14ac:dyDescent="0.25">
      <c r="A44" s="10">
        <v>5.4254741668701172</v>
      </c>
      <c r="B44" t="s">
        <v>44</v>
      </c>
    </row>
    <row r="45" spans="1:2" x14ac:dyDescent="0.25">
      <c r="A45" s="10">
        <v>5.3790035247802734</v>
      </c>
      <c r="B45" t="s">
        <v>44</v>
      </c>
    </row>
    <row r="46" spans="1:2" x14ac:dyDescent="0.25">
      <c r="A46" s="10">
        <v>5.31072998046875</v>
      </c>
      <c r="B46" t="s">
        <v>38</v>
      </c>
    </row>
    <row r="47" spans="1:2" x14ac:dyDescent="0.25">
      <c r="A47" s="10">
        <v>3.9985256195068359</v>
      </c>
      <c r="B47" t="s">
        <v>38</v>
      </c>
    </row>
    <row r="48" spans="1:2" x14ac:dyDescent="0.25">
      <c r="A48" s="10">
        <v>4.024749755859375</v>
      </c>
      <c r="B48" t="s">
        <v>38</v>
      </c>
    </row>
    <row r="49" spans="1:2" x14ac:dyDescent="0.25">
      <c r="A49" s="10">
        <v>4.20318603515625</v>
      </c>
      <c r="B49" t="s">
        <v>45</v>
      </c>
    </row>
    <row r="50" spans="1:2" x14ac:dyDescent="0.25">
      <c r="A50" s="10">
        <v>4.2376518249511719</v>
      </c>
      <c r="B50" t="s">
        <v>45</v>
      </c>
    </row>
    <row r="51" spans="1:2" x14ac:dyDescent="0.25">
      <c r="A51" s="10">
        <v>4.2520370483398438</v>
      </c>
      <c r="B51" t="s">
        <v>45</v>
      </c>
    </row>
    <row r="52" spans="1:2" x14ac:dyDescent="0.25">
      <c r="A52" s="10">
        <v>4.2750091552734375</v>
      </c>
      <c r="B52" t="s">
        <v>46</v>
      </c>
    </row>
    <row r="53" spans="1:2" x14ac:dyDescent="0.25">
      <c r="A53" s="10">
        <v>4.2664470672607422</v>
      </c>
      <c r="B53" t="s">
        <v>46</v>
      </c>
    </row>
    <row r="54" spans="1:2" x14ac:dyDescent="0.25">
      <c r="A54" s="10">
        <v>4.1729240417480469</v>
      </c>
      <c r="B54" t="s">
        <v>46</v>
      </c>
    </row>
    <row r="55" spans="1:2" x14ac:dyDescent="0.25">
      <c r="A55" t="s">
        <v>54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09"/>
  <sheetViews>
    <sheetView workbookViewId="0">
      <selection activeCell="G54" sqref="G54"/>
    </sheetView>
  </sheetViews>
  <sheetFormatPr defaultRowHeight="15" x14ac:dyDescent="0.25"/>
  <cols>
    <col min="1" max="1" width="7.28515625" bestFit="1" customWidth="1"/>
    <col min="2" max="2" width="25.5703125" bestFit="1" customWidth="1"/>
    <col min="3" max="3" width="7.28515625" bestFit="1" customWidth="1"/>
    <col min="4" max="4" width="19" bestFit="1" customWidth="1"/>
    <col min="6" max="6" width="9.7109375" bestFit="1" customWidth="1"/>
    <col min="7" max="7" width="9.7109375" customWidth="1"/>
    <col min="8" max="8" width="17" bestFit="1" customWidth="1"/>
    <col min="9" max="9" width="17.7109375" bestFit="1" customWidth="1"/>
    <col min="10" max="10" width="11.85546875" bestFit="1" customWidth="1"/>
    <col min="11" max="11" width="12.42578125" bestFit="1" customWidth="1"/>
    <col min="13" max="13" width="9.7109375" bestFit="1" customWidth="1"/>
    <col min="14" max="14" width="17" bestFit="1" customWidth="1"/>
    <col min="15" max="15" width="13.42578125" bestFit="1" customWidth="1"/>
  </cols>
  <sheetData>
    <row r="1" spans="1:15" x14ac:dyDescent="0.25">
      <c r="A1" s="1" t="s">
        <v>66</v>
      </c>
      <c r="B1" s="1" t="s">
        <v>69</v>
      </c>
      <c r="C1" s="1" t="s">
        <v>67</v>
      </c>
      <c r="D1" s="1" t="s">
        <v>68</v>
      </c>
      <c r="F1" s="1" t="s">
        <v>66</v>
      </c>
      <c r="G1" s="1" t="s">
        <v>5</v>
      </c>
      <c r="H1" s="1" t="s">
        <v>70</v>
      </c>
      <c r="I1" s="1" t="s">
        <v>71</v>
      </c>
      <c r="J1" s="1" t="s">
        <v>72</v>
      </c>
      <c r="K1" s="1" t="s">
        <v>73</v>
      </c>
      <c r="M1" s="1" t="s">
        <v>5</v>
      </c>
      <c r="N1" s="1" t="s">
        <v>70</v>
      </c>
      <c r="O1" s="1" t="s">
        <v>77</v>
      </c>
    </row>
    <row r="2" spans="1:15" x14ac:dyDescent="0.25">
      <c r="A2" s="1" t="s">
        <v>37</v>
      </c>
      <c r="B2" s="1">
        <v>1</v>
      </c>
      <c r="C2" s="14" t="s">
        <v>76</v>
      </c>
      <c r="D2" s="6">
        <v>20.010999999999999</v>
      </c>
      <c r="F2" s="1" t="s">
        <v>37</v>
      </c>
      <c r="G2" s="1" t="s">
        <v>6</v>
      </c>
      <c r="H2" s="15">
        <f>AVERAGEIFS($D$2:$D$109,$A$2:$A$109,$F2,$C$2:$C$109,"Kcnq2")</f>
        <v>24.188333333333333</v>
      </c>
      <c r="I2" s="15">
        <f>AVERAGEIFS($D$2:$D$109,$A$2:$A$109,$F2,$C$2:$C$109,"Gapdh")</f>
        <v>19.978333333333332</v>
      </c>
      <c r="J2" s="15">
        <f t="array" ref="J2">STDEV(IF($A$2:$A$175=$F2,IF($C$2:$C$175="Kcnq2",$D$2:$D$175,"NA"),"NA"))</f>
        <v>4.3096790290385024E-2</v>
      </c>
      <c r="K2" s="15">
        <f t="array" ref="K2">STDEV(IF($A$2:$A$175=$F2,IF($C$2:$C$175="Gapdh",$D$2:$D$175,"NA"),"NA"))</f>
        <v>2.8360771028540677E-2</v>
      </c>
      <c r="M2" s="1" t="s">
        <v>6</v>
      </c>
      <c r="N2" s="15">
        <f>AVERAGEIF($G$2:$G$19,$M2,$H$2:$H$19)</f>
        <v>23.96338888888889</v>
      </c>
      <c r="O2" s="15">
        <f t="array" ref="O2">STDEV(IF($G$2:$G$19=$M2,$H$2:$H$19,"NA"))/SQRT(6)</f>
        <v>0.16095033548839552</v>
      </c>
    </row>
    <row r="3" spans="1:15" x14ac:dyDescent="0.25">
      <c r="A3" s="1" t="s">
        <v>37</v>
      </c>
      <c r="B3" s="1">
        <v>2</v>
      </c>
      <c r="C3" s="14" t="s">
        <v>65</v>
      </c>
      <c r="D3" s="6">
        <v>24.233000000000001</v>
      </c>
      <c r="F3" s="1" t="s">
        <v>39</v>
      </c>
      <c r="G3" s="1" t="s">
        <v>6</v>
      </c>
      <c r="H3" s="15">
        <f t="shared" ref="H3:H19" si="0">AVERAGEIFS($D$2:$D$109,$A$2:$A$109,$F3,$C$2:$C$109,"Kcnq2")</f>
        <v>24.330666666666669</v>
      </c>
      <c r="I3" s="15">
        <f t="shared" ref="I3:I19" si="1">AVERAGEIFS($D$2:$D$109,$A$2:$A$109,$F3,$C$2:$C$109,"Gapdh")</f>
        <v>20.057666666666666</v>
      </c>
      <c r="J3" s="15">
        <f t="array" ref="J3">STDEV(IF($A$2:$A$175=$F3,IF($C$2:$C$175="Kcnq2",$D$2:$D$175,"NA"),"NA"))</f>
        <v>5.1791247651831032E-2</v>
      </c>
      <c r="K3" s="15">
        <f t="array" ref="K3">STDEV(IF($A$2:$A$175=$F3,IF($C$2:$C$175="Gapdh",$D$2:$D$175,"NA"),"NA"))</f>
        <v>5.050082507576769E-2</v>
      </c>
      <c r="M3" s="13" t="s">
        <v>74</v>
      </c>
      <c r="N3" s="15">
        <f t="shared" ref="N3" si="2">AVERAGEIF($G$2:$G$19,$M3,$H$2:$H$19)</f>
        <v>25.238944444444446</v>
      </c>
      <c r="O3" s="15">
        <f t="array" ref="O3">STDEV(IF($G$2:$G$19=$M3,$H$2:$H$19,"NA"))/SQRT(6)</f>
        <v>0.15352426317268572</v>
      </c>
    </row>
    <row r="4" spans="1:15" x14ac:dyDescent="0.25">
      <c r="A4" s="1" t="s">
        <v>37</v>
      </c>
      <c r="B4" s="1">
        <v>3</v>
      </c>
      <c r="C4" s="14" t="s">
        <v>76</v>
      </c>
      <c r="D4" s="6">
        <v>19.963999999999999</v>
      </c>
      <c r="F4" s="1" t="s">
        <v>40</v>
      </c>
      <c r="G4" s="1" t="s">
        <v>6</v>
      </c>
      <c r="H4" s="15">
        <f t="shared" si="0"/>
        <v>24.324333333333332</v>
      </c>
      <c r="I4" s="15">
        <f t="shared" si="1"/>
        <v>19.657</v>
      </c>
      <c r="J4" s="15">
        <f t="array" ref="J4">STDEV(IF($A$2:$A$175=$F4,IF($C$2:$C$175="Kcnq2",$D$2:$D$175,"NA"),"NA"))</f>
        <v>5.0639246966491469E-2</v>
      </c>
      <c r="K4" s="15">
        <f t="array" ref="K4">STDEV(IF($A$2:$A$175=$F4,IF($C$2:$C$175="Gapdh",$D$2:$D$175,"NA"),"NA"))</f>
        <v>3.3955853692700454E-2</v>
      </c>
      <c r="M4" s="13" t="s">
        <v>75</v>
      </c>
      <c r="N4" s="15">
        <f>AVERAGEIF($G$2:$G$19,$M4,$H$2:$H$19)</f>
        <v>25.191333333333333</v>
      </c>
      <c r="O4" s="15">
        <f t="array" ref="O4">STDEV(IF($G$2:$G$19=$M4,$H$2:$H$19,"NA"))/SQRT(6)</f>
        <v>0.19171808006086002</v>
      </c>
    </row>
    <row r="5" spans="1:15" x14ac:dyDescent="0.25">
      <c r="A5" s="1" t="s">
        <v>37</v>
      </c>
      <c r="B5" s="1">
        <v>1</v>
      </c>
      <c r="C5" s="14" t="s">
        <v>65</v>
      </c>
      <c r="D5" s="6">
        <v>24.146999999999998</v>
      </c>
      <c r="F5" s="1" t="s">
        <v>38</v>
      </c>
      <c r="G5" s="1" t="s">
        <v>6</v>
      </c>
      <c r="H5" s="15">
        <f t="shared" si="0"/>
        <v>23.531666666666666</v>
      </c>
      <c r="I5" s="15">
        <f t="shared" si="1"/>
        <v>19.504666666666665</v>
      </c>
      <c r="J5" s="15">
        <f t="array" ref="J5">STDEV(IF($A$2:$A$175=$F5,IF($C$2:$C$175="Kcnq2",$D$2:$D$175,"NA"),"NA"))</f>
        <v>1.5885003409926102E-2</v>
      </c>
      <c r="K5" s="15">
        <f t="array" ref="K5">STDEV(IF($A$2:$A$175=$F5,IF($C$2:$C$175="Gapdh",$D$2:$D$175,"NA"),"NA"))</f>
        <v>1.7214335111567988E-2</v>
      </c>
    </row>
    <row r="6" spans="1:15" x14ac:dyDescent="0.25">
      <c r="A6" s="1" t="s">
        <v>37</v>
      </c>
      <c r="B6" s="1">
        <v>2</v>
      </c>
      <c r="C6" s="14" t="s">
        <v>76</v>
      </c>
      <c r="D6" s="6">
        <v>19.96</v>
      </c>
      <c r="F6" s="1" t="s">
        <v>45</v>
      </c>
      <c r="G6" s="1" t="s">
        <v>6</v>
      </c>
      <c r="H6" s="15">
        <f t="shared" si="0"/>
        <v>23.966333333333335</v>
      </c>
      <c r="I6" s="15">
        <f t="shared" si="1"/>
        <v>19.73566666666667</v>
      </c>
      <c r="J6" s="15">
        <f t="array" ref="J6">STDEV(IF($A$2:$A$175=$F6,IF($C$2:$C$175="Kcnq2",$D$2:$D$175,"NA"),"NA"))</f>
        <v>1.4011899704655092E-2</v>
      </c>
      <c r="K6" s="15">
        <f t="array" ref="K6">STDEV(IF($A$2:$A$175=$F6,IF($C$2:$C$175="Gapdh",$D$2:$D$175,"NA"),"NA"))</f>
        <v>3.5795716689757465E-2</v>
      </c>
      <c r="M6" s="1" t="s">
        <v>5</v>
      </c>
      <c r="N6" s="1" t="s">
        <v>78</v>
      </c>
      <c r="O6" s="1" t="s">
        <v>79</v>
      </c>
    </row>
    <row r="7" spans="1:15" x14ac:dyDescent="0.25">
      <c r="A7" s="1" t="s">
        <v>37</v>
      </c>
      <c r="B7" s="1">
        <v>3</v>
      </c>
      <c r="C7" s="14" t="s">
        <v>65</v>
      </c>
      <c r="D7" s="6">
        <v>24.184999999999999</v>
      </c>
      <c r="F7" s="1" t="s">
        <v>46</v>
      </c>
      <c r="G7" s="1" t="s">
        <v>6</v>
      </c>
      <c r="H7" s="15">
        <f t="shared" si="0"/>
        <v>23.439000000000004</v>
      </c>
      <c r="I7" s="15">
        <f t="shared" si="1"/>
        <v>19.200666666666667</v>
      </c>
      <c r="J7" s="15">
        <f t="array" ref="J7">STDEV(IF($A$2:$A$175=$F7,IF($C$2:$C$175="Kcnq2",$D$2:$D$175,"NA"),"NA"))</f>
        <v>9.0570414595496113E-2</v>
      </c>
      <c r="K7" s="15">
        <f t="array" ref="K7">STDEV(IF($A$2:$A$175=$F7,IF($C$2:$C$175="Gapdh",$D$2:$D$175,"NA"),"NA"))</f>
        <v>3.6528527664461706E-2</v>
      </c>
      <c r="M7" s="1" t="s">
        <v>6</v>
      </c>
      <c r="N7" s="15">
        <f>AVERAGEIF($G$2:$G$19,$M7,$I$2:$I$19)</f>
        <v>19.689</v>
      </c>
      <c r="O7" s="15">
        <f t="array" ref="O7">STDEV(IF($G$2:$G$19=$M7,$I$2:$I$19,"NA"))/SQRT(6)</f>
        <v>0.12848850647546758</v>
      </c>
    </row>
    <row r="8" spans="1:15" x14ac:dyDescent="0.25">
      <c r="A8" s="1" t="s">
        <v>39</v>
      </c>
      <c r="B8" s="1">
        <v>1</v>
      </c>
      <c r="C8" s="14" t="s">
        <v>76</v>
      </c>
      <c r="D8" s="6">
        <v>20.058</v>
      </c>
      <c r="F8" s="1" t="s">
        <v>33</v>
      </c>
      <c r="G8" s="13" t="s">
        <v>74</v>
      </c>
      <c r="H8" s="15">
        <f t="shared" si="0"/>
        <v>25.324666666666669</v>
      </c>
      <c r="I8" s="15">
        <f t="shared" si="1"/>
        <v>19.891000000000002</v>
      </c>
      <c r="J8" s="15">
        <f t="array" ref="J8">STDEV(IF($A$2:$A$175=$F8,IF($C$2:$C$175="Kcnq2",$D$2:$D$175,"NA"),"NA"))</f>
        <v>8.3284652447695617E-2</v>
      </c>
      <c r="K8" s="15">
        <f t="array" ref="K8">STDEV(IF($A$2:$A$175=$F8,IF($C$2:$C$175="Gapdh",$D$2:$D$175,"NA"),"NA"))</f>
        <v>6.6143782776615034E-2</v>
      </c>
      <c r="M8" s="13" t="s">
        <v>74</v>
      </c>
      <c r="N8" s="15">
        <f t="shared" ref="N8:N9" si="3">AVERAGEIF($G$2:$G$19,$M8,$I$2:$I$19)</f>
        <v>19.897000000000002</v>
      </c>
      <c r="O8" s="15">
        <f t="array" ref="O8">STDEV(IF($G$2:$G$19=$M8,$I$2:$I$19,"NA"))/SQRT(6)</f>
        <v>9.4492602101179907E-2</v>
      </c>
    </row>
    <row r="9" spans="1:15" x14ac:dyDescent="0.25">
      <c r="A9" s="1" t="s">
        <v>39</v>
      </c>
      <c r="B9" s="1">
        <v>2</v>
      </c>
      <c r="C9" s="14" t="s">
        <v>65</v>
      </c>
      <c r="D9" s="6">
        <v>24.356999999999999</v>
      </c>
      <c r="F9" s="1" t="s">
        <v>35</v>
      </c>
      <c r="G9" s="13" t="s">
        <v>74</v>
      </c>
      <c r="H9" s="15">
        <f t="shared" si="0"/>
        <v>25.644666666666666</v>
      </c>
      <c r="I9" s="15">
        <f t="shared" si="1"/>
        <v>19.978666666666665</v>
      </c>
      <c r="J9" s="15">
        <f t="array" ref="J9">STDEV(IF($A$2:$A$175=$F9,IF($C$2:$C$175="Kcnq2",$D$2:$D$175,"NA"),"NA"))</f>
        <v>3.6828431046317417E-2</v>
      </c>
      <c r="K9" s="15">
        <f t="array" ref="K9">STDEV(IF($A$2:$A$175=$F9,IF($C$2:$C$175="Gapdh",$D$2:$D$175,"NA"),"NA"))</f>
        <v>1.4011899704654713E-2</v>
      </c>
      <c r="M9" s="13" t="s">
        <v>75</v>
      </c>
      <c r="N9" s="15">
        <f t="shared" si="3"/>
        <v>19.661291666666667</v>
      </c>
      <c r="O9" s="15">
        <f t="array" ref="O9">STDEV(IF($G$2:$G$19=$M9,$I$2:$I$19,"NA"))/SQRT(6)</f>
        <v>0.12080650228928232</v>
      </c>
    </row>
    <row r="10" spans="1:15" x14ac:dyDescent="0.25">
      <c r="A10" s="1" t="s">
        <v>39</v>
      </c>
      <c r="B10" s="1">
        <v>3</v>
      </c>
      <c r="C10" s="14" t="s">
        <v>76</v>
      </c>
      <c r="D10" s="6">
        <v>20.108000000000001</v>
      </c>
      <c r="F10" s="1" t="s">
        <v>36</v>
      </c>
      <c r="G10" s="13" t="s">
        <v>74</v>
      </c>
      <c r="H10" s="15">
        <f t="shared" si="0"/>
        <v>24.704999999999998</v>
      </c>
      <c r="I10" s="15">
        <f t="shared" si="1"/>
        <v>19.978333333333335</v>
      </c>
      <c r="J10" s="15">
        <f t="array" ref="J10">STDEV(IF($A$2:$A$175=$F10,IF($C$2:$C$175="Kcnq2",$D$2:$D$175,"NA"),"NA"))</f>
        <v>2.570992026436611E-2</v>
      </c>
      <c r="K10" s="15">
        <f t="array" ref="K10">STDEV(IF($A$2:$A$175=$F10,IF($C$2:$C$175="Gapdh",$D$2:$D$175,"NA"),"NA"))</f>
        <v>1.4742229591665216E-2</v>
      </c>
    </row>
    <row r="11" spans="1:15" x14ac:dyDescent="0.25">
      <c r="A11" s="1" t="s">
        <v>39</v>
      </c>
      <c r="B11" s="1">
        <v>1</v>
      </c>
      <c r="C11" s="14" t="s">
        <v>65</v>
      </c>
      <c r="D11" s="6">
        <v>24.364000000000001</v>
      </c>
      <c r="F11" s="1" t="s">
        <v>43</v>
      </c>
      <c r="G11" s="13" t="s">
        <v>74</v>
      </c>
      <c r="H11" s="15">
        <f t="shared" si="0"/>
        <v>25.228333333333335</v>
      </c>
      <c r="I11" s="15">
        <f t="shared" si="1"/>
        <v>19.690333333333331</v>
      </c>
      <c r="J11" s="15">
        <f t="array" ref="J11">STDEV(IF($A$2:$A$175=$F11,IF($C$2:$C$175="Kcnq2",$D$2:$D$175,"NA"),"NA"))</f>
        <v>8.4007936133042041E-2</v>
      </c>
      <c r="K11" s="15">
        <f t="array" ref="K11">STDEV(IF($A$2:$A$175=$F11,IF($C$2:$C$175="Gapdh",$D$2:$D$175,"NA"),"NA"))</f>
        <v>9.8332768359957842E-2</v>
      </c>
    </row>
    <row r="12" spans="1:15" x14ac:dyDescent="0.25">
      <c r="A12" s="1" t="s">
        <v>39</v>
      </c>
      <c r="B12" s="1">
        <v>2</v>
      </c>
      <c r="C12" s="14" t="s">
        <v>76</v>
      </c>
      <c r="D12" s="6">
        <v>20.007000000000001</v>
      </c>
      <c r="F12" s="1" t="s">
        <v>34</v>
      </c>
      <c r="G12" s="13" t="s">
        <v>74</v>
      </c>
      <c r="H12" s="15">
        <f t="shared" si="0"/>
        <v>24.913</v>
      </c>
      <c r="I12" s="15">
        <f t="shared" si="1"/>
        <v>19.597333333333335</v>
      </c>
      <c r="J12" s="15">
        <f t="array" ref="J12">STDEV(IF($A$2:$A$175=$F12,IF($C$2:$C$175="Kcnq2",$D$2:$D$175,"NA"),"NA"))</f>
        <v>0.18904232330353901</v>
      </c>
      <c r="K12" s="15">
        <f t="array" ref="K12">STDEV(IF($A$2:$A$175=$F12,IF($C$2:$C$175="Gapdh",$D$2:$D$175,"NA"),"NA"))</f>
        <v>0.17891152375778732</v>
      </c>
    </row>
    <row r="13" spans="1:15" x14ac:dyDescent="0.25">
      <c r="A13" s="1" t="s">
        <v>39</v>
      </c>
      <c r="B13" s="1">
        <v>3</v>
      </c>
      <c r="C13" s="14" t="s">
        <v>65</v>
      </c>
      <c r="D13" s="6">
        <v>24.271000000000001</v>
      </c>
      <c r="F13" s="1" t="s">
        <v>44</v>
      </c>
      <c r="G13" s="13" t="s">
        <v>74</v>
      </c>
      <c r="H13" s="15">
        <f t="shared" si="0"/>
        <v>25.617999999999999</v>
      </c>
      <c r="I13" s="15">
        <f t="shared" si="1"/>
        <v>20.246333333333336</v>
      </c>
      <c r="J13" s="15">
        <f t="array" ref="J13">STDEV(IF($A$2:$A$175=$F13,IF($C$2:$C$175="Kcnq2",$D$2:$D$175,"NA"),"NA"))</f>
        <v>0.21596527498651336</v>
      </c>
      <c r="K13" s="15">
        <f t="array" ref="K13">STDEV(IF($A$2:$A$175=$F13,IF($C$2:$C$175="Gapdh",$D$2:$D$175,"NA"),"NA"))</f>
        <v>0.15951906887056921</v>
      </c>
    </row>
    <row r="14" spans="1:15" x14ac:dyDescent="0.25">
      <c r="A14" s="1" t="s">
        <v>40</v>
      </c>
      <c r="B14" s="1">
        <v>1</v>
      </c>
      <c r="C14" s="14" t="s">
        <v>76</v>
      </c>
      <c r="D14" s="6">
        <v>19.640999999999998</v>
      </c>
      <c r="F14" s="1" t="s">
        <v>29</v>
      </c>
      <c r="G14" s="13" t="s">
        <v>75</v>
      </c>
      <c r="H14" s="15">
        <f t="shared" si="0"/>
        <v>24.808333333333334</v>
      </c>
      <c r="I14" s="15">
        <f t="shared" si="1"/>
        <v>19.298666666666666</v>
      </c>
      <c r="J14" s="15">
        <f t="array" ref="J14">STDEV(IF($A$2:$A$175=$F14,IF($C$2:$C$175="Kcnq2",$D$2:$D$175,"NA"),"NA"))</f>
        <v>0.1069781909238207</v>
      </c>
      <c r="K14" s="15">
        <f t="array" ref="K14">STDEV(IF($A$2:$A$175=$F14,IF($C$2:$C$175="Gapdh",$D$2:$D$175,"NA"),"NA"))</f>
        <v>5.6367839530472925E-2</v>
      </c>
    </row>
    <row r="15" spans="1:15" x14ac:dyDescent="0.25">
      <c r="A15" s="1" t="s">
        <v>40</v>
      </c>
      <c r="B15" s="1">
        <v>2</v>
      </c>
      <c r="C15" s="14" t="s">
        <v>65</v>
      </c>
      <c r="D15" s="6">
        <v>24.312000000000001</v>
      </c>
      <c r="F15" s="1" t="s">
        <v>30</v>
      </c>
      <c r="G15" s="13" t="s">
        <v>75</v>
      </c>
      <c r="H15" s="15">
        <f t="shared" si="0"/>
        <v>25.519000000000002</v>
      </c>
      <c r="I15" s="15">
        <f t="shared" si="1"/>
        <v>20.005666666666666</v>
      </c>
      <c r="J15" s="15">
        <f t="array" ref="J15">STDEV(IF($A$2:$A$175=$F15,IF($C$2:$C$175="Kcnq2",$D$2:$D$175,"NA"),"NA"))</f>
        <v>0.16114899937635493</v>
      </c>
      <c r="K15" s="15">
        <f t="array" ref="K15">STDEV(IF($A$2:$A$175=$F15,IF($C$2:$C$175="Gapdh",$D$2:$D$175,"NA"),"NA"))</f>
        <v>0.23517298597698899</v>
      </c>
    </row>
    <row r="16" spans="1:15" x14ac:dyDescent="0.25">
      <c r="A16" s="1" t="s">
        <v>40</v>
      </c>
      <c r="B16" s="1">
        <v>3</v>
      </c>
      <c r="C16" s="14" t="s">
        <v>76</v>
      </c>
      <c r="D16" s="6">
        <v>19.696000000000002</v>
      </c>
      <c r="F16" s="1" t="s">
        <v>32</v>
      </c>
      <c r="G16" s="13" t="s">
        <v>75</v>
      </c>
      <c r="H16" s="15">
        <f t="shared" si="0"/>
        <v>25.173333333333332</v>
      </c>
      <c r="I16" s="15">
        <f t="shared" si="1"/>
        <v>19.555333333333333</v>
      </c>
      <c r="J16" s="15">
        <f t="array" ref="J16">STDEV(IF($A$2:$A$175=$F16,IF($C$2:$C$175="Kcnq2",$D$2:$D$175,"NA"),"NA"))</f>
        <v>0.22061807118487251</v>
      </c>
      <c r="K16" s="15">
        <f t="array" ref="K16">STDEV(IF($A$2:$A$175=$F16,IF($C$2:$C$175="Gapdh",$D$2:$D$175,"NA"),"NA"))</f>
        <v>0.23056958457986979</v>
      </c>
    </row>
    <row r="17" spans="1:11" x14ac:dyDescent="0.25">
      <c r="A17" s="1" t="s">
        <v>40</v>
      </c>
      <c r="B17" s="1">
        <v>1</v>
      </c>
      <c r="C17" s="14" t="s">
        <v>65</v>
      </c>
      <c r="D17" s="6">
        <v>24.38</v>
      </c>
      <c r="F17" s="1" t="s">
        <v>31</v>
      </c>
      <c r="G17" s="13" t="s">
        <v>75</v>
      </c>
      <c r="H17" s="15">
        <f t="shared" si="0"/>
        <v>24.465999999999998</v>
      </c>
      <c r="I17" s="15">
        <f t="shared" si="1"/>
        <v>19.394750000000002</v>
      </c>
      <c r="J17" s="15">
        <f t="array" ref="J17">STDEV(IF($A$2:$A$175=$F17,IF($C$2:$C$175="Kcnq2",$D$2:$D$175,"NA"),"NA"))</f>
        <v>0.28138407915161118</v>
      </c>
      <c r="K17" s="15">
        <f t="array" ref="K17">STDEV(IF($A$2:$A$175=$F17,IF($C$2:$C$175="Gapdh",$D$2:$D$175,"NA"),"NA"))</f>
        <v>0.2697200709377523</v>
      </c>
    </row>
    <row r="18" spans="1:11" x14ac:dyDescent="0.25">
      <c r="A18" s="1" t="s">
        <v>40</v>
      </c>
      <c r="B18" s="1">
        <v>2</v>
      </c>
      <c r="C18" s="14" t="s">
        <v>76</v>
      </c>
      <c r="D18" s="6">
        <v>19.634</v>
      </c>
      <c r="F18" s="1" t="s">
        <v>41</v>
      </c>
      <c r="G18" s="13" t="s">
        <v>75</v>
      </c>
      <c r="H18" s="15">
        <f t="shared" si="0"/>
        <v>25.631</v>
      </c>
      <c r="I18" s="15">
        <f t="shared" si="1"/>
        <v>19.736000000000001</v>
      </c>
      <c r="J18" s="15">
        <f t="array" ref="J18">STDEV(IF($A$2:$A$175=$F18,IF($C$2:$C$175="Kcnq2",$D$2:$D$175,"NA"),"NA"))</f>
        <v>0.13004230081015825</v>
      </c>
      <c r="K18" s="15">
        <f t="array" ref="K18">STDEV(IF($A$2:$A$175=$F18,IF($C$2:$C$175="Gapdh",$D$2:$D$175,"NA"),"NA"))</f>
        <v>9.4752308678997602E-2</v>
      </c>
    </row>
    <row r="19" spans="1:11" x14ac:dyDescent="0.25">
      <c r="A19" s="1" t="s">
        <v>40</v>
      </c>
      <c r="B19" s="1">
        <v>3</v>
      </c>
      <c r="C19" s="14" t="s">
        <v>65</v>
      </c>
      <c r="D19" s="6">
        <v>24.280999999999999</v>
      </c>
      <c r="F19" s="1" t="s">
        <v>42</v>
      </c>
      <c r="G19" s="13" t="s">
        <v>75</v>
      </c>
      <c r="H19" s="15">
        <f t="shared" si="0"/>
        <v>25.550333333333331</v>
      </c>
      <c r="I19" s="15">
        <f t="shared" si="1"/>
        <v>19.977333333333334</v>
      </c>
      <c r="J19" s="15">
        <f t="array" ref="J19">STDEV(IF($A$2:$A$175=$F19,IF($C$2:$C$175="Kcnq2",$D$2:$D$175,"NA"),"NA"))</f>
        <v>0.25081533711743653</v>
      </c>
      <c r="K19" s="15">
        <f t="array" ref="K19">STDEV(IF($A$2:$A$175=$F19,IF($C$2:$C$175="Gapdh",$D$2:$D$175,"NA"),"NA"))</f>
        <v>0.23356012787574329</v>
      </c>
    </row>
    <row r="20" spans="1:11" x14ac:dyDescent="0.25">
      <c r="A20" s="1" t="s">
        <v>38</v>
      </c>
      <c r="B20" s="1">
        <v>1</v>
      </c>
      <c r="C20" s="14" t="s">
        <v>76</v>
      </c>
      <c r="D20" s="6">
        <v>19.491</v>
      </c>
    </row>
    <row r="21" spans="1:11" x14ac:dyDescent="0.25">
      <c r="A21" s="1" t="s">
        <v>38</v>
      </c>
      <c r="B21" s="1">
        <v>2</v>
      </c>
      <c r="C21" s="14" t="s">
        <v>65</v>
      </c>
      <c r="D21" s="6">
        <v>23.55</v>
      </c>
    </row>
    <row r="22" spans="1:11" x14ac:dyDescent="0.25">
      <c r="A22" s="1" t="s">
        <v>38</v>
      </c>
      <c r="B22" s="1">
        <v>3</v>
      </c>
      <c r="C22" s="14" t="s">
        <v>76</v>
      </c>
      <c r="D22" s="6">
        <v>19.524000000000001</v>
      </c>
    </row>
    <row r="23" spans="1:11" x14ac:dyDescent="0.25">
      <c r="A23" s="1" t="s">
        <v>38</v>
      </c>
      <c r="B23" s="1">
        <v>1</v>
      </c>
      <c r="C23" s="14" t="s">
        <v>65</v>
      </c>
      <c r="D23" s="6">
        <v>23.521999999999998</v>
      </c>
    </row>
    <row r="24" spans="1:11" x14ac:dyDescent="0.25">
      <c r="A24" s="1" t="s">
        <v>38</v>
      </c>
      <c r="B24" s="1">
        <v>2</v>
      </c>
      <c r="C24" s="14" t="s">
        <v>76</v>
      </c>
      <c r="D24" s="6">
        <v>19.498999999999999</v>
      </c>
    </row>
    <row r="25" spans="1:11" x14ac:dyDescent="0.25">
      <c r="A25" s="1" t="s">
        <v>38</v>
      </c>
      <c r="B25" s="1">
        <v>3</v>
      </c>
      <c r="C25" s="14" t="s">
        <v>65</v>
      </c>
      <c r="D25" s="6">
        <v>23.523</v>
      </c>
    </row>
    <row r="26" spans="1:11" x14ac:dyDescent="0.25">
      <c r="A26" s="1" t="s">
        <v>45</v>
      </c>
      <c r="B26" s="1">
        <v>1</v>
      </c>
      <c r="C26" s="14" t="s">
        <v>76</v>
      </c>
      <c r="D26" s="6">
        <v>19.777000000000001</v>
      </c>
    </row>
    <row r="27" spans="1:11" x14ac:dyDescent="0.25">
      <c r="A27" s="1" t="s">
        <v>45</v>
      </c>
      <c r="B27" s="1">
        <v>2</v>
      </c>
      <c r="C27" s="14" t="s">
        <v>65</v>
      </c>
      <c r="D27" s="6">
        <v>23.98</v>
      </c>
    </row>
    <row r="28" spans="1:11" x14ac:dyDescent="0.25">
      <c r="A28" s="1" t="s">
        <v>45</v>
      </c>
      <c r="B28" s="1">
        <v>3</v>
      </c>
      <c r="C28" s="14" t="s">
        <v>76</v>
      </c>
      <c r="D28" s="6">
        <v>19.715</v>
      </c>
    </row>
    <row r="29" spans="1:11" x14ac:dyDescent="0.25">
      <c r="A29" s="1" t="s">
        <v>45</v>
      </c>
      <c r="B29" s="1">
        <v>1</v>
      </c>
      <c r="C29" s="14" t="s">
        <v>65</v>
      </c>
      <c r="D29" s="6">
        <v>23.952000000000002</v>
      </c>
    </row>
    <row r="30" spans="1:11" x14ac:dyDescent="0.25">
      <c r="A30" s="1" t="s">
        <v>45</v>
      </c>
      <c r="B30" s="1">
        <v>2</v>
      </c>
      <c r="C30" s="14" t="s">
        <v>76</v>
      </c>
      <c r="D30" s="6">
        <v>19.715</v>
      </c>
    </row>
    <row r="31" spans="1:11" x14ac:dyDescent="0.25">
      <c r="A31" s="1" t="s">
        <v>45</v>
      </c>
      <c r="B31" s="1">
        <v>3</v>
      </c>
      <c r="C31" s="14" t="s">
        <v>65</v>
      </c>
      <c r="D31" s="6">
        <v>23.966999999999999</v>
      </c>
    </row>
    <row r="32" spans="1:11" x14ac:dyDescent="0.25">
      <c r="A32" s="1" t="s">
        <v>46</v>
      </c>
      <c r="B32" s="1">
        <v>1</v>
      </c>
      <c r="C32" s="14" t="s">
        <v>76</v>
      </c>
      <c r="D32" s="6">
        <v>19.238</v>
      </c>
    </row>
    <row r="33" spans="1:4" x14ac:dyDescent="0.25">
      <c r="A33" s="1" t="s">
        <v>46</v>
      </c>
      <c r="B33" s="1">
        <v>2</v>
      </c>
      <c r="C33" s="14" t="s">
        <v>65</v>
      </c>
      <c r="D33" s="6">
        <v>23.513000000000002</v>
      </c>
    </row>
    <row r="34" spans="1:4" x14ac:dyDescent="0.25">
      <c r="A34" s="1" t="s">
        <v>46</v>
      </c>
      <c r="B34" s="1">
        <v>3</v>
      </c>
      <c r="C34" s="14" t="s">
        <v>76</v>
      </c>
      <c r="D34" s="6">
        <v>19.199000000000002</v>
      </c>
    </row>
    <row r="35" spans="1:4" x14ac:dyDescent="0.25">
      <c r="A35" s="1" t="s">
        <v>46</v>
      </c>
      <c r="B35" s="1">
        <v>1</v>
      </c>
      <c r="C35" s="14" t="s">
        <v>65</v>
      </c>
      <c r="D35" s="6">
        <v>23.466000000000001</v>
      </c>
    </row>
    <row r="36" spans="1:4" x14ac:dyDescent="0.25">
      <c r="A36" s="1" t="s">
        <v>46</v>
      </c>
      <c r="B36" s="1">
        <v>2</v>
      </c>
      <c r="C36" s="14" t="s">
        <v>76</v>
      </c>
      <c r="D36" s="6">
        <v>19.164999999999999</v>
      </c>
    </row>
    <row r="37" spans="1:4" x14ac:dyDescent="0.25">
      <c r="A37" s="1" t="s">
        <v>46</v>
      </c>
      <c r="B37" s="1">
        <v>3</v>
      </c>
      <c r="C37" s="14" t="s">
        <v>65</v>
      </c>
      <c r="D37" s="6">
        <v>23.338000000000001</v>
      </c>
    </row>
    <row r="38" spans="1:4" x14ac:dyDescent="0.25">
      <c r="A38" s="1" t="s">
        <v>33</v>
      </c>
      <c r="B38" s="1">
        <v>1</v>
      </c>
      <c r="C38" s="14" t="s">
        <v>76</v>
      </c>
      <c r="D38" s="6">
        <v>19.815999999999999</v>
      </c>
    </row>
    <row r="39" spans="1:4" x14ac:dyDescent="0.25">
      <c r="A39" s="1" t="s">
        <v>33</v>
      </c>
      <c r="B39" s="1">
        <v>2</v>
      </c>
      <c r="C39" s="14" t="s">
        <v>65</v>
      </c>
      <c r="D39" s="6">
        <v>25.228999999999999</v>
      </c>
    </row>
    <row r="40" spans="1:4" x14ac:dyDescent="0.25">
      <c r="A40" s="1" t="s">
        <v>33</v>
      </c>
      <c r="B40" s="1">
        <v>3</v>
      </c>
      <c r="C40" s="14" t="s">
        <v>76</v>
      </c>
      <c r="D40" s="6">
        <v>19.940999999999999</v>
      </c>
    </row>
    <row r="41" spans="1:4" x14ac:dyDescent="0.25">
      <c r="A41" s="1" t="s">
        <v>33</v>
      </c>
      <c r="B41" s="1">
        <v>1</v>
      </c>
      <c r="C41" s="14" t="s">
        <v>65</v>
      </c>
      <c r="D41" s="6">
        <v>25.364000000000001</v>
      </c>
    </row>
    <row r="42" spans="1:4" x14ac:dyDescent="0.25">
      <c r="A42" s="1" t="s">
        <v>33</v>
      </c>
      <c r="B42" s="1">
        <v>2</v>
      </c>
      <c r="C42" s="14" t="s">
        <v>76</v>
      </c>
      <c r="D42" s="6">
        <v>19.916</v>
      </c>
    </row>
    <row r="43" spans="1:4" x14ac:dyDescent="0.25">
      <c r="A43" s="1" t="s">
        <v>33</v>
      </c>
      <c r="B43" s="1">
        <v>3</v>
      </c>
      <c r="C43" s="14" t="s">
        <v>65</v>
      </c>
      <c r="D43" s="6">
        <v>25.381</v>
      </c>
    </row>
    <row r="44" spans="1:4" x14ac:dyDescent="0.25">
      <c r="A44" s="1" t="s">
        <v>35</v>
      </c>
      <c r="B44" s="1">
        <v>1</v>
      </c>
      <c r="C44" s="14" t="s">
        <v>76</v>
      </c>
      <c r="D44" s="6">
        <v>19.983000000000001</v>
      </c>
    </row>
    <row r="45" spans="1:4" x14ac:dyDescent="0.25">
      <c r="A45" s="1" t="s">
        <v>35</v>
      </c>
      <c r="B45" s="1">
        <v>2</v>
      </c>
      <c r="C45" s="14" t="s">
        <v>65</v>
      </c>
      <c r="D45" s="6">
        <v>25.638999999999999</v>
      </c>
    </row>
    <row r="46" spans="1:4" x14ac:dyDescent="0.25">
      <c r="A46" s="1" t="s">
        <v>35</v>
      </c>
      <c r="B46" s="1">
        <v>3</v>
      </c>
      <c r="C46" s="14" t="s">
        <v>76</v>
      </c>
      <c r="D46" s="6">
        <v>19.963000000000001</v>
      </c>
    </row>
    <row r="47" spans="1:4" x14ac:dyDescent="0.25">
      <c r="A47" s="1" t="s">
        <v>35</v>
      </c>
      <c r="B47" s="1">
        <v>1</v>
      </c>
      <c r="C47" s="14" t="s">
        <v>65</v>
      </c>
      <c r="D47" s="6">
        <v>25.611000000000001</v>
      </c>
    </row>
    <row r="48" spans="1:4" x14ac:dyDescent="0.25">
      <c r="A48" s="1" t="s">
        <v>35</v>
      </c>
      <c r="B48" s="1">
        <v>2</v>
      </c>
      <c r="C48" s="14" t="s">
        <v>76</v>
      </c>
      <c r="D48" s="6">
        <v>19.989999999999998</v>
      </c>
    </row>
    <row r="49" spans="1:4" x14ac:dyDescent="0.25">
      <c r="A49" s="1" t="s">
        <v>35</v>
      </c>
      <c r="B49" s="1">
        <v>3</v>
      </c>
      <c r="C49" s="14" t="s">
        <v>65</v>
      </c>
      <c r="D49" s="6">
        <v>25.684000000000001</v>
      </c>
    </row>
    <row r="50" spans="1:4" x14ac:dyDescent="0.25">
      <c r="A50" s="1" t="s">
        <v>36</v>
      </c>
      <c r="B50" s="1">
        <v>1</v>
      </c>
      <c r="C50" s="14" t="s">
        <v>76</v>
      </c>
      <c r="D50" s="6">
        <v>19.972999999999999</v>
      </c>
    </row>
    <row r="51" spans="1:4" x14ac:dyDescent="0.25">
      <c r="A51" s="1" t="s">
        <v>36</v>
      </c>
      <c r="B51" s="1">
        <v>2</v>
      </c>
      <c r="C51" s="14" t="s">
        <v>65</v>
      </c>
      <c r="D51" s="6">
        <v>24.725000000000001</v>
      </c>
    </row>
    <row r="52" spans="1:4" x14ac:dyDescent="0.25">
      <c r="A52" s="1" t="s">
        <v>36</v>
      </c>
      <c r="B52" s="1">
        <v>3</v>
      </c>
      <c r="C52" s="14" t="s">
        <v>76</v>
      </c>
      <c r="D52" s="6">
        <v>19.995000000000001</v>
      </c>
    </row>
    <row r="53" spans="1:4" x14ac:dyDescent="0.25">
      <c r="A53" s="1" t="s">
        <v>36</v>
      </c>
      <c r="B53" s="1">
        <v>1</v>
      </c>
      <c r="C53" s="14" t="s">
        <v>65</v>
      </c>
      <c r="D53" s="6">
        <v>24.713999999999999</v>
      </c>
    </row>
    <row r="54" spans="1:4" x14ac:dyDescent="0.25">
      <c r="A54" s="1" t="s">
        <v>36</v>
      </c>
      <c r="B54" s="1">
        <v>2</v>
      </c>
      <c r="C54" s="14" t="s">
        <v>76</v>
      </c>
      <c r="D54" s="6">
        <v>19.966999999999999</v>
      </c>
    </row>
    <row r="55" spans="1:4" x14ac:dyDescent="0.25">
      <c r="A55" s="1" t="s">
        <v>36</v>
      </c>
      <c r="B55" s="1">
        <v>3</v>
      </c>
      <c r="C55" s="14" t="s">
        <v>65</v>
      </c>
      <c r="D55" s="6">
        <v>24.675999999999998</v>
      </c>
    </row>
    <row r="56" spans="1:4" x14ac:dyDescent="0.25">
      <c r="A56" s="1" t="s">
        <v>43</v>
      </c>
      <c r="B56" s="1">
        <v>1</v>
      </c>
      <c r="C56" s="14" t="s">
        <v>76</v>
      </c>
      <c r="D56" s="6">
        <v>19.753</v>
      </c>
    </row>
    <row r="57" spans="1:4" x14ac:dyDescent="0.25">
      <c r="A57" s="1" t="s">
        <v>43</v>
      </c>
      <c r="B57" s="1">
        <v>2</v>
      </c>
      <c r="C57" s="14" t="s">
        <v>65</v>
      </c>
      <c r="D57" s="6">
        <v>25.227</v>
      </c>
    </row>
    <row r="58" spans="1:4" x14ac:dyDescent="0.25">
      <c r="A58" s="1" t="s">
        <v>43</v>
      </c>
      <c r="B58" s="1">
        <v>3</v>
      </c>
      <c r="C58" s="14" t="s">
        <v>76</v>
      </c>
      <c r="D58" s="6">
        <v>19.741</v>
      </c>
    </row>
    <row r="59" spans="1:4" x14ac:dyDescent="0.25">
      <c r="A59" s="1" t="s">
        <v>43</v>
      </c>
      <c r="B59" s="1">
        <v>1</v>
      </c>
      <c r="C59" s="14" t="s">
        <v>65</v>
      </c>
      <c r="D59" s="6">
        <v>25.312999999999999</v>
      </c>
    </row>
    <row r="60" spans="1:4" x14ac:dyDescent="0.25">
      <c r="A60" s="1" t="s">
        <v>43</v>
      </c>
      <c r="B60" s="1">
        <v>2</v>
      </c>
      <c r="C60" s="14" t="s">
        <v>76</v>
      </c>
      <c r="D60" s="6">
        <v>19.577000000000002</v>
      </c>
    </row>
    <row r="61" spans="1:4" x14ac:dyDescent="0.25">
      <c r="A61" s="1" t="s">
        <v>43</v>
      </c>
      <c r="B61" s="1">
        <v>3</v>
      </c>
      <c r="C61" s="14" t="s">
        <v>65</v>
      </c>
      <c r="D61" s="6">
        <v>25.145</v>
      </c>
    </row>
    <row r="62" spans="1:4" x14ac:dyDescent="0.25">
      <c r="A62" s="1" t="s">
        <v>34</v>
      </c>
      <c r="B62" s="1">
        <v>1</v>
      </c>
      <c r="C62" s="14" t="s">
        <v>76</v>
      </c>
      <c r="D62" s="6">
        <v>19.649999999999999</v>
      </c>
    </row>
    <row r="63" spans="1:4" x14ac:dyDescent="0.25">
      <c r="A63" s="1" t="s">
        <v>34</v>
      </c>
      <c r="B63" s="1">
        <v>2</v>
      </c>
      <c r="C63" s="14" t="s">
        <v>65</v>
      </c>
      <c r="D63" s="6">
        <v>24.945</v>
      </c>
    </row>
    <row r="64" spans="1:4" x14ac:dyDescent="0.25">
      <c r="A64" s="1" t="s">
        <v>34</v>
      </c>
      <c r="B64" s="1">
        <v>3</v>
      </c>
      <c r="C64" s="14" t="s">
        <v>76</v>
      </c>
      <c r="D64" s="6">
        <v>19.744</v>
      </c>
    </row>
    <row r="65" spans="1:4" x14ac:dyDescent="0.25">
      <c r="A65" s="1" t="s">
        <v>34</v>
      </c>
      <c r="B65" s="1">
        <v>1</v>
      </c>
      <c r="C65" s="14" t="s">
        <v>65</v>
      </c>
      <c r="D65" s="6">
        <v>25.084</v>
      </c>
    </row>
    <row r="66" spans="1:4" x14ac:dyDescent="0.25">
      <c r="A66" s="1" t="s">
        <v>34</v>
      </c>
      <c r="B66" s="1">
        <v>2</v>
      </c>
      <c r="C66" s="14" t="s">
        <v>76</v>
      </c>
      <c r="D66" s="6">
        <v>19.398</v>
      </c>
    </row>
    <row r="67" spans="1:4" x14ac:dyDescent="0.25">
      <c r="A67" s="1" t="s">
        <v>34</v>
      </c>
      <c r="B67" s="1">
        <v>3</v>
      </c>
      <c r="C67" s="14" t="s">
        <v>65</v>
      </c>
      <c r="D67" s="6">
        <v>24.71</v>
      </c>
    </row>
    <row r="68" spans="1:4" x14ac:dyDescent="0.25">
      <c r="A68" s="1" t="s">
        <v>44</v>
      </c>
      <c r="B68" s="1">
        <v>1</v>
      </c>
      <c r="C68" s="14" t="s">
        <v>76</v>
      </c>
      <c r="D68" s="6">
        <v>20.369</v>
      </c>
    </row>
    <row r="69" spans="1:4" x14ac:dyDescent="0.25">
      <c r="A69" s="1" t="s">
        <v>44</v>
      </c>
      <c r="B69" s="1">
        <v>2</v>
      </c>
      <c r="C69" s="14" t="s">
        <v>65</v>
      </c>
      <c r="D69" s="6">
        <v>25.794</v>
      </c>
    </row>
    <row r="70" spans="1:4" x14ac:dyDescent="0.25">
      <c r="A70" s="1" t="s">
        <v>44</v>
      </c>
      <c r="B70" s="1">
        <v>3</v>
      </c>
      <c r="C70" s="14" t="s">
        <v>76</v>
      </c>
      <c r="D70" s="6">
        <v>20.303999999999998</v>
      </c>
    </row>
    <row r="71" spans="1:4" x14ac:dyDescent="0.25">
      <c r="A71" s="1" t="s">
        <v>44</v>
      </c>
      <c r="B71" s="1">
        <v>1</v>
      </c>
      <c r="C71" s="14" t="s">
        <v>65</v>
      </c>
      <c r="D71" s="6">
        <v>25.683</v>
      </c>
    </row>
    <row r="72" spans="1:4" x14ac:dyDescent="0.25">
      <c r="A72" s="1" t="s">
        <v>44</v>
      </c>
      <c r="B72" s="1">
        <v>2</v>
      </c>
      <c r="C72" s="14" t="s">
        <v>76</v>
      </c>
      <c r="D72" s="6">
        <v>20.065999999999999</v>
      </c>
    </row>
    <row r="73" spans="1:4" x14ac:dyDescent="0.25">
      <c r="A73" s="1" t="s">
        <v>44</v>
      </c>
      <c r="B73" s="1">
        <v>3</v>
      </c>
      <c r="C73" s="14" t="s">
        <v>65</v>
      </c>
      <c r="D73" s="6">
        <v>25.376999999999999</v>
      </c>
    </row>
    <row r="74" spans="1:4" x14ac:dyDescent="0.25">
      <c r="A74" s="1" t="s">
        <v>29</v>
      </c>
      <c r="B74" s="1">
        <v>1</v>
      </c>
      <c r="C74" s="14" t="s">
        <v>76</v>
      </c>
      <c r="D74" s="6">
        <v>19.361999999999998</v>
      </c>
    </row>
    <row r="75" spans="1:4" x14ac:dyDescent="0.25">
      <c r="A75" s="1" t="s">
        <v>29</v>
      </c>
      <c r="B75" s="1">
        <v>2</v>
      </c>
      <c r="C75" s="14" t="s">
        <v>65</v>
      </c>
      <c r="D75" s="6">
        <v>24.93</v>
      </c>
    </row>
    <row r="76" spans="1:4" x14ac:dyDescent="0.25">
      <c r="A76" s="1" t="s">
        <v>29</v>
      </c>
      <c r="B76" s="1">
        <v>3</v>
      </c>
      <c r="C76" s="14" t="s">
        <v>76</v>
      </c>
      <c r="D76" s="6">
        <v>19.254000000000001</v>
      </c>
    </row>
    <row r="77" spans="1:4" x14ac:dyDescent="0.25">
      <c r="A77" s="1" t="s">
        <v>29</v>
      </c>
      <c r="B77" s="1">
        <v>1</v>
      </c>
      <c r="C77" s="14" t="s">
        <v>65</v>
      </c>
      <c r="D77" s="6">
        <v>24.728999999999999</v>
      </c>
    </row>
    <row r="78" spans="1:4" x14ac:dyDescent="0.25">
      <c r="A78" s="1" t="s">
        <v>29</v>
      </c>
      <c r="B78" s="1">
        <v>2</v>
      </c>
      <c r="C78" s="14" t="s">
        <v>76</v>
      </c>
      <c r="D78" s="6">
        <v>19.28</v>
      </c>
    </row>
    <row r="79" spans="1:4" x14ac:dyDescent="0.25">
      <c r="A79" s="1" t="s">
        <v>29</v>
      </c>
      <c r="B79" s="1">
        <v>3</v>
      </c>
      <c r="C79" s="14" t="s">
        <v>65</v>
      </c>
      <c r="D79" s="6">
        <v>24.765999999999998</v>
      </c>
    </row>
    <row r="80" spans="1:4" x14ac:dyDescent="0.25">
      <c r="A80" s="1" t="s">
        <v>30</v>
      </c>
      <c r="B80" s="1">
        <v>1</v>
      </c>
      <c r="C80" s="14" t="s">
        <v>76</v>
      </c>
      <c r="D80" s="6">
        <v>20.222999999999999</v>
      </c>
    </row>
    <row r="81" spans="1:4" x14ac:dyDescent="0.25">
      <c r="A81" s="1" t="s">
        <v>30</v>
      </c>
      <c r="B81" s="1">
        <v>2</v>
      </c>
      <c r="C81" s="14" t="s">
        <v>65</v>
      </c>
      <c r="D81" s="6">
        <v>25.684000000000001</v>
      </c>
    </row>
    <row r="82" spans="1:4" x14ac:dyDescent="0.25">
      <c r="A82" s="1" t="s">
        <v>30</v>
      </c>
      <c r="B82" s="1">
        <v>3</v>
      </c>
      <c r="C82" s="14" t="s">
        <v>76</v>
      </c>
      <c r="D82" s="6">
        <v>20.038</v>
      </c>
    </row>
    <row r="83" spans="1:4" x14ac:dyDescent="0.25">
      <c r="A83" s="1" t="s">
        <v>30</v>
      </c>
      <c r="B83" s="1">
        <v>1</v>
      </c>
      <c r="C83" s="14" t="s">
        <v>65</v>
      </c>
      <c r="D83" s="6">
        <v>25.510999999999999</v>
      </c>
    </row>
    <row r="84" spans="1:4" x14ac:dyDescent="0.25">
      <c r="A84" s="1" t="s">
        <v>30</v>
      </c>
      <c r="B84" s="1">
        <v>2</v>
      </c>
      <c r="C84" s="14" t="s">
        <v>76</v>
      </c>
      <c r="D84" s="6">
        <v>19.756</v>
      </c>
    </row>
    <row r="85" spans="1:4" x14ac:dyDescent="0.25">
      <c r="A85" s="1" t="s">
        <v>30</v>
      </c>
      <c r="B85" s="1">
        <v>3</v>
      </c>
      <c r="C85" s="14" t="s">
        <v>65</v>
      </c>
      <c r="D85" s="6">
        <v>25.361999999999998</v>
      </c>
    </row>
    <row r="86" spans="1:4" x14ac:dyDescent="0.25">
      <c r="A86" s="1" t="s">
        <v>32</v>
      </c>
      <c r="B86" s="1">
        <v>1</v>
      </c>
      <c r="C86" s="14" t="s">
        <v>76</v>
      </c>
      <c r="D86" s="6">
        <v>19.669</v>
      </c>
    </row>
    <row r="87" spans="1:4" x14ac:dyDescent="0.25">
      <c r="A87" s="1" t="s">
        <v>32</v>
      </c>
      <c r="B87" s="1">
        <v>2</v>
      </c>
      <c r="C87" s="14" t="s">
        <v>65</v>
      </c>
      <c r="D87" s="6">
        <v>25.263000000000002</v>
      </c>
    </row>
    <row r="88" spans="1:4" x14ac:dyDescent="0.25">
      <c r="A88" s="1" t="s">
        <v>32</v>
      </c>
      <c r="B88" s="1">
        <v>3</v>
      </c>
      <c r="C88" s="14" t="s">
        <v>76</v>
      </c>
      <c r="D88" s="6">
        <v>19.707000000000001</v>
      </c>
    </row>
    <row r="89" spans="1:4" x14ac:dyDescent="0.25">
      <c r="A89" s="1" t="s">
        <v>32</v>
      </c>
      <c r="B89" s="1">
        <v>1</v>
      </c>
      <c r="C89" s="14" t="s">
        <v>65</v>
      </c>
      <c r="D89" s="6">
        <v>25.335000000000001</v>
      </c>
    </row>
    <row r="90" spans="1:4" x14ac:dyDescent="0.25">
      <c r="A90" s="1" t="s">
        <v>32</v>
      </c>
      <c r="B90" s="1">
        <v>2</v>
      </c>
      <c r="C90" s="14" t="s">
        <v>76</v>
      </c>
      <c r="D90" s="6">
        <v>19.29</v>
      </c>
    </row>
    <row r="91" spans="1:4" x14ac:dyDescent="0.25">
      <c r="A91" s="1" t="s">
        <v>32</v>
      </c>
      <c r="B91" s="1">
        <v>3</v>
      </c>
      <c r="C91" s="14" t="s">
        <v>65</v>
      </c>
      <c r="D91" s="6">
        <v>24.922000000000001</v>
      </c>
    </row>
    <row r="92" spans="1:4" x14ac:dyDescent="0.25">
      <c r="A92" s="1" t="s">
        <v>31</v>
      </c>
      <c r="B92" s="1">
        <v>1</v>
      </c>
      <c r="C92" s="14" t="s">
        <v>76</v>
      </c>
      <c r="D92" s="6">
        <v>19.454000000000001</v>
      </c>
    </row>
    <row r="93" spans="1:4" x14ac:dyDescent="0.25">
      <c r="A93" s="1" t="s">
        <v>31</v>
      </c>
      <c r="B93" s="1">
        <v>2</v>
      </c>
      <c r="C93" s="14" t="s">
        <v>65</v>
      </c>
      <c r="D93" s="6">
        <v>24.658000000000001</v>
      </c>
    </row>
    <row r="94" spans="1:4" x14ac:dyDescent="0.25">
      <c r="A94" s="1" t="s">
        <v>31</v>
      </c>
      <c r="B94" s="1">
        <v>3</v>
      </c>
      <c r="C94" s="14" t="s">
        <v>76</v>
      </c>
      <c r="D94" s="6">
        <v>19.401</v>
      </c>
    </row>
    <row r="95" spans="1:4" x14ac:dyDescent="0.25">
      <c r="A95" s="1" t="s">
        <v>31</v>
      </c>
      <c r="B95" s="1">
        <v>1</v>
      </c>
      <c r="C95" s="14" t="s">
        <v>65</v>
      </c>
      <c r="D95" s="6">
        <v>24.597000000000001</v>
      </c>
    </row>
    <row r="96" spans="1:4" x14ac:dyDescent="0.25">
      <c r="A96" s="1" t="s">
        <v>31</v>
      </c>
      <c r="B96" s="1">
        <v>2</v>
      </c>
      <c r="C96" s="14" t="s">
        <v>76</v>
      </c>
      <c r="D96" s="6">
        <v>19.036000000000001</v>
      </c>
    </row>
    <row r="97" spans="1:4" x14ac:dyDescent="0.25">
      <c r="A97" s="1" t="s">
        <v>31</v>
      </c>
      <c r="B97" s="1">
        <v>3</v>
      </c>
      <c r="C97" s="14" t="s">
        <v>65</v>
      </c>
      <c r="D97" s="6">
        <v>24.143000000000001</v>
      </c>
    </row>
    <row r="98" spans="1:4" x14ac:dyDescent="0.25">
      <c r="A98" s="1" t="s">
        <v>31</v>
      </c>
      <c r="B98" s="1">
        <v>1</v>
      </c>
      <c r="C98" s="14" t="s">
        <v>76</v>
      </c>
      <c r="D98" s="6">
        <v>19.687999999999999</v>
      </c>
    </row>
    <row r="99" spans="1:4" x14ac:dyDescent="0.25">
      <c r="A99" s="1" t="s">
        <v>41</v>
      </c>
      <c r="B99" s="1">
        <v>2</v>
      </c>
      <c r="C99" s="14" t="s">
        <v>65</v>
      </c>
      <c r="D99" s="6">
        <v>25.7</v>
      </c>
    </row>
    <row r="100" spans="1:4" x14ac:dyDescent="0.25">
      <c r="A100" s="1" t="s">
        <v>41</v>
      </c>
      <c r="B100" s="1">
        <v>3</v>
      </c>
      <c r="C100" s="14" t="s">
        <v>76</v>
      </c>
      <c r="D100" s="6">
        <v>19.803000000000001</v>
      </c>
    </row>
    <row r="101" spans="1:4" x14ac:dyDescent="0.25">
      <c r="A101" s="1" t="s">
        <v>41</v>
      </c>
      <c r="B101" s="1">
        <v>1</v>
      </c>
      <c r="C101" s="14" t="s">
        <v>65</v>
      </c>
      <c r="D101" s="6">
        <v>25.712</v>
      </c>
    </row>
    <row r="102" spans="1:4" x14ac:dyDescent="0.25">
      <c r="A102" s="1" t="s">
        <v>41</v>
      </c>
      <c r="B102" s="1">
        <v>2</v>
      </c>
      <c r="C102" s="14" t="s">
        <v>76</v>
      </c>
      <c r="D102" s="6">
        <v>19.669</v>
      </c>
    </row>
    <row r="103" spans="1:4" x14ac:dyDescent="0.25">
      <c r="A103" s="1" t="s">
        <v>41</v>
      </c>
      <c r="B103" s="1">
        <v>3</v>
      </c>
      <c r="C103" s="14" t="s">
        <v>65</v>
      </c>
      <c r="D103" s="6">
        <v>25.481000000000002</v>
      </c>
    </row>
    <row r="104" spans="1:4" x14ac:dyDescent="0.25">
      <c r="A104" s="1" t="s">
        <v>42</v>
      </c>
      <c r="B104" s="1">
        <v>1</v>
      </c>
      <c r="C104" s="14" t="s">
        <v>76</v>
      </c>
      <c r="D104" s="6">
        <v>19.995999999999999</v>
      </c>
    </row>
    <row r="105" spans="1:4" x14ac:dyDescent="0.25">
      <c r="A105" s="1" t="s">
        <v>42</v>
      </c>
      <c r="B105" s="1">
        <v>2</v>
      </c>
      <c r="C105" s="14" t="s">
        <v>65</v>
      </c>
      <c r="D105" s="6">
        <v>25.527000000000001</v>
      </c>
    </row>
    <row r="106" spans="1:4" x14ac:dyDescent="0.25">
      <c r="A106" s="1" t="s">
        <v>42</v>
      </c>
      <c r="B106" s="1">
        <v>3</v>
      </c>
      <c r="C106" s="14" t="s">
        <v>76</v>
      </c>
      <c r="D106" s="6">
        <v>20.201000000000001</v>
      </c>
    </row>
    <row r="107" spans="1:4" x14ac:dyDescent="0.25">
      <c r="A107" s="1" t="s">
        <v>42</v>
      </c>
      <c r="B107" s="1">
        <v>1</v>
      </c>
      <c r="C107" s="14" t="s">
        <v>65</v>
      </c>
      <c r="D107" s="6">
        <v>25.812000000000001</v>
      </c>
    </row>
    <row r="108" spans="1:4" x14ac:dyDescent="0.25">
      <c r="A108" s="1" t="s">
        <v>42</v>
      </c>
      <c r="B108" s="1">
        <v>2</v>
      </c>
      <c r="C108" s="14" t="s">
        <v>76</v>
      </c>
      <c r="D108" s="6">
        <v>19.734999999999999</v>
      </c>
    </row>
    <row r="109" spans="1:4" x14ac:dyDescent="0.25">
      <c r="A109" s="1" t="s">
        <v>42</v>
      </c>
      <c r="B109" s="1">
        <v>3</v>
      </c>
      <c r="C109" s="14" t="s">
        <v>65</v>
      </c>
      <c r="D109" s="6">
        <v>25.312000000000001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9"/>
  <sheetViews>
    <sheetView workbookViewId="0">
      <selection activeCell="B14" sqref="B14:B19"/>
    </sheetView>
  </sheetViews>
  <sheetFormatPr defaultRowHeight="15" x14ac:dyDescent="0.25"/>
  <cols>
    <col min="1" max="1" width="9.42578125" bestFit="1" customWidth="1"/>
    <col min="2" max="2" width="7.85546875" bestFit="1" customWidth="1"/>
    <col min="3" max="3" width="10.5703125" bestFit="1" customWidth="1"/>
    <col min="4" max="5" width="9.7109375" bestFit="1" customWidth="1"/>
    <col min="6" max="6" width="4.140625" bestFit="1" customWidth="1"/>
    <col min="7" max="7" width="9.85546875" bestFit="1" customWidth="1"/>
    <col min="8" max="8" width="12" bestFit="1" customWidth="1"/>
    <col min="10" max="10" width="9.7109375" bestFit="1" customWidth="1"/>
    <col min="11" max="11" width="19.85546875" bestFit="1" customWidth="1"/>
    <col min="12" max="12" width="12" bestFit="1" customWidth="1"/>
    <col min="14" max="14" width="14.42578125" bestFit="1" customWidth="1"/>
    <col min="15" max="15" width="17.5703125" bestFit="1" customWidth="1"/>
  </cols>
  <sheetData>
    <row r="1" spans="1:12" x14ac:dyDescent="0.25">
      <c r="A1" s="4" t="s">
        <v>0</v>
      </c>
      <c r="B1" s="4" t="s">
        <v>20</v>
      </c>
      <c r="C1" s="4" t="s">
        <v>28</v>
      </c>
      <c r="D1" s="5" t="s">
        <v>1</v>
      </c>
      <c r="E1" s="5" t="s">
        <v>2</v>
      </c>
      <c r="F1" s="5" t="s">
        <v>3</v>
      </c>
      <c r="G1" s="4" t="s">
        <v>5</v>
      </c>
      <c r="H1" s="4" t="s">
        <v>51</v>
      </c>
    </row>
    <row r="2" spans="1:12" ht="15.75" x14ac:dyDescent="0.25">
      <c r="A2" s="1" t="s">
        <v>9</v>
      </c>
      <c r="B2" s="1" t="s">
        <v>21</v>
      </c>
      <c r="C2" s="1" t="s">
        <v>29</v>
      </c>
      <c r="D2" s="2">
        <v>43900</v>
      </c>
      <c r="E2" s="2">
        <v>44006</v>
      </c>
      <c r="F2" s="1" t="s">
        <v>10</v>
      </c>
      <c r="G2" s="3" t="s">
        <v>8</v>
      </c>
      <c r="H2" s="1">
        <v>0.49958570174984368</v>
      </c>
      <c r="J2" s="1" t="s">
        <v>5</v>
      </c>
      <c r="K2" s="11" t="s">
        <v>49</v>
      </c>
      <c r="L2" s="1" t="s">
        <v>50</v>
      </c>
    </row>
    <row r="3" spans="1:12" ht="15.75" x14ac:dyDescent="0.25">
      <c r="A3" s="1" t="s">
        <v>12</v>
      </c>
      <c r="B3" s="1" t="s">
        <v>21</v>
      </c>
      <c r="C3" s="1" t="s">
        <v>30</v>
      </c>
      <c r="D3" s="2">
        <v>43900</v>
      </c>
      <c r="E3" s="2">
        <v>44006</v>
      </c>
      <c r="F3" s="1" t="s">
        <v>10</v>
      </c>
      <c r="G3" s="3" t="s">
        <v>8</v>
      </c>
      <c r="H3" s="1">
        <v>0.54447084820277236</v>
      </c>
      <c r="J3" s="1" t="s">
        <v>6</v>
      </c>
      <c r="K3" s="12">
        <f>AVERAGEIF($G2:$G$19,"WT",$H$2:$H$19)</f>
        <v>1.0021296793039312</v>
      </c>
      <c r="L3" s="1">
        <f t="array" ref="L3">STDEV(IF($G$2:$G$19="WT",$H$2:$H$19,"NA"))/SQRT(6)</f>
        <v>2.9753674274137394E-2</v>
      </c>
    </row>
    <row r="4" spans="1:12" ht="15.75" x14ac:dyDescent="0.25">
      <c r="A4" s="1" t="s">
        <v>15</v>
      </c>
      <c r="B4" s="1" t="s">
        <v>21</v>
      </c>
      <c r="C4" s="1" t="s">
        <v>32</v>
      </c>
      <c r="D4" s="2">
        <v>43900</v>
      </c>
      <c r="E4" s="2">
        <v>44006</v>
      </c>
      <c r="F4" s="1" t="s">
        <v>10</v>
      </c>
      <c r="G4" s="3" t="s">
        <v>8</v>
      </c>
      <c r="H4" s="1">
        <v>0.51603419868139144</v>
      </c>
      <c r="J4" s="1" t="s">
        <v>21</v>
      </c>
      <c r="K4" s="12">
        <f>AVERAGEIFS($H$2:$H$19,$B$2:$B$19,"G256W",$G$2:$G$19,"Het")</f>
        <v>0.50353365145448359</v>
      </c>
      <c r="L4" s="1">
        <f t="array" ref="L4">STDEV(IF($G$2:$G$19="Het",IF($B$2:$B$19="G256W",$H$2:$H$19,"NA"),"NA"))/SQRT(6)</f>
        <v>2.6490237341776701E-2</v>
      </c>
    </row>
    <row r="5" spans="1:12" ht="15.75" x14ac:dyDescent="0.25">
      <c r="A5" s="1" t="s">
        <v>23</v>
      </c>
      <c r="B5" s="1" t="s">
        <v>63</v>
      </c>
      <c r="C5" s="1" t="s">
        <v>33</v>
      </c>
      <c r="D5" s="2">
        <v>43915</v>
      </c>
      <c r="E5" s="2">
        <v>44028</v>
      </c>
      <c r="F5" s="2" t="s">
        <v>10</v>
      </c>
      <c r="G5" s="3" t="s">
        <v>8</v>
      </c>
      <c r="H5" s="1">
        <v>0.50295781924613492</v>
      </c>
      <c r="J5" s="1" t="s">
        <v>63</v>
      </c>
      <c r="K5" s="12">
        <f>AVERAGEIFS($H$2:$H$19,$B$2:$B$19,"E254fs",$G$2:$G$19,"Het")</f>
        <v>0.51567285072098434</v>
      </c>
      <c r="L5" s="1" cm="1">
        <f t="array" ref="L5">STDEV(IF($G$2:$G$19="Het",IF($B$2:$B$19="E254fs",$H$2:$H$19,"NA"),"NA"))/SQRT(6)</f>
        <v>1.9414960611523809E-2</v>
      </c>
    </row>
    <row r="6" spans="1:12" ht="15.75" x14ac:dyDescent="0.25">
      <c r="A6" s="1" t="s">
        <v>24</v>
      </c>
      <c r="B6" s="1" t="s">
        <v>63</v>
      </c>
      <c r="C6" s="1" t="s">
        <v>35</v>
      </c>
      <c r="D6" s="2">
        <v>43915</v>
      </c>
      <c r="E6" s="2">
        <v>44028</v>
      </c>
      <c r="F6" s="2" t="s">
        <v>10</v>
      </c>
      <c r="G6" s="3" t="s">
        <v>8</v>
      </c>
      <c r="H6" s="1">
        <v>0.50995631201459368</v>
      </c>
      <c r="J6" s="8"/>
    </row>
    <row r="7" spans="1:12" ht="15.75" x14ac:dyDescent="0.25">
      <c r="A7" s="1" t="s">
        <v>25</v>
      </c>
      <c r="B7" s="1" t="s">
        <v>63</v>
      </c>
      <c r="C7" s="1" t="s">
        <v>36</v>
      </c>
      <c r="D7" s="2">
        <v>43915</v>
      </c>
      <c r="E7" s="2">
        <v>44028</v>
      </c>
      <c r="F7" s="2" t="s">
        <v>10</v>
      </c>
      <c r="G7" s="3" t="s">
        <v>8</v>
      </c>
      <c r="H7" s="1">
        <v>0.4588662743058109</v>
      </c>
    </row>
    <row r="8" spans="1:12" ht="15.75" x14ac:dyDescent="0.25">
      <c r="A8" s="1" t="s">
        <v>48</v>
      </c>
      <c r="B8" s="1" t="s">
        <v>21</v>
      </c>
      <c r="C8" s="1" t="s">
        <v>31</v>
      </c>
      <c r="D8" s="2">
        <v>43906</v>
      </c>
      <c r="E8" s="2">
        <v>44032</v>
      </c>
      <c r="F8" s="1" t="s">
        <v>7</v>
      </c>
      <c r="G8" s="3" t="s">
        <v>8</v>
      </c>
      <c r="H8" s="1">
        <v>0.53071574322949044</v>
      </c>
    </row>
    <row r="9" spans="1:12" ht="15.75" x14ac:dyDescent="0.25">
      <c r="A9" s="1" t="s">
        <v>11</v>
      </c>
      <c r="B9" s="1" t="s">
        <v>21</v>
      </c>
      <c r="C9" s="1" t="s">
        <v>41</v>
      </c>
      <c r="D9" s="2">
        <v>43900</v>
      </c>
      <c r="E9" s="2">
        <v>44006</v>
      </c>
      <c r="F9" s="1" t="s">
        <v>7</v>
      </c>
      <c r="G9" s="3" t="s">
        <v>8</v>
      </c>
      <c r="H9" s="1">
        <v>0.37708947669623055</v>
      </c>
    </row>
    <row r="10" spans="1:12" ht="15.75" x14ac:dyDescent="0.25">
      <c r="A10" s="1" t="s">
        <v>13</v>
      </c>
      <c r="B10" s="1" t="s">
        <v>21</v>
      </c>
      <c r="C10" s="1" t="s">
        <v>42</v>
      </c>
      <c r="D10" s="2">
        <v>43900</v>
      </c>
      <c r="E10" s="2">
        <v>44006</v>
      </c>
      <c r="F10" s="1" t="s">
        <v>7</v>
      </c>
      <c r="G10" s="3" t="s">
        <v>8</v>
      </c>
      <c r="H10" s="1">
        <v>0.55330594016717261</v>
      </c>
    </row>
    <row r="11" spans="1:12" ht="15.75" x14ac:dyDescent="0.25">
      <c r="A11" s="1" t="s">
        <v>18</v>
      </c>
      <c r="B11" s="1" t="s">
        <v>63</v>
      </c>
      <c r="C11" s="1" t="s">
        <v>43</v>
      </c>
      <c r="D11" s="2">
        <v>43892</v>
      </c>
      <c r="E11" s="2">
        <v>44020</v>
      </c>
      <c r="F11" s="2" t="s">
        <v>7</v>
      </c>
      <c r="G11" s="3" t="s">
        <v>8</v>
      </c>
      <c r="H11" s="1">
        <v>0.50019085566684174</v>
      </c>
    </row>
    <row r="12" spans="1:12" ht="15.75" x14ac:dyDescent="0.25">
      <c r="A12" s="1" t="s">
        <v>19</v>
      </c>
      <c r="B12" s="1" t="s">
        <v>63</v>
      </c>
      <c r="C12" s="1" t="s">
        <v>34</v>
      </c>
      <c r="D12" s="2">
        <v>43892</v>
      </c>
      <c r="E12" s="2">
        <v>44020</v>
      </c>
      <c r="F12" s="2" t="s">
        <v>7</v>
      </c>
      <c r="G12" s="3" t="s">
        <v>8</v>
      </c>
      <c r="H12" s="1">
        <v>0.60305743035246162</v>
      </c>
    </row>
    <row r="13" spans="1:12" ht="15.75" x14ac:dyDescent="0.25">
      <c r="A13" s="1" t="s">
        <v>27</v>
      </c>
      <c r="B13" s="1" t="s">
        <v>63</v>
      </c>
      <c r="C13" s="1" t="s">
        <v>44</v>
      </c>
      <c r="D13" s="2">
        <v>43937</v>
      </c>
      <c r="E13" s="2">
        <v>44028</v>
      </c>
      <c r="F13" s="2" t="s">
        <v>7</v>
      </c>
      <c r="G13" s="3" t="s">
        <v>8</v>
      </c>
      <c r="H13" s="1">
        <v>0.51900841274006349</v>
      </c>
    </row>
    <row r="14" spans="1:12" ht="15.75" x14ac:dyDescent="0.25">
      <c r="A14" s="1" t="s">
        <v>16</v>
      </c>
      <c r="B14" s="1" t="s">
        <v>21</v>
      </c>
      <c r="C14" s="1" t="s">
        <v>37</v>
      </c>
      <c r="D14" s="2">
        <v>43927</v>
      </c>
      <c r="E14" s="2">
        <v>44006</v>
      </c>
      <c r="F14" s="1" t="s">
        <v>10</v>
      </c>
      <c r="G14" s="3" t="s">
        <v>6</v>
      </c>
      <c r="H14" s="1">
        <v>0.94437317693137257</v>
      </c>
    </row>
    <row r="15" spans="1:12" ht="15.75" x14ac:dyDescent="0.25">
      <c r="A15" s="1" t="s">
        <v>22</v>
      </c>
      <c r="B15" s="1" t="s">
        <v>21</v>
      </c>
      <c r="C15" s="1" t="s">
        <v>39</v>
      </c>
      <c r="D15" s="2">
        <v>43898</v>
      </c>
      <c r="E15" s="2">
        <v>44019</v>
      </c>
      <c r="F15" s="1" t="s">
        <v>10</v>
      </c>
      <c r="G15" s="3" t="s">
        <v>6</v>
      </c>
      <c r="H15" s="1">
        <v>0.93048691312409859</v>
      </c>
    </row>
    <row r="16" spans="1:12" ht="15.75" x14ac:dyDescent="0.25">
      <c r="A16" s="1" t="s">
        <v>26</v>
      </c>
      <c r="B16" s="1" t="s">
        <v>21</v>
      </c>
      <c r="C16" s="1" t="s">
        <v>40</v>
      </c>
      <c r="D16" s="2">
        <v>43898</v>
      </c>
      <c r="E16" s="2">
        <v>44026</v>
      </c>
      <c r="F16" s="1" t="s">
        <v>10</v>
      </c>
      <c r="G16" s="3" t="s">
        <v>6</v>
      </c>
      <c r="H16" s="1">
        <v>0.97786894930520762</v>
      </c>
    </row>
    <row r="17" spans="1:8" ht="15.75" x14ac:dyDescent="0.25">
      <c r="A17" s="1" t="s">
        <v>47</v>
      </c>
      <c r="B17" s="1" t="s">
        <v>21</v>
      </c>
      <c r="C17" s="1" t="s">
        <v>38</v>
      </c>
      <c r="D17" s="2">
        <v>43904</v>
      </c>
      <c r="E17" s="2">
        <v>44032</v>
      </c>
      <c r="F17" s="1" t="s">
        <v>7</v>
      </c>
      <c r="G17" s="3" t="s">
        <v>6</v>
      </c>
      <c r="H17" s="1">
        <v>0.99830301797072452</v>
      </c>
    </row>
    <row r="18" spans="1:8" ht="15.75" x14ac:dyDescent="0.25">
      <c r="A18" s="1" t="s">
        <v>14</v>
      </c>
      <c r="B18" s="1" t="s">
        <v>21</v>
      </c>
      <c r="C18" s="1" t="s">
        <v>45</v>
      </c>
      <c r="D18" s="2">
        <v>43900</v>
      </c>
      <c r="E18" s="2">
        <v>44006</v>
      </c>
      <c r="F18" s="1" t="s">
        <v>7</v>
      </c>
      <c r="G18" s="3" t="s">
        <v>6</v>
      </c>
      <c r="H18" s="1">
        <v>1.1312996098371708</v>
      </c>
    </row>
    <row r="19" spans="1:8" ht="15.75" x14ac:dyDescent="0.25">
      <c r="A19" s="1" t="s">
        <v>17</v>
      </c>
      <c r="B19" s="1" t="s">
        <v>21</v>
      </c>
      <c r="C19" s="1" t="s">
        <v>46</v>
      </c>
      <c r="D19" s="2">
        <v>43906</v>
      </c>
      <c r="E19" s="2">
        <v>44020</v>
      </c>
      <c r="F19" s="1" t="s">
        <v>7</v>
      </c>
      <c r="G19" s="3" t="s">
        <v>6</v>
      </c>
      <c r="H19" s="1">
        <v>1.0304464086550136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8"/>
  <sheetViews>
    <sheetView workbookViewId="0">
      <selection activeCell="I47" sqref="I47"/>
    </sheetView>
  </sheetViews>
  <sheetFormatPr defaultRowHeight="15" x14ac:dyDescent="0.25"/>
  <cols>
    <col min="1" max="1" width="25" bestFit="1" customWidth="1"/>
    <col min="3" max="3" width="21.85546875" bestFit="1" customWidth="1"/>
    <col min="4" max="4" width="11.7109375" bestFit="1" customWidth="1"/>
  </cols>
  <sheetData>
    <row r="1" spans="1:4" x14ac:dyDescent="0.25">
      <c r="A1" s="4" t="s">
        <v>64</v>
      </c>
      <c r="C1" s="1" t="s">
        <v>55</v>
      </c>
      <c r="D1" s="1">
        <f>COUNT(A2:A7)</f>
        <v>6</v>
      </c>
    </row>
    <row r="2" spans="1:4" x14ac:dyDescent="0.25">
      <c r="A2" s="1">
        <v>0.50295781924613492</v>
      </c>
      <c r="C2" s="1" t="s">
        <v>56</v>
      </c>
      <c r="D2" s="1">
        <f>AVERAGE(A2:A7)</f>
        <v>0.51567285072098434</v>
      </c>
    </row>
    <row r="3" spans="1:4" x14ac:dyDescent="0.25">
      <c r="A3" s="1">
        <v>0.50995631201459368</v>
      </c>
      <c r="C3" s="1" t="s">
        <v>57</v>
      </c>
      <c r="D3" s="1">
        <f>STDEV(A2:A7)</f>
        <v>4.7556746874466989E-2</v>
      </c>
    </row>
    <row r="4" spans="1:4" x14ac:dyDescent="0.25">
      <c r="A4" s="1">
        <v>0.4588662743058109</v>
      </c>
      <c r="C4" s="1" t="s">
        <v>58</v>
      </c>
      <c r="D4" s="1">
        <f>D3/D1</f>
        <v>7.9261244790778309E-3</v>
      </c>
    </row>
    <row r="5" spans="1:4" x14ac:dyDescent="0.25">
      <c r="A5" s="1">
        <v>0.50019085566684174</v>
      </c>
      <c r="C5" s="1" t="s">
        <v>59</v>
      </c>
      <c r="D5" s="1">
        <f>D1-1</f>
        <v>5</v>
      </c>
    </row>
    <row r="6" spans="1:4" x14ac:dyDescent="0.25">
      <c r="A6" s="1">
        <v>0.60305743035246162</v>
      </c>
      <c r="C6" s="1" t="s">
        <v>60</v>
      </c>
      <c r="D6" s="1">
        <v>0.5</v>
      </c>
    </row>
    <row r="7" spans="1:4" x14ac:dyDescent="0.25">
      <c r="A7" s="1">
        <v>0.51900841274006349</v>
      </c>
      <c r="C7" s="1" t="s">
        <v>61</v>
      </c>
      <c r="D7" s="1">
        <f>(D2-D6)/(D4)</f>
        <v>1.977366209975018</v>
      </c>
    </row>
    <row r="8" spans="1:4" x14ac:dyDescent="0.25">
      <c r="C8" s="1" t="s">
        <v>62</v>
      </c>
      <c r="D8" s="1">
        <f>_xlfn.T.DIST.2T(ABS(D7),D5)</f>
        <v>0.10493085072769218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55"/>
  <sheetViews>
    <sheetView zoomScale="115" zoomScaleNormal="115" workbookViewId="0">
      <selection activeCell="E56" sqref="E56"/>
    </sheetView>
  </sheetViews>
  <sheetFormatPr defaultRowHeight="15" x14ac:dyDescent="0.25"/>
  <cols>
    <col min="3" max="3" width="5.5703125" bestFit="1" customWidth="1"/>
    <col min="4" max="4" width="12" bestFit="1" customWidth="1"/>
    <col min="5" max="5" width="12.7109375" bestFit="1" customWidth="1"/>
    <col min="6" max="6" width="12" bestFit="1" customWidth="1"/>
  </cols>
  <sheetData>
    <row r="1" spans="1:6" x14ac:dyDescent="0.25">
      <c r="C1" s="1"/>
      <c r="D1" s="1" t="s">
        <v>52</v>
      </c>
      <c r="E1" s="1" t="s">
        <v>53</v>
      </c>
      <c r="F1" s="1" t="s">
        <v>51</v>
      </c>
    </row>
    <row r="2" spans="1:6" x14ac:dyDescent="0.25">
      <c r="A2" s="10">
        <v>5.4272003173828125</v>
      </c>
      <c r="B2" t="s">
        <v>29</v>
      </c>
      <c r="C2" s="1" t="s">
        <v>29</v>
      </c>
      <c r="D2" s="1">
        <f t="shared" ref="D2:D19" si="0">AVERAGEIF($B$2:$B$55,C2,$A$2:$A$55)</f>
        <v>5.4515043894449873</v>
      </c>
      <c r="E2" s="1">
        <f>(D2-AVERAGE($D$14:$D$19))</f>
        <v>1.0011959075927734</v>
      </c>
      <c r="F2" s="1">
        <f>2^-(E2)</f>
        <v>0.49958570174984368</v>
      </c>
    </row>
    <row r="3" spans="1:6" x14ac:dyDescent="0.25">
      <c r="A3" s="10">
        <v>5.4783916473388672</v>
      </c>
      <c r="B3" t="s">
        <v>29</v>
      </c>
      <c r="C3" s="1" t="s">
        <v>30</v>
      </c>
      <c r="D3" s="1">
        <f t="shared" si="0"/>
        <v>5.327381769816081</v>
      </c>
      <c r="E3" s="1">
        <f t="shared" ref="E3:E18" si="1">(D3-AVERAGE($D$14:$D$19))</f>
        <v>0.87707328796386719</v>
      </c>
      <c r="F3" s="1">
        <f t="shared" ref="F3:F19" si="2">2^-(E3)</f>
        <v>0.54447084820277236</v>
      </c>
    </row>
    <row r="4" spans="1:6" x14ac:dyDescent="0.25">
      <c r="A4" s="10">
        <v>5.4489212036132813</v>
      </c>
      <c r="B4" t="s">
        <v>29</v>
      </c>
      <c r="C4" s="1" t="s">
        <v>32</v>
      </c>
      <c r="D4" s="1">
        <f t="shared" si="0"/>
        <v>5.4047698974609375</v>
      </c>
      <c r="E4" s="1">
        <f t="shared" si="1"/>
        <v>0.95446141560872366</v>
      </c>
      <c r="F4" s="1">
        <f t="shared" si="2"/>
        <v>0.51603419868139144</v>
      </c>
    </row>
    <row r="5" spans="1:6" x14ac:dyDescent="0.25">
      <c r="A5" s="10">
        <v>5.2488784790039063</v>
      </c>
      <c r="B5" t="s">
        <v>30</v>
      </c>
      <c r="C5" s="1" t="s">
        <v>33</v>
      </c>
      <c r="D5" s="1">
        <f t="shared" si="0"/>
        <v>5.4417991638183594</v>
      </c>
      <c r="E5" s="1">
        <f t="shared" si="1"/>
        <v>0.99149068196614554</v>
      </c>
      <c r="F5" s="1">
        <f t="shared" si="2"/>
        <v>0.50295781924613492</v>
      </c>
    </row>
    <row r="6" spans="1:6" x14ac:dyDescent="0.25">
      <c r="A6" s="10">
        <v>5.3342514038085938</v>
      </c>
      <c r="B6" t="s">
        <v>30</v>
      </c>
      <c r="C6" s="1" t="s">
        <v>35</v>
      </c>
      <c r="D6" s="1">
        <f t="shared" si="0"/>
        <v>5.4218629201253252</v>
      </c>
      <c r="E6" s="1">
        <f t="shared" si="1"/>
        <v>0.97155443827311139</v>
      </c>
      <c r="F6" s="1">
        <f t="shared" si="2"/>
        <v>0.50995631201459368</v>
      </c>
    </row>
    <row r="7" spans="1:6" x14ac:dyDescent="0.25">
      <c r="A7" s="10">
        <v>5.3990154266357422</v>
      </c>
      <c r="B7" t="s">
        <v>30</v>
      </c>
      <c r="C7" s="1" t="s">
        <v>36</v>
      </c>
      <c r="D7" s="1">
        <f t="shared" si="0"/>
        <v>5.5741628011067705</v>
      </c>
      <c r="E7" s="1">
        <f t="shared" si="1"/>
        <v>1.1238543192545567</v>
      </c>
      <c r="F7" s="1">
        <f t="shared" si="2"/>
        <v>0.4588662743058109</v>
      </c>
    </row>
    <row r="8" spans="1:6" x14ac:dyDescent="0.25">
      <c r="A8" s="10">
        <v>5.3681526184082031</v>
      </c>
      <c r="B8" t="s">
        <v>32</v>
      </c>
      <c r="C8" s="1" t="s">
        <v>31</v>
      </c>
      <c r="D8" s="1">
        <f t="shared" si="0"/>
        <v>5.3642972310384112</v>
      </c>
      <c r="E8" s="1">
        <f t="shared" si="1"/>
        <v>0.91398874918619732</v>
      </c>
      <c r="F8" s="1">
        <f t="shared" si="2"/>
        <v>0.53071574322949044</v>
      </c>
    </row>
    <row r="9" spans="1:6" x14ac:dyDescent="0.25">
      <c r="A9" s="10">
        <v>5.3542461395263672</v>
      </c>
      <c r="B9" t="s">
        <v>32</v>
      </c>
      <c r="C9" s="1" t="s">
        <v>41</v>
      </c>
      <c r="D9" s="1">
        <f t="shared" si="0"/>
        <v>5.8573296864827471</v>
      </c>
      <c r="E9" s="1">
        <f t="shared" si="1"/>
        <v>1.4070212046305333</v>
      </c>
      <c r="F9" s="1">
        <f t="shared" si="2"/>
        <v>0.37708947669623055</v>
      </c>
    </row>
    <row r="10" spans="1:6" x14ac:dyDescent="0.25">
      <c r="A10" s="10">
        <v>5.4919109344482422</v>
      </c>
      <c r="B10" t="s">
        <v>32</v>
      </c>
      <c r="C10" s="1" t="s">
        <v>42</v>
      </c>
      <c r="D10" s="1">
        <f t="shared" si="0"/>
        <v>5.3041591644287109</v>
      </c>
      <c r="E10" s="1">
        <f t="shared" si="1"/>
        <v>0.8538506825764971</v>
      </c>
      <c r="F10" s="1">
        <f t="shared" si="2"/>
        <v>0.55330594016717261</v>
      </c>
    </row>
    <row r="11" spans="1:6" x14ac:dyDescent="0.25">
      <c r="A11" s="10">
        <v>5.3897075653076172</v>
      </c>
      <c r="B11" t="s">
        <v>33</v>
      </c>
      <c r="C11" s="1" t="s">
        <v>43</v>
      </c>
      <c r="D11" s="1">
        <f t="shared" si="0"/>
        <v>5.449757893880208</v>
      </c>
      <c r="E11" s="1">
        <f t="shared" si="1"/>
        <v>0.9994494120279942</v>
      </c>
      <c r="F11" s="1">
        <f t="shared" si="2"/>
        <v>0.50019085566684174</v>
      </c>
    </row>
    <row r="12" spans="1:6" x14ac:dyDescent="0.25">
      <c r="A12" s="10">
        <v>5.4631805419921875</v>
      </c>
      <c r="B12" t="s">
        <v>33</v>
      </c>
      <c r="C12" s="1" t="s">
        <v>34</v>
      </c>
      <c r="D12" s="1">
        <f t="shared" si="0"/>
        <v>5.1799411773681641</v>
      </c>
      <c r="E12" s="1">
        <f t="shared" si="1"/>
        <v>0.72963269551595022</v>
      </c>
      <c r="F12" s="1">
        <f t="shared" si="2"/>
        <v>0.60305743035246162</v>
      </c>
    </row>
    <row r="13" spans="1:6" x14ac:dyDescent="0.25">
      <c r="A13" s="10">
        <v>5.4725093841552734</v>
      </c>
      <c r="B13" t="s">
        <v>33</v>
      </c>
      <c r="C13" s="1" t="s">
        <v>44</v>
      </c>
      <c r="D13" s="1">
        <f t="shared" si="0"/>
        <v>5.3964786529541016</v>
      </c>
      <c r="E13" s="1">
        <f t="shared" si="1"/>
        <v>0.94617017110188772</v>
      </c>
      <c r="F13" s="1">
        <f t="shared" si="2"/>
        <v>0.51900841274006349</v>
      </c>
    </row>
    <row r="14" spans="1:6" x14ac:dyDescent="0.25">
      <c r="A14" s="10">
        <v>5.4150905609130859</v>
      </c>
      <c r="B14" t="s">
        <v>35</v>
      </c>
      <c r="C14" s="1" t="s">
        <v>37</v>
      </c>
      <c r="D14" s="1">
        <f t="shared" si="0"/>
        <v>4.5328795115152998</v>
      </c>
      <c r="E14" s="1">
        <f>(D14-AVERAGE($D$14:$D$19))</f>
        <v>8.2571029663085938E-2</v>
      </c>
      <c r="F14" s="1">
        <f t="shared" si="2"/>
        <v>0.94437317693137257</v>
      </c>
    </row>
    <row r="15" spans="1:6" x14ac:dyDescent="0.25">
      <c r="A15" s="10">
        <v>5.3921279907226563</v>
      </c>
      <c r="B15" t="s">
        <v>35</v>
      </c>
      <c r="C15" s="1" t="s">
        <v>39</v>
      </c>
      <c r="D15" s="1">
        <f t="shared" si="0"/>
        <v>4.5542507171630859</v>
      </c>
      <c r="E15" s="1">
        <f t="shared" si="1"/>
        <v>0.1039422353108721</v>
      </c>
      <c r="F15" s="1">
        <f t="shared" si="2"/>
        <v>0.93048691312409859</v>
      </c>
    </row>
    <row r="16" spans="1:6" x14ac:dyDescent="0.25">
      <c r="A16" s="10">
        <v>5.4583702087402344</v>
      </c>
      <c r="B16" t="s">
        <v>35</v>
      </c>
      <c r="C16" s="1" t="s">
        <v>40</v>
      </c>
      <c r="D16" s="1">
        <f t="shared" si="0"/>
        <v>4.4825954437255868</v>
      </c>
      <c r="E16" s="1">
        <f t="shared" si="1"/>
        <v>3.2286961873372988E-2</v>
      </c>
      <c r="F16" s="1">
        <f t="shared" si="2"/>
        <v>0.97786894930520762</v>
      </c>
    </row>
    <row r="17" spans="1:6" x14ac:dyDescent="0.25">
      <c r="A17" s="10">
        <v>5.5376358032226563</v>
      </c>
      <c r="B17" t="s">
        <v>36</v>
      </c>
      <c r="C17" s="1" t="s">
        <v>38</v>
      </c>
      <c r="D17" s="1">
        <f t="shared" si="0"/>
        <v>4.4527587890625</v>
      </c>
      <c r="E17" s="1">
        <f t="shared" si="1"/>
        <v>2.4503072102861623E-3</v>
      </c>
      <c r="F17" s="1">
        <f t="shared" si="2"/>
        <v>0.99830301797072452</v>
      </c>
    </row>
    <row r="18" spans="1:6" x14ac:dyDescent="0.25">
      <c r="A18" s="10">
        <v>5.6349887847900391</v>
      </c>
      <c r="B18" t="s">
        <v>36</v>
      </c>
      <c r="C18" s="1" t="s">
        <v>45</v>
      </c>
      <c r="D18" s="1">
        <f t="shared" si="0"/>
        <v>4.2723274230957031</v>
      </c>
      <c r="E18" s="1">
        <f t="shared" si="1"/>
        <v>-0.17798105875651071</v>
      </c>
      <c r="F18" s="1">
        <f t="shared" si="2"/>
        <v>1.1312996098371708</v>
      </c>
    </row>
    <row r="19" spans="1:6" x14ac:dyDescent="0.25">
      <c r="A19" s="10">
        <v>5.5498638153076172</v>
      </c>
      <c r="B19" t="s">
        <v>36</v>
      </c>
      <c r="C19" s="1" t="s">
        <v>46</v>
      </c>
      <c r="D19" s="1">
        <f t="shared" si="0"/>
        <v>4.4070390065511065</v>
      </c>
      <c r="E19" s="1">
        <f>(D19-AVERAGE($D$14:$D$19))</f>
        <v>-4.3269475301107363E-2</v>
      </c>
      <c r="F19" s="1">
        <f t="shared" si="2"/>
        <v>1.0304464086550136</v>
      </c>
    </row>
    <row r="20" spans="1:6" x14ac:dyDescent="0.25">
      <c r="A20" s="10">
        <v>5.3099937438964844</v>
      </c>
      <c r="B20" t="s">
        <v>31</v>
      </c>
    </row>
    <row r="21" spans="1:6" x14ac:dyDescent="0.25">
      <c r="A21" s="10">
        <v>5.4049415588378906</v>
      </c>
      <c r="B21" t="s">
        <v>31</v>
      </c>
    </row>
    <row r="22" spans="1:6" x14ac:dyDescent="0.25">
      <c r="A22" s="10">
        <v>5.3779563903808594</v>
      </c>
      <c r="B22" t="s">
        <v>31</v>
      </c>
    </row>
    <row r="23" spans="1:6" x14ac:dyDescent="0.25">
      <c r="A23" s="10">
        <v>5.8872966766357422</v>
      </c>
      <c r="B23" t="s">
        <v>41</v>
      </c>
    </row>
    <row r="24" spans="1:6" x14ac:dyDescent="0.25">
      <c r="A24" s="10">
        <v>5.8321876525878906</v>
      </c>
      <c r="B24" t="s">
        <v>41</v>
      </c>
    </row>
    <row r="25" spans="1:6" x14ac:dyDescent="0.25">
      <c r="A25" s="10">
        <v>5.8525047302246094</v>
      </c>
      <c r="B25" t="s">
        <v>41</v>
      </c>
    </row>
    <row r="26" spans="1:6" x14ac:dyDescent="0.25">
      <c r="A26" s="10">
        <v>5.2954235076904297</v>
      </c>
      <c r="B26" t="s">
        <v>42</v>
      </c>
    </row>
    <row r="27" spans="1:6" x14ac:dyDescent="0.25">
      <c r="A27" s="10">
        <v>5.2869071960449219</v>
      </c>
      <c r="B27" t="s">
        <v>42</v>
      </c>
    </row>
    <row r="28" spans="1:6" x14ac:dyDescent="0.25">
      <c r="A28" s="10">
        <v>5.3301467895507813</v>
      </c>
      <c r="B28" t="s">
        <v>42</v>
      </c>
    </row>
    <row r="29" spans="1:6" x14ac:dyDescent="0.25">
      <c r="A29" s="10">
        <v>5.4897022247314453</v>
      </c>
      <c r="B29" t="s">
        <v>43</v>
      </c>
    </row>
    <row r="30" spans="1:6" x14ac:dyDescent="0.25">
      <c r="A30" s="10">
        <v>5.417236328125</v>
      </c>
      <c r="B30" t="s">
        <v>43</v>
      </c>
    </row>
    <row r="31" spans="1:6" x14ac:dyDescent="0.25">
      <c r="A31" s="10">
        <v>5.4423351287841797</v>
      </c>
      <c r="B31" t="s">
        <v>43</v>
      </c>
    </row>
    <row r="32" spans="1:6" x14ac:dyDescent="0.25">
      <c r="A32" s="10">
        <v>5.1347026824951172</v>
      </c>
      <c r="B32" t="s">
        <v>34</v>
      </c>
    </row>
    <row r="33" spans="1:4" x14ac:dyDescent="0.25">
      <c r="A33" s="10">
        <v>5.1800155639648438</v>
      </c>
      <c r="B33" t="s">
        <v>34</v>
      </c>
    </row>
    <row r="34" spans="1:4" x14ac:dyDescent="0.25">
      <c r="A34" s="10">
        <v>5.2251052856445313</v>
      </c>
      <c r="B34" t="s">
        <v>34</v>
      </c>
    </row>
    <row r="35" spans="1:4" x14ac:dyDescent="0.25">
      <c r="A35" s="10">
        <v>5.3765945434570313</v>
      </c>
      <c r="B35" t="s">
        <v>44</v>
      </c>
    </row>
    <row r="36" spans="1:4" x14ac:dyDescent="0.25">
      <c r="A36" s="10">
        <v>5.3993167877197266</v>
      </c>
      <c r="B36" t="s">
        <v>44</v>
      </c>
    </row>
    <row r="37" spans="1:4" x14ac:dyDescent="0.25">
      <c r="A37" s="10">
        <v>5.4135246276855469</v>
      </c>
      <c r="B37" t="s">
        <v>44</v>
      </c>
    </row>
    <row r="38" spans="1:4" x14ac:dyDescent="0.25">
      <c r="A38" s="10">
        <v>4.4615459442138672</v>
      </c>
      <c r="B38" t="s">
        <v>37</v>
      </c>
    </row>
    <row r="39" spans="1:4" x14ac:dyDescent="0.25">
      <c r="A39" s="10">
        <v>4.4291267395019531</v>
      </c>
      <c r="B39" t="s">
        <v>37</v>
      </c>
    </row>
    <row r="40" spans="1:4" x14ac:dyDescent="0.25">
      <c r="A40" s="10">
        <v>4.7079658508300781</v>
      </c>
      <c r="B40" t="s">
        <v>37</v>
      </c>
    </row>
    <row r="41" spans="1:4" x14ac:dyDescent="0.25">
      <c r="A41" s="10">
        <v>4.5287704467773438</v>
      </c>
      <c r="B41" t="s">
        <v>39</v>
      </c>
    </row>
    <row r="42" spans="1:4" x14ac:dyDescent="0.25">
      <c r="A42" s="10">
        <v>4.5585231781005859</v>
      </c>
      <c r="B42" t="s">
        <v>39</v>
      </c>
    </row>
    <row r="43" spans="1:4" x14ac:dyDescent="0.25">
      <c r="A43" s="10">
        <v>4.5754585266113281</v>
      </c>
      <c r="B43" t="s">
        <v>39</v>
      </c>
    </row>
    <row r="44" spans="1:4" x14ac:dyDescent="0.25">
      <c r="A44" s="10">
        <v>4.4796810150146502</v>
      </c>
      <c r="B44" t="s">
        <v>40</v>
      </c>
    </row>
    <row r="45" spans="1:4" x14ac:dyDescent="0.25">
      <c r="A45" s="10">
        <v>4.4961719512939453</v>
      </c>
      <c r="B45" t="s">
        <v>40</v>
      </c>
    </row>
    <row r="46" spans="1:4" x14ac:dyDescent="0.25">
      <c r="A46" s="10">
        <v>4.4719333648681641</v>
      </c>
      <c r="B46" t="s">
        <v>40</v>
      </c>
    </row>
    <row r="47" spans="1:4" x14ac:dyDescent="0.25">
      <c r="A47" s="10">
        <v>4.5164394378662109</v>
      </c>
      <c r="B47" t="s">
        <v>38</v>
      </c>
      <c r="D47" s="10"/>
    </row>
    <row r="48" spans="1:4" x14ac:dyDescent="0.25">
      <c r="A48" s="10">
        <v>4.3759784698486328</v>
      </c>
      <c r="B48" t="s">
        <v>38</v>
      </c>
      <c r="D48" s="10"/>
    </row>
    <row r="49" spans="1:4" x14ac:dyDescent="0.25">
      <c r="A49" s="10">
        <v>4.4658584594726563</v>
      </c>
      <c r="B49" t="s">
        <v>38</v>
      </c>
      <c r="D49" s="10"/>
    </row>
    <row r="50" spans="1:4" x14ac:dyDescent="0.25">
      <c r="A50" s="10">
        <v>4.2772274017333984</v>
      </c>
      <c r="B50" t="s">
        <v>45</v>
      </c>
    </row>
    <row r="51" spans="1:4" x14ac:dyDescent="0.25">
      <c r="A51" s="10">
        <v>4.2365379333496094</v>
      </c>
      <c r="B51" t="s">
        <v>45</v>
      </c>
    </row>
    <row r="52" spans="1:4" x14ac:dyDescent="0.25">
      <c r="A52" s="10">
        <v>4.3032169342041016</v>
      </c>
      <c r="B52" t="s">
        <v>45</v>
      </c>
    </row>
    <row r="53" spans="1:4" x14ac:dyDescent="0.25">
      <c r="A53" s="10">
        <v>4.42193603515625</v>
      </c>
      <c r="B53" t="s">
        <v>46</v>
      </c>
    </row>
    <row r="54" spans="1:4" x14ac:dyDescent="0.25">
      <c r="A54" s="10">
        <v>4.3861732482910156</v>
      </c>
      <c r="B54" t="s">
        <v>46</v>
      </c>
    </row>
    <row r="55" spans="1:4" x14ac:dyDescent="0.25">
      <c r="A55" s="10">
        <v>4.4130077362060547</v>
      </c>
      <c r="B55" t="s">
        <v>46</v>
      </c>
    </row>
  </sheetData>
  <phoneticPr fontId="3" type="noConversion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09"/>
  <sheetViews>
    <sheetView tabSelected="1" workbookViewId="0">
      <selection activeCell="N17" sqref="N17"/>
    </sheetView>
  </sheetViews>
  <sheetFormatPr defaultRowHeight="15" x14ac:dyDescent="0.25"/>
  <cols>
    <col min="1" max="1" width="7.28515625" bestFit="1" customWidth="1"/>
    <col min="2" max="2" width="25.5703125" bestFit="1" customWidth="1"/>
    <col min="3" max="3" width="7.28515625" bestFit="1" customWidth="1"/>
    <col min="4" max="4" width="19" bestFit="1" customWidth="1"/>
    <col min="6" max="6" width="9.7109375" bestFit="1" customWidth="1"/>
    <col min="7" max="7" width="9.7109375" customWidth="1"/>
    <col min="8" max="8" width="17" bestFit="1" customWidth="1"/>
    <col min="9" max="9" width="17.7109375" bestFit="1" customWidth="1"/>
    <col min="10" max="10" width="11.85546875" bestFit="1" customWidth="1"/>
    <col min="11" max="11" width="12.42578125" bestFit="1" customWidth="1"/>
    <col min="13" max="13" width="9.7109375" bestFit="1" customWidth="1"/>
    <col min="14" max="14" width="17" bestFit="1" customWidth="1"/>
    <col min="15" max="15" width="13.42578125" bestFit="1" customWidth="1"/>
  </cols>
  <sheetData>
    <row r="1" spans="1:15" x14ac:dyDescent="0.25">
      <c r="A1" s="1" t="s">
        <v>66</v>
      </c>
      <c r="B1" s="1" t="s">
        <v>69</v>
      </c>
      <c r="C1" s="1" t="s">
        <v>67</v>
      </c>
      <c r="D1" s="1" t="s">
        <v>68</v>
      </c>
      <c r="F1" s="1" t="s">
        <v>66</v>
      </c>
      <c r="G1" s="1" t="s">
        <v>5</v>
      </c>
      <c r="H1" s="1" t="s">
        <v>70</v>
      </c>
      <c r="I1" s="1" t="s">
        <v>71</v>
      </c>
      <c r="J1" s="1" t="s">
        <v>72</v>
      </c>
      <c r="K1" s="1" t="s">
        <v>73</v>
      </c>
      <c r="M1" s="1" t="s">
        <v>5</v>
      </c>
      <c r="N1" s="1" t="s">
        <v>70</v>
      </c>
      <c r="O1" s="1" t="s">
        <v>77</v>
      </c>
    </row>
    <row r="2" spans="1:15" x14ac:dyDescent="0.25">
      <c r="A2" s="1" t="s">
        <v>37</v>
      </c>
      <c r="B2" s="1">
        <v>1</v>
      </c>
      <c r="C2" s="14" t="s">
        <v>76</v>
      </c>
      <c r="D2" s="6">
        <v>19.884162902832031</v>
      </c>
      <c r="F2" s="1" t="s">
        <v>37</v>
      </c>
      <c r="G2" s="1" t="s">
        <v>6</v>
      </c>
      <c r="H2" s="15">
        <f>AVERAGEIFS($D$2:$D$109,$A$2:$A$109,$F2,$C$2:$C$109,"Kcnq2")</f>
        <v>24.437401453653973</v>
      </c>
      <c r="I2" s="15">
        <f>AVERAGEIFS($D$2:$D$109,$A$2:$A$109,$F2,$C$2:$C$109,"Gapdh")</f>
        <v>19.904521942138672</v>
      </c>
      <c r="J2" s="15">
        <f t="array" ref="J2">STDEV(IF($A$2:$A$175=$F2,IF($C$2:$C$175="Kcnq2",$D$2:$D$175,"NA"),"NA"))</f>
        <v>0.12881421808820032</v>
      </c>
      <c r="K2" s="15">
        <f t="array" ref="K2">STDEV(IF($A$2:$A$175=$F2,IF($C$2:$C$175="Gapdh",$D$2:$D$175,"NA"),"NA"))</f>
        <v>4.1884319278193659E-2</v>
      </c>
      <c r="M2" s="1" t="s">
        <v>6</v>
      </c>
      <c r="N2" s="15">
        <f>AVERAGEIF($G$2:$G$19,$M2,$H$2:$H$19)</f>
        <v>24.257052527533641</v>
      </c>
      <c r="O2" s="15">
        <f t="array" ref="O2">STDEV(IF($G$2:$G$19=$M2,$H$2:$H$19,"NA"))/SQRT(6)</f>
        <v>0.14189242786169362</v>
      </c>
    </row>
    <row r="3" spans="1:15" x14ac:dyDescent="0.25">
      <c r="A3" s="1" t="s">
        <v>37</v>
      </c>
      <c r="B3" s="1">
        <v>2</v>
      </c>
      <c r="C3" s="14" t="s">
        <v>65</v>
      </c>
      <c r="D3" s="6">
        <v>24.345708847045898</v>
      </c>
      <c r="F3" s="1" t="s">
        <v>39</v>
      </c>
      <c r="G3" s="1" t="s">
        <v>6</v>
      </c>
      <c r="H3" s="15">
        <f t="shared" ref="H3:H19" si="0">AVERAGEIFS($D$2:$D$109,$A$2:$A$109,$F3,$C$2:$C$109,"Kcnq2")</f>
        <v>23.971036911010742</v>
      </c>
      <c r="I3" s="15">
        <f t="shared" ref="I3:I19" si="1">AVERAGEIFS($D$2:$D$109,$A$2:$A$109,$F3,$C$2:$C$109,"Gapdh")</f>
        <v>19.416786193847656</v>
      </c>
      <c r="J3" s="15">
        <f t="array" ref="J3">STDEV(IF($A$2:$A$175=$F3,IF($C$2:$C$175="Kcnq2",$D$2:$D$175,"NA"),"NA"))</f>
        <v>2.1611637953675013E-2</v>
      </c>
      <c r="K3" s="15">
        <f t="array" ref="K3">STDEV(IF($A$2:$A$175=$F3,IF($C$2:$C$175="Gapdh",$D$2:$D$175,"NA"),"NA"))</f>
        <v>6.3477539664780081E-3</v>
      </c>
      <c r="M3" s="13" t="s">
        <v>74</v>
      </c>
      <c r="N3" s="15">
        <f t="shared" ref="N3" si="2">AVERAGEIF($G$2:$G$19,$M3,$H$2:$H$19)</f>
        <v>24.992719014485676</v>
      </c>
      <c r="O3" s="15">
        <f t="array" ref="O3">STDEV(IF($G$2:$G$19=$M3,$H$2:$H$19,"NA"))/SQRT(6)</f>
        <v>5.3109563355974276E-2</v>
      </c>
    </row>
    <row r="4" spans="1:15" x14ac:dyDescent="0.25">
      <c r="A4" s="1" t="s">
        <v>37</v>
      </c>
      <c r="B4" s="1">
        <v>3</v>
      </c>
      <c r="C4" s="14" t="s">
        <v>76</v>
      </c>
      <c r="D4" s="6">
        <v>19.952693939208984</v>
      </c>
      <c r="F4" s="1" t="s">
        <v>40</v>
      </c>
      <c r="G4" s="1" t="s">
        <v>6</v>
      </c>
      <c r="H4" s="15">
        <f t="shared" si="0"/>
        <v>24.853843688964844</v>
      </c>
      <c r="I4" s="15">
        <f t="shared" si="1"/>
        <v>20.371248245239258</v>
      </c>
      <c r="J4" s="15">
        <f t="array" ref="J4">STDEV(IF($A$2:$A$175=$F4,IF($C$2:$C$175="Kcnq2",$D$2:$D$175,"NA"),"NA"))</f>
        <v>2.9029996322664696E-2</v>
      </c>
      <c r="K4" s="15">
        <f t="array" ref="K4">STDEV(IF($A$2:$A$175=$F4,IF($C$2:$C$175="Gapdh",$D$2:$D$175,"NA"),"NA"))</f>
        <v>1.8224126006770341E-2</v>
      </c>
      <c r="M4" s="13" t="s">
        <v>75</v>
      </c>
      <c r="N4" s="15">
        <f>AVERAGEIF($G$2:$G$19,$M4,$H$2:$H$19)</f>
        <v>25.156782997979061</v>
      </c>
      <c r="O4" s="15">
        <f t="array" ref="O4">STDEV(IF($G$2:$G$19=$M4,$H$2:$H$19,"NA"))/SQRT(6)</f>
        <v>0.10539374781162815</v>
      </c>
    </row>
    <row r="5" spans="1:15" x14ac:dyDescent="0.25">
      <c r="A5" s="1" t="s">
        <v>37</v>
      </c>
      <c r="B5" s="1">
        <v>1</v>
      </c>
      <c r="C5" s="14" t="s">
        <v>65</v>
      </c>
      <c r="D5" s="6">
        <v>24.381820678710938</v>
      </c>
      <c r="F5" s="1" t="s">
        <v>38</v>
      </c>
      <c r="G5" s="1" t="s">
        <v>6</v>
      </c>
      <c r="H5" s="15">
        <f t="shared" si="0"/>
        <v>24.234591166178387</v>
      </c>
      <c r="I5" s="15">
        <f t="shared" si="1"/>
        <v>19.781832377115887</v>
      </c>
      <c r="J5" s="15">
        <f t="array" ref="J5">STDEV(IF($A$2:$A$175=$F5,IF($C$2:$C$175="Kcnq2",$D$2:$D$175,"NA"),"NA"))</f>
        <v>5.0433177307919783E-2</v>
      </c>
      <c r="K5" s="15">
        <f t="array" ref="K5">STDEV(IF($A$2:$A$175=$F5,IF($C$2:$C$175="Gapdh",$D$2:$D$175,"NA"),"NA"))</f>
        <v>5.1171477334142498E-2</v>
      </c>
    </row>
    <row r="6" spans="1:15" x14ac:dyDescent="0.25">
      <c r="A6" s="1" t="s">
        <v>37</v>
      </c>
      <c r="B6" s="1">
        <v>2</v>
      </c>
      <c r="C6" s="14" t="s">
        <v>76</v>
      </c>
      <c r="D6" s="6">
        <v>19.876708984375</v>
      </c>
      <c r="F6" s="1" t="s">
        <v>45</v>
      </c>
      <c r="G6" s="1" t="s">
        <v>6</v>
      </c>
      <c r="H6" s="15">
        <f t="shared" si="0"/>
        <v>24.13039271036784</v>
      </c>
      <c r="I6" s="15">
        <f t="shared" si="1"/>
        <v>19.858065287272137</v>
      </c>
      <c r="J6" s="15">
        <f t="array" ref="J6">STDEV(IF($A$2:$A$175=$F6,IF($C$2:$C$175="Kcnq2",$D$2:$D$175,"NA"),"NA"))</f>
        <v>1.3573557708388057E-2</v>
      </c>
      <c r="K6" s="15">
        <f t="array" ref="K6">STDEV(IF($A$2:$A$175=$F6,IF($C$2:$C$175="Gapdh",$D$2:$D$175,"NA"),"NA"))</f>
        <v>2.390341984415649E-2</v>
      </c>
      <c r="M6" s="1" t="s">
        <v>5</v>
      </c>
      <c r="N6" s="1" t="s">
        <v>78</v>
      </c>
      <c r="O6" s="1" t="s">
        <v>79</v>
      </c>
    </row>
    <row r="7" spans="1:15" x14ac:dyDescent="0.25">
      <c r="A7" s="1" t="s">
        <v>37</v>
      </c>
      <c r="B7" s="1">
        <v>3</v>
      </c>
      <c r="C7" s="14" t="s">
        <v>65</v>
      </c>
      <c r="D7" s="6">
        <v>24.584674835205078</v>
      </c>
      <c r="F7" s="1" t="s">
        <v>46</v>
      </c>
      <c r="G7" s="1" t="s">
        <v>6</v>
      </c>
      <c r="H7" s="15">
        <f t="shared" si="0"/>
        <v>23.915049235026043</v>
      </c>
      <c r="I7" s="15">
        <f t="shared" si="1"/>
        <v>19.508010228474934</v>
      </c>
      <c r="J7" s="15">
        <f t="array" ref="J7">STDEV(IF($A$2:$A$175=$F7,IF($C$2:$C$175="Kcnq2",$D$2:$D$175,"NA"),"NA"))</f>
        <v>3.4906176663072178E-2</v>
      </c>
      <c r="K7" s="15">
        <f t="array" ref="K7">STDEV(IF($A$2:$A$175=$F7,IF($C$2:$C$175="Gapdh",$D$2:$D$175,"NA"),"NA"))</f>
        <v>2.3099912232330346E-2</v>
      </c>
      <c r="M7" s="1" t="s">
        <v>6</v>
      </c>
      <c r="N7" s="15">
        <f>AVERAGEIF($G$2:$G$19,$M7,$I$2:$I$19)</f>
        <v>19.806744045681423</v>
      </c>
      <c r="O7" s="15">
        <f t="array" ref="O7">STDEV(IF($G$2:$G$19=$M7,$I$2:$I$19,"NA"))/SQRT(6)</f>
        <v>0.1381773002549905</v>
      </c>
    </row>
    <row r="8" spans="1:15" x14ac:dyDescent="0.25">
      <c r="A8" s="1" t="s">
        <v>39</v>
      </c>
      <c r="B8" s="1">
        <v>1</v>
      </c>
      <c r="C8" s="14" t="s">
        <v>76</v>
      </c>
      <c r="D8" s="6">
        <v>19.417434692382813</v>
      </c>
      <c r="F8" s="1" t="s">
        <v>33</v>
      </c>
      <c r="G8" s="13" t="s">
        <v>74</v>
      </c>
      <c r="H8" s="15">
        <f t="shared" si="0"/>
        <v>24.814830780029297</v>
      </c>
      <c r="I8" s="15">
        <f t="shared" si="1"/>
        <v>19.373031616210938</v>
      </c>
      <c r="J8" s="15">
        <f t="array" ref="J8">STDEV(IF($A$2:$A$175=$F8,IF($C$2:$C$175="Kcnq2",$D$2:$D$175,"NA"),"NA"))</f>
        <v>1.4077881326272359E-2</v>
      </c>
      <c r="K8" s="15">
        <f t="array" ref="K8">STDEV(IF($A$2:$A$175=$F8,IF($C$2:$C$175="Gapdh",$D$2:$D$175,"NA"),"NA"))</f>
        <v>3.2205245152083034E-2</v>
      </c>
      <c r="M8" s="13" t="s">
        <v>74</v>
      </c>
      <c r="N8" s="15">
        <f t="shared" ref="N8:N9" si="3">AVERAGEIF($G$2:$G$19,$M8,$I$2:$I$19)</f>
        <v>19.58205191294352</v>
      </c>
      <c r="O8" s="15">
        <f t="array" ref="O8">STDEV(IF($G$2:$G$19=$M8,$I$2:$I$19,"NA"))/SQRT(6)</f>
        <v>5.9647756256977352E-2</v>
      </c>
    </row>
    <row r="9" spans="1:15" x14ac:dyDescent="0.25">
      <c r="A9" s="1" t="s">
        <v>39</v>
      </c>
      <c r="B9" s="1">
        <v>2</v>
      </c>
      <c r="C9" s="14" t="s">
        <v>65</v>
      </c>
      <c r="D9" s="6">
        <v>23.946205139160156</v>
      </c>
      <c r="F9" s="1" t="s">
        <v>35</v>
      </c>
      <c r="G9" s="13" t="s">
        <v>74</v>
      </c>
      <c r="H9" s="15">
        <f t="shared" si="0"/>
        <v>25.179030736287434</v>
      </c>
      <c r="I9" s="15">
        <f t="shared" si="1"/>
        <v>19.757167816162109</v>
      </c>
      <c r="J9" s="15">
        <f t="array" ref="J9">STDEV(IF($A$2:$A$175=$F9,IF($C$2:$C$175="Kcnq2",$D$2:$D$175,"NA"),"NA"))</f>
        <v>1.9248713429872298E-2</v>
      </c>
      <c r="K9" s="15">
        <f t="array" ref="K9">STDEV(IF($A$2:$A$175=$F9,IF($C$2:$C$175="Gapdh",$D$2:$D$175,"NA"),"NA"))</f>
        <v>1.9644260261812138E-2</v>
      </c>
      <c r="M9" s="13" t="s">
        <v>75</v>
      </c>
      <c r="N9" s="15">
        <f t="shared" si="3"/>
        <v>19.705209308200413</v>
      </c>
      <c r="O9" s="15">
        <f t="array" ref="O9">STDEV(IF($G$2:$G$19=$M9,$I$2:$I$19,"NA"))/SQRT(6)</f>
        <v>7.306340544925069E-2</v>
      </c>
    </row>
    <row r="10" spans="1:15" x14ac:dyDescent="0.25">
      <c r="A10" s="1" t="s">
        <v>39</v>
      </c>
      <c r="B10" s="1">
        <v>3</v>
      </c>
      <c r="C10" s="14" t="s">
        <v>76</v>
      </c>
      <c r="D10" s="6">
        <v>19.422784805297852</v>
      </c>
      <c r="F10" s="1" t="s">
        <v>36</v>
      </c>
      <c r="G10" s="13" t="s">
        <v>74</v>
      </c>
      <c r="H10" s="15">
        <f t="shared" si="0"/>
        <v>25.038921991984051</v>
      </c>
      <c r="I10" s="15">
        <f t="shared" si="1"/>
        <v>19.464759190877277</v>
      </c>
      <c r="J10" s="15">
        <f t="array" ref="J10">STDEV(IF($A$2:$A$175=$F10,IF($C$2:$C$175="Kcnq2",$D$2:$D$175,"NA"),"NA"))</f>
        <v>4.7460217850220518E-2</v>
      </c>
      <c r="K10" s="15">
        <f t="array" ref="K10">STDEV(IF($A$2:$A$175=$F10,IF($C$2:$C$175="Gapdh",$D$2:$D$175,"NA"),"NA"))</f>
        <v>6.4061660370095244E-3</v>
      </c>
    </row>
    <row r="11" spans="1:15" x14ac:dyDescent="0.25">
      <c r="A11" s="1" t="s">
        <v>39</v>
      </c>
      <c r="B11" s="1">
        <v>1</v>
      </c>
      <c r="C11" s="14" t="s">
        <v>65</v>
      </c>
      <c r="D11" s="6">
        <v>23.981307983398438</v>
      </c>
      <c r="F11" s="1" t="s">
        <v>43</v>
      </c>
      <c r="G11" s="13" t="s">
        <v>74</v>
      </c>
      <c r="H11" s="15">
        <f t="shared" si="0"/>
        <v>25.066261927286785</v>
      </c>
      <c r="I11" s="15">
        <f t="shared" si="1"/>
        <v>19.616504033406574</v>
      </c>
      <c r="J11" s="15">
        <f t="array" ref="J11">STDEV(IF($A$2:$A$175=$F11,IF($C$2:$C$175="Kcnq2",$D$2:$D$175,"NA"),"NA"))</f>
        <v>1.6941124385503988E-2</v>
      </c>
      <c r="K11" s="15">
        <f t="array" ref="K11">STDEV(IF($A$2:$A$175=$F11,IF($C$2:$C$175="Gapdh",$D$2:$D$175,"NA"),"NA"))</f>
        <v>2.090593600781469E-2</v>
      </c>
    </row>
    <row r="12" spans="1:15" x14ac:dyDescent="0.25">
      <c r="A12" s="1" t="s">
        <v>39</v>
      </c>
      <c r="B12" s="1">
        <v>2</v>
      </c>
      <c r="C12" s="14" t="s">
        <v>76</v>
      </c>
      <c r="D12" s="6">
        <v>19.410139083862305</v>
      </c>
      <c r="F12" s="1" t="s">
        <v>34</v>
      </c>
      <c r="G12" s="13" t="s">
        <v>74</v>
      </c>
      <c r="H12" s="15">
        <f t="shared" si="0"/>
        <v>24.893239974975586</v>
      </c>
      <c r="I12" s="15">
        <f t="shared" si="1"/>
        <v>19.713298797607422</v>
      </c>
      <c r="J12" s="15">
        <f t="array" ref="J12">STDEV(IF($A$2:$A$175=$F12,IF($C$2:$C$175="Kcnq2",$D$2:$D$175,"NA"),"NA"))</f>
        <v>8.4903676420830139E-3</v>
      </c>
      <c r="K12" s="15">
        <f t="array" ref="K12">STDEV(IF($A$2:$A$175=$F12,IF($C$2:$C$175="Gapdh",$D$2:$D$175,"NA"),"NA"))</f>
        <v>4.9394368765738814E-2</v>
      </c>
    </row>
    <row r="13" spans="1:15" x14ac:dyDescent="0.25">
      <c r="A13" s="1" t="s">
        <v>39</v>
      </c>
      <c r="B13" s="1">
        <v>3</v>
      </c>
      <c r="C13" s="14" t="s">
        <v>65</v>
      </c>
      <c r="D13" s="6">
        <v>23.985597610473633</v>
      </c>
      <c r="F13" s="1" t="s">
        <v>44</v>
      </c>
      <c r="G13" s="13" t="s">
        <v>74</v>
      </c>
      <c r="H13" s="15">
        <f t="shared" si="0"/>
        <v>24.96402867635091</v>
      </c>
      <c r="I13" s="15">
        <f t="shared" si="1"/>
        <v>19.567550023396809</v>
      </c>
      <c r="J13" s="15">
        <f t="array" ref="J13">STDEV(IF($A$2:$A$175=$F13,IF($C$2:$C$175="Kcnq2",$D$2:$D$175,"NA"),"NA"))</f>
        <v>8.4029729194520369E-3</v>
      </c>
      <c r="K13" s="15">
        <f t="array" ref="K13">STDEV(IF($A$2:$A$175=$F13,IF($C$2:$C$175="Gapdh",$D$2:$D$175,"NA"),"NA"))</f>
        <v>1.1662860511975636E-2</v>
      </c>
    </row>
    <row r="14" spans="1:15" x14ac:dyDescent="0.25">
      <c r="A14" s="1" t="s">
        <v>40</v>
      </c>
      <c r="B14" s="1">
        <v>1</v>
      </c>
      <c r="C14" s="14" t="s">
        <v>76</v>
      </c>
      <c r="D14" s="6">
        <v>20.380426406860352</v>
      </c>
      <c r="F14" s="1" t="s">
        <v>29</v>
      </c>
      <c r="G14" s="13" t="s">
        <v>75</v>
      </c>
      <c r="H14" s="15">
        <f t="shared" si="0"/>
        <v>25.065276463826496</v>
      </c>
      <c r="I14" s="15">
        <f t="shared" si="1"/>
        <v>19.613772074381512</v>
      </c>
      <c r="J14" s="15">
        <f t="array" ref="J14">STDEV(IF($A$2:$A$175=$F14,IF($C$2:$C$175="Kcnq2",$D$2:$D$175,"NA"),"NA"))</f>
        <v>4.5689417648125674E-2</v>
      </c>
      <c r="K14" s="15">
        <f t="array" ref="K14">STDEV(IF($A$2:$A$175=$F14,IF($C$2:$C$175="Gapdh",$D$2:$D$175,"NA"),"NA"))</f>
        <v>2.266152290199969E-2</v>
      </c>
    </row>
    <row r="15" spans="1:15" x14ac:dyDescent="0.25">
      <c r="A15" s="1" t="s">
        <v>40</v>
      </c>
      <c r="B15" s="1">
        <v>2</v>
      </c>
      <c r="C15" s="14" t="s">
        <v>65</v>
      </c>
      <c r="D15" s="6">
        <v>24.860107421875</v>
      </c>
      <c r="F15" s="1" t="s">
        <v>30</v>
      </c>
      <c r="G15" s="13" t="s">
        <v>75</v>
      </c>
      <c r="H15" s="15">
        <f t="shared" si="0"/>
        <v>24.915960947672527</v>
      </c>
      <c r="I15" s="15">
        <f t="shared" si="1"/>
        <v>19.588579177856445</v>
      </c>
      <c r="J15" s="15">
        <f t="array" ref="J15">STDEV(IF($A$2:$A$175=$F15,IF($C$2:$C$175="Kcnq2",$D$2:$D$175,"NA"),"NA"))</f>
        <v>3.1389365290904143E-2</v>
      </c>
      <c r="K15" s="15">
        <f t="array" ref="K15">STDEV(IF($A$2:$A$175=$F15,IF($C$2:$C$175="Gapdh",$D$2:$D$175,"NA"),"NA"))</f>
        <v>5.8297844937187301E-2</v>
      </c>
    </row>
    <row r="16" spans="1:15" x14ac:dyDescent="0.25">
      <c r="A16" s="1" t="s">
        <v>40</v>
      </c>
      <c r="B16" s="1">
        <v>3</v>
      </c>
      <c r="C16" s="14" t="s">
        <v>76</v>
      </c>
      <c r="D16" s="6">
        <v>20.383058547973633</v>
      </c>
      <c r="F16" s="1" t="s">
        <v>32</v>
      </c>
      <c r="G16" s="13" t="s">
        <v>75</v>
      </c>
      <c r="H16" s="15">
        <f t="shared" si="0"/>
        <v>24.908812840779621</v>
      </c>
      <c r="I16" s="15">
        <f t="shared" si="1"/>
        <v>19.504042943318684</v>
      </c>
      <c r="J16" s="15">
        <f t="array" ref="J16">STDEV(IF($A$2:$A$175=$F16,IF($C$2:$C$175="Kcnq2",$D$2:$D$175,"NA"),"NA"))</f>
        <v>5.8678473446597774E-2</v>
      </c>
      <c r="K16" s="15">
        <f t="array" ref="K16">STDEV(IF($A$2:$A$175=$F16,IF($C$2:$C$175="Gapdh",$D$2:$D$175,"NA"),"NA"))</f>
        <v>2.1546415250602562E-2</v>
      </c>
    </row>
    <row r="17" spans="1:11" x14ac:dyDescent="0.25">
      <c r="A17" s="1" t="s">
        <v>40</v>
      </c>
      <c r="B17" s="1">
        <v>1</v>
      </c>
      <c r="C17" s="14" t="s">
        <v>65</v>
      </c>
      <c r="D17" s="6">
        <v>24.879230499267578</v>
      </c>
      <c r="F17" s="1" t="s">
        <v>31</v>
      </c>
      <c r="G17" s="13" t="s">
        <v>75</v>
      </c>
      <c r="H17" s="15">
        <f t="shared" si="0"/>
        <v>25.158478418986004</v>
      </c>
      <c r="I17" s="15">
        <f t="shared" si="1"/>
        <v>19.79418118794759</v>
      </c>
      <c r="J17" s="15">
        <f t="array" ref="J17">STDEV(IF($A$2:$A$175=$F17,IF($C$2:$C$175="Kcnq2",$D$2:$D$175,"NA"),"NA"))</f>
        <v>3.4294005858047087E-2</v>
      </c>
      <c r="K17" s="15">
        <f t="array" ref="K17">STDEV(IF($A$2:$A$175=$F17,IF($C$2:$C$175="Gapdh",$D$2:$D$175,"NA"),"NA"))</f>
        <v>2.6848088771264617E-2</v>
      </c>
    </row>
    <row r="18" spans="1:11" x14ac:dyDescent="0.25">
      <c r="A18" s="1" t="s">
        <v>40</v>
      </c>
      <c r="B18" s="1">
        <v>2</v>
      </c>
      <c r="C18" s="14" t="s">
        <v>76</v>
      </c>
      <c r="D18" s="6">
        <v>20.350259780883789</v>
      </c>
      <c r="F18" s="1" t="s">
        <v>41</v>
      </c>
      <c r="G18" s="13" t="s">
        <v>75</v>
      </c>
      <c r="H18" s="15">
        <f t="shared" si="0"/>
        <v>25.583895365397137</v>
      </c>
      <c r="I18" s="15">
        <f t="shared" si="1"/>
        <v>19.726565678914387</v>
      </c>
      <c r="J18" s="15">
        <f t="array" ref="J18">STDEV(IF($A$2:$A$175=$F18,IF($C$2:$C$175="Kcnq2",$D$2:$D$175,"NA"),"NA"))</f>
        <v>1.9712587395138953E-2</v>
      </c>
      <c r="K18" s="15">
        <f t="array" ref="K18">STDEV(IF($A$2:$A$175=$F18,IF($C$2:$C$175="Gapdh",$D$2:$D$175,"NA"),"NA"))</f>
        <v>2.0442535306708035E-2</v>
      </c>
    </row>
    <row r="19" spans="1:11" x14ac:dyDescent="0.25">
      <c r="A19" s="1" t="s">
        <v>40</v>
      </c>
      <c r="B19" s="1">
        <v>3</v>
      </c>
      <c r="C19" s="14" t="s">
        <v>65</v>
      </c>
      <c r="D19" s="6">
        <v>24.822193145751953</v>
      </c>
      <c r="F19" s="1" t="s">
        <v>42</v>
      </c>
      <c r="G19" s="13" t="s">
        <v>75</v>
      </c>
      <c r="H19" s="15">
        <f t="shared" si="0"/>
        <v>25.308273951212566</v>
      </c>
      <c r="I19" s="15">
        <f t="shared" si="1"/>
        <v>20.004114786783855</v>
      </c>
      <c r="J19" s="15">
        <f t="array" ref="J19">STDEV(IF($A$2:$A$175=$F19,IF($C$2:$C$175="Kcnq2",$D$2:$D$175,"NA"),"NA"))</f>
        <v>2.2941702604675034E-2</v>
      </c>
      <c r="K19" s="15">
        <f t="array" ref="K19">STDEV(IF($A$2:$A$175=$F19,IF($C$2:$C$175="Gapdh",$D$2:$D$175,"NA"),"NA"))</f>
        <v>2.3221339217865518E-2</v>
      </c>
    </row>
    <row r="20" spans="1:11" x14ac:dyDescent="0.25">
      <c r="A20" s="1" t="s">
        <v>38</v>
      </c>
      <c r="B20" s="1">
        <v>1</v>
      </c>
      <c r="C20" s="14" t="s">
        <v>76</v>
      </c>
      <c r="D20" s="6">
        <v>19.775976181030273</v>
      </c>
    </row>
    <row r="21" spans="1:11" x14ac:dyDescent="0.25">
      <c r="A21" s="1" t="s">
        <v>38</v>
      </c>
      <c r="B21" s="1">
        <v>2</v>
      </c>
      <c r="C21" s="14" t="s">
        <v>65</v>
      </c>
      <c r="D21" s="6">
        <v>24.292415618896484</v>
      </c>
    </row>
    <row r="22" spans="1:11" x14ac:dyDescent="0.25">
      <c r="A22" s="1" t="s">
        <v>38</v>
      </c>
      <c r="B22" s="1">
        <v>3</v>
      </c>
      <c r="C22" s="14" t="s">
        <v>76</v>
      </c>
      <c r="D22" s="6">
        <v>19.83568000793457</v>
      </c>
    </row>
    <row r="23" spans="1:11" x14ac:dyDescent="0.25">
      <c r="A23" s="1" t="s">
        <v>38</v>
      </c>
      <c r="B23" s="1">
        <v>1</v>
      </c>
      <c r="C23" s="14" t="s">
        <v>65</v>
      </c>
      <c r="D23" s="6">
        <v>24.211658477783203</v>
      </c>
    </row>
    <row r="24" spans="1:11" x14ac:dyDescent="0.25">
      <c r="A24" s="1" t="s">
        <v>38</v>
      </c>
      <c r="B24" s="1">
        <v>2</v>
      </c>
      <c r="C24" s="14" t="s">
        <v>76</v>
      </c>
      <c r="D24" s="6">
        <v>19.733840942382813</v>
      </c>
    </row>
    <row r="25" spans="1:11" x14ac:dyDescent="0.25">
      <c r="A25" s="1" t="s">
        <v>38</v>
      </c>
      <c r="B25" s="1">
        <v>3</v>
      </c>
      <c r="C25" s="14" t="s">
        <v>65</v>
      </c>
      <c r="D25" s="6">
        <v>24.199699401855469</v>
      </c>
    </row>
    <row r="26" spans="1:11" x14ac:dyDescent="0.25">
      <c r="A26" s="1" t="s">
        <v>45</v>
      </c>
      <c r="B26" s="1">
        <v>1</v>
      </c>
      <c r="C26" s="14" t="s">
        <v>76</v>
      </c>
      <c r="D26" s="6">
        <v>19.863813400268555</v>
      </c>
    </row>
    <row r="27" spans="1:11" x14ac:dyDescent="0.25">
      <c r="A27" s="1" t="s">
        <v>45</v>
      </c>
      <c r="B27" s="1">
        <v>2</v>
      </c>
      <c r="C27" s="14" t="s">
        <v>65</v>
      </c>
      <c r="D27" s="6">
        <v>24.141040802001953</v>
      </c>
    </row>
    <row r="28" spans="1:11" x14ac:dyDescent="0.25">
      <c r="A28" s="1" t="s">
        <v>45</v>
      </c>
      <c r="B28" s="1">
        <v>3</v>
      </c>
      <c r="C28" s="14" t="s">
        <v>76</v>
      </c>
      <c r="D28" s="6">
        <v>19.878570556640625</v>
      </c>
    </row>
    <row r="29" spans="1:11" x14ac:dyDescent="0.25">
      <c r="A29" s="1" t="s">
        <v>45</v>
      </c>
      <c r="B29" s="1">
        <v>1</v>
      </c>
      <c r="C29" s="14" t="s">
        <v>65</v>
      </c>
      <c r="D29" s="6">
        <v>24.115108489990234</v>
      </c>
    </row>
    <row r="30" spans="1:11" x14ac:dyDescent="0.25">
      <c r="A30" s="1" t="s">
        <v>45</v>
      </c>
      <c r="B30" s="1">
        <v>2</v>
      </c>
      <c r="C30" s="14" t="s">
        <v>76</v>
      </c>
      <c r="D30" s="6">
        <v>19.831811904907227</v>
      </c>
    </row>
    <row r="31" spans="1:11" x14ac:dyDescent="0.25">
      <c r="A31" s="1" t="s">
        <v>45</v>
      </c>
      <c r="B31" s="1">
        <v>3</v>
      </c>
      <c r="C31" s="14" t="s">
        <v>65</v>
      </c>
      <c r="D31" s="6">
        <v>24.135028839111328</v>
      </c>
    </row>
    <row r="32" spans="1:11" x14ac:dyDescent="0.25">
      <c r="A32" s="1" t="s">
        <v>46</v>
      </c>
      <c r="B32" s="1">
        <v>1</v>
      </c>
      <c r="C32" s="14" t="s">
        <v>76</v>
      </c>
      <c r="D32" s="6">
        <v>19.532960891723633</v>
      </c>
    </row>
    <row r="33" spans="1:4" x14ac:dyDescent="0.25">
      <c r="A33" s="1" t="s">
        <v>46</v>
      </c>
      <c r="B33" s="1">
        <v>2</v>
      </c>
      <c r="C33" s="14" t="s">
        <v>65</v>
      </c>
      <c r="D33" s="6">
        <v>23.954896926879883</v>
      </c>
    </row>
    <row r="34" spans="1:4" x14ac:dyDescent="0.25">
      <c r="A34" s="1" t="s">
        <v>46</v>
      </c>
      <c r="B34" s="1">
        <v>3</v>
      </c>
      <c r="C34" s="14" t="s">
        <v>76</v>
      </c>
      <c r="D34" s="6">
        <v>19.503702163696289</v>
      </c>
    </row>
    <row r="35" spans="1:4" x14ac:dyDescent="0.25">
      <c r="A35" s="1" t="s">
        <v>46</v>
      </c>
      <c r="B35" s="1">
        <v>1</v>
      </c>
      <c r="C35" s="14" t="s">
        <v>65</v>
      </c>
      <c r="D35" s="6">
        <v>23.889875411987305</v>
      </c>
    </row>
    <row r="36" spans="1:4" x14ac:dyDescent="0.25">
      <c r="A36" s="1" t="s">
        <v>46</v>
      </c>
      <c r="B36" s="1">
        <v>2</v>
      </c>
      <c r="C36" s="14" t="s">
        <v>76</v>
      </c>
      <c r="D36" s="6">
        <v>19.487367630004883</v>
      </c>
    </row>
    <row r="37" spans="1:4" x14ac:dyDescent="0.25">
      <c r="A37" s="1" t="s">
        <v>46</v>
      </c>
      <c r="B37" s="1">
        <v>3</v>
      </c>
      <c r="C37" s="14" t="s">
        <v>65</v>
      </c>
      <c r="D37" s="6">
        <v>23.900375366210938</v>
      </c>
    </row>
    <row r="38" spans="1:4" x14ac:dyDescent="0.25">
      <c r="A38" s="1" t="s">
        <v>33</v>
      </c>
      <c r="B38" s="1">
        <v>1</v>
      </c>
      <c r="C38" s="14" t="s">
        <v>76</v>
      </c>
      <c r="D38" s="6">
        <v>19.409198760986328</v>
      </c>
    </row>
    <row r="39" spans="1:4" x14ac:dyDescent="0.25">
      <c r="A39" s="1" t="s">
        <v>33</v>
      </c>
      <c r="B39" s="1">
        <v>2</v>
      </c>
      <c r="C39" s="14" t="s">
        <v>65</v>
      </c>
      <c r="D39" s="6">
        <v>24.798906326293945</v>
      </c>
    </row>
    <row r="40" spans="1:4" x14ac:dyDescent="0.25">
      <c r="A40" s="1" t="s">
        <v>33</v>
      </c>
      <c r="B40" s="1">
        <v>3</v>
      </c>
      <c r="C40" s="14" t="s">
        <v>76</v>
      </c>
      <c r="D40" s="6">
        <v>19.36244010925293</v>
      </c>
    </row>
    <row r="41" spans="1:4" x14ac:dyDescent="0.25">
      <c r="A41" s="1" t="s">
        <v>33</v>
      </c>
      <c r="B41" s="1">
        <v>1</v>
      </c>
      <c r="C41" s="14" t="s">
        <v>65</v>
      </c>
      <c r="D41" s="6">
        <v>24.825620651245117</v>
      </c>
    </row>
    <row r="42" spans="1:4" x14ac:dyDescent="0.25">
      <c r="A42" s="1" t="s">
        <v>33</v>
      </c>
      <c r="B42" s="1">
        <v>2</v>
      </c>
      <c r="C42" s="14" t="s">
        <v>76</v>
      </c>
      <c r="D42" s="6">
        <v>19.347455978393555</v>
      </c>
    </row>
    <row r="43" spans="1:4" x14ac:dyDescent="0.25">
      <c r="A43" s="1" t="s">
        <v>33</v>
      </c>
      <c r="B43" s="1">
        <v>3</v>
      </c>
      <c r="C43" s="14" t="s">
        <v>65</v>
      </c>
      <c r="D43" s="6">
        <v>24.819965362548828</v>
      </c>
    </row>
    <row r="44" spans="1:4" x14ac:dyDescent="0.25">
      <c r="A44" s="1" t="s">
        <v>35</v>
      </c>
      <c r="B44" s="1">
        <v>1</v>
      </c>
      <c r="C44" s="14" t="s">
        <v>76</v>
      </c>
      <c r="D44" s="6">
        <v>19.749500274658203</v>
      </c>
    </row>
    <row r="45" spans="1:4" x14ac:dyDescent="0.25">
      <c r="A45" s="1" t="s">
        <v>35</v>
      </c>
      <c r="B45" s="1">
        <v>2</v>
      </c>
      <c r="C45" s="14" t="s">
        <v>65</v>
      </c>
      <c r="D45" s="6">
        <v>25.164590835571289</v>
      </c>
    </row>
    <row r="46" spans="1:4" x14ac:dyDescent="0.25">
      <c r="A46" s="1" t="s">
        <v>35</v>
      </c>
      <c r="B46" s="1">
        <v>3</v>
      </c>
      <c r="C46" s="14" t="s">
        <v>76</v>
      </c>
      <c r="D46" s="6">
        <v>19.779489517211914</v>
      </c>
    </row>
    <row r="47" spans="1:4" x14ac:dyDescent="0.25">
      <c r="A47" s="1" t="s">
        <v>35</v>
      </c>
      <c r="B47" s="1">
        <v>1</v>
      </c>
      <c r="C47" s="14" t="s">
        <v>65</v>
      </c>
      <c r="D47" s="6">
        <v>25.17161750793457</v>
      </c>
    </row>
    <row r="48" spans="1:4" x14ac:dyDescent="0.25">
      <c r="A48" s="1" t="s">
        <v>35</v>
      </c>
      <c r="B48" s="1">
        <v>2</v>
      </c>
      <c r="C48" s="14" t="s">
        <v>76</v>
      </c>
      <c r="D48" s="6">
        <v>19.742513656616211</v>
      </c>
    </row>
    <row r="49" spans="1:4" x14ac:dyDescent="0.25">
      <c r="A49" s="1" t="s">
        <v>35</v>
      </c>
      <c r="B49" s="1">
        <v>3</v>
      </c>
      <c r="C49" s="14" t="s">
        <v>65</v>
      </c>
      <c r="D49" s="6">
        <v>25.200883865356445</v>
      </c>
    </row>
    <row r="50" spans="1:4" x14ac:dyDescent="0.25">
      <c r="A50" s="1" t="s">
        <v>36</v>
      </c>
      <c r="B50" s="1">
        <v>1</v>
      </c>
      <c r="C50" s="14" t="s">
        <v>76</v>
      </c>
      <c r="D50" s="6">
        <v>19.471433639526367</v>
      </c>
    </row>
    <row r="51" spans="1:4" x14ac:dyDescent="0.25">
      <c r="A51" s="1" t="s">
        <v>36</v>
      </c>
      <c r="B51" s="1">
        <v>2</v>
      </c>
      <c r="C51" s="14" t="s">
        <v>65</v>
      </c>
      <c r="D51" s="6">
        <v>25.009069442749023</v>
      </c>
    </row>
    <row r="52" spans="1:4" x14ac:dyDescent="0.25">
      <c r="A52" s="1" t="s">
        <v>36</v>
      </c>
      <c r="B52" s="1">
        <v>3</v>
      </c>
      <c r="C52" s="14" t="s">
        <v>76</v>
      </c>
      <c r="D52" s="6">
        <v>19.458660125732422</v>
      </c>
    </row>
    <row r="53" spans="1:4" x14ac:dyDescent="0.25">
      <c r="A53" s="1" t="s">
        <v>36</v>
      </c>
      <c r="B53" s="1">
        <v>1</v>
      </c>
      <c r="C53" s="14" t="s">
        <v>65</v>
      </c>
      <c r="D53" s="6">
        <v>25.093648910522461</v>
      </c>
    </row>
    <row r="54" spans="1:4" x14ac:dyDescent="0.25">
      <c r="A54" s="1" t="s">
        <v>36</v>
      </c>
      <c r="B54" s="1">
        <v>2</v>
      </c>
      <c r="C54" s="14" t="s">
        <v>76</v>
      </c>
      <c r="D54" s="6">
        <v>19.464183807373047</v>
      </c>
    </row>
    <row r="55" spans="1:4" x14ac:dyDescent="0.25">
      <c r="A55" s="1" t="s">
        <v>36</v>
      </c>
      <c r="B55" s="1">
        <v>3</v>
      </c>
      <c r="C55" s="14" t="s">
        <v>65</v>
      </c>
      <c r="D55" s="6">
        <v>25.014047622680664</v>
      </c>
    </row>
    <row r="56" spans="1:4" x14ac:dyDescent="0.25">
      <c r="A56" s="1" t="s">
        <v>43</v>
      </c>
      <c r="B56" s="1">
        <v>1</v>
      </c>
      <c r="C56" s="14" t="s">
        <v>76</v>
      </c>
      <c r="D56" s="6">
        <v>19.596050262451172</v>
      </c>
    </row>
    <row r="57" spans="1:4" x14ac:dyDescent="0.25">
      <c r="A57" s="1" t="s">
        <v>43</v>
      </c>
      <c r="B57" s="1">
        <v>2</v>
      </c>
      <c r="C57" s="14" t="s">
        <v>65</v>
      </c>
      <c r="D57" s="6">
        <v>25.085752487182617</v>
      </c>
    </row>
    <row r="58" spans="1:4" x14ac:dyDescent="0.25">
      <c r="A58" s="1" t="s">
        <v>43</v>
      </c>
      <c r="B58" s="1">
        <v>3</v>
      </c>
      <c r="C58" s="14" t="s">
        <v>76</v>
      </c>
      <c r="D58" s="6">
        <v>19.637834548950195</v>
      </c>
    </row>
    <row r="59" spans="1:4" x14ac:dyDescent="0.25">
      <c r="A59" s="1" t="s">
        <v>43</v>
      </c>
      <c r="B59" s="1">
        <v>1</v>
      </c>
      <c r="C59" s="14" t="s">
        <v>65</v>
      </c>
      <c r="D59" s="6">
        <v>25.055070877075195</v>
      </c>
    </row>
    <row r="60" spans="1:4" x14ac:dyDescent="0.25">
      <c r="A60" s="1" t="s">
        <v>43</v>
      </c>
      <c r="B60" s="1">
        <v>2</v>
      </c>
      <c r="C60" s="14" t="s">
        <v>76</v>
      </c>
      <c r="D60" s="6">
        <v>19.615627288818359</v>
      </c>
    </row>
    <row r="61" spans="1:4" x14ac:dyDescent="0.25">
      <c r="A61" s="1" t="s">
        <v>43</v>
      </c>
      <c r="B61" s="1">
        <v>3</v>
      </c>
      <c r="C61" s="14" t="s">
        <v>65</v>
      </c>
      <c r="D61" s="6">
        <v>25.057962417602539</v>
      </c>
    </row>
    <row r="62" spans="1:4" x14ac:dyDescent="0.25">
      <c r="A62" s="1" t="s">
        <v>34</v>
      </c>
      <c r="B62" s="1">
        <v>1</v>
      </c>
      <c r="C62" s="14" t="s">
        <v>76</v>
      </c>
      <c r="D62" s="6">
        <v>19.766561508178711</v>
      </c>
    </row>
    <row r="63" spans="1:4" x14ac:dyDescent="0.25">
      <c r="A63" s="1" t="s">
        <v>34</v>
      </c>
      <c r="B63" s="1">
        <v>2</v>
      </c>
      <c r="C63" s="14" t="s">
        <v>65</v>
      </c>
      <c r="D63" s="6">
        <v>24.901264190673828</v>
      </c>
    </row>
    <row r="64" spans="1:4" x14ac:dyDescent="0.25">
      <c r="A64" s="1" t="s">
        <v>34</v>
      </c>
      <c r="B64" s="1">
        <v>3</v>
      </c>
      <c r="C64" s="14" t="s">
        <v>76</v>
      </c>
      <c r="D64" s="6">
        <v>19.704334259033203</v>
      </c>
    </row>
    <row r="65" spans="1:4" x14ac:dyDescent="0.25">
      <c r="A65" s="1" t="s">
        <v>34</v>
      </c>
      <c r="B65" s="1">
        <v>1</v>
      </c>
      <c r="C65" s="14" t="s">
        <v>65</v>
      </c>
      <c r="D65" s="6">
        <v>24.884349822998047</v>
      </c>
    </row>
    <row r="66" spans="1:4" x14ac:dyDescent="0.25">
      <c r="A66" s="1" t="s">
        <v>34</v>
      </c>
      <c r="B66" s="1">
        <v>2</v>
      </c>
      <c r="C66" s="14" t="s">
        <v>76</v>
      </c>
      <c r="D66" s="6">
        <v>19.669000625610352</v>
      </c>
    </row>
    <row r="67" spans="1:4" x14ac:dyDescent="0.25">
      <c r="A67" s="1" t="s">
        <v>34</v>
      </c>
      <c r="B67" s="1">
        <v>3</v>
      </c>
      <c r="C67" s="14" t="s">
        <v>65</v>
      </c>
      <c r="D67" s="6">
        <v>24.894105911254883</v>
      </c>
    </row>
    <row r="68" spans="1:4" x14ac:dyDescent="0.25">
      <c r="A68" s="1" t="s">
        <v>44</v>
      </c>
      <c r="B68" s="1">
        <v>1</v>
      </c>
      <c r="C68" s="14" t="s">
        <v>76</v>
      </c>
      <c r="D68" s="6">
        <v>19.577749252319336</v>
      </c>
    </row>
    <row r="69" spans="1:4" x14ac:dyDescent="0.25">
      <c r="A69" s="1" t="s">
        <v>44</v>
      </c>
      <c r="B69" s="1">
        <v>2</v>
      </c>
      <c r="C69" s="14" t="s">
        <v>65</v>
      </c>
      <c r="D69" s="6">
        <v>24.954343795776367</v>
      </c>
    </row>
    <row r="70" spans="1:4" x14ac:dyDescent="0.25">
      <c r="A70" s="1" t="s">
        <v>44</v>
      </c>
      <c r="B70" s="1">
        <v>3</v>
      </c>
      <c r="C70" s="14" t="s">
        <v>76</v>
      </c>
      <c r="D70" s="6">
        <v>19.570066452026367</v>
      </c>
    </row>
    <row r="71" spans="1:4" x14ac:dyDescent="0.25">
      <c r="A71" s="1" t="s">
        <v>44</v>
      </c>
      <c r="B71" s="1">
        <v>1</v>
      </c>
      <c r="C71" s="14" t="s">
        <v>65</v>
      </c>
      <c r="D71" s="6">
        <v>24.969383239746094</v>
      </c>
    </row>
    <row r="72" spans="1:4" x14ac:dyDescent="0.25">
      <c r="A72" s="1" t="s">
        <v>44</v>
      </c>
      <c r="B72" s="1">
        <v>2</v>
      </c>
      <c r="C72" s="14" t="s">
        <v>76</v>
      </c>
      <c r="D72" s="6">
        <v>19.554834365844727</v>
      </c>
    </row>
    <row r="73" spans="1:4" x14ac:dyDescent="0.25">
      <c r="A73" s="1" t="s">
        <v>44</v>
      </c>
      <c r="B73" s="1">
        <v>3</v>
      </c>
      <c r="C73" s="14" t="s">
        <v>65</v>
      </c>
      <c r="D73" s="6">
        <v>24.968358993530273</v>
      </c>
    </row>
    <row r="74" spans="1:4" x14ac:dyDescent="0.25">
      <c r="A74" s="1" t="s">
        <v>29</v>
      </c>
      <c r="B74" s="1">
        <v>1</v>
      </c>
      <c r="C74" s="14" t="s">
        <v>76</v>
      </c>
      <c r="D74" s="6">
        <v>19.587648391723633</v>
      </c>
    </row>
    <row r="75" spans="1:4" x14ac:dyDescent="0.25">
      <c r="A75" s="1" t="s">
        <v>29</v>
      </c>
      <c r="B75" s="1">
        <v>2</v>
      </c>
      <c r="C75" s="14" t="s">
        <v>65</v>
      </c>
      <c r="D75" s="6">
        <v>25.014848709106445</v>
      </c>
    </row>
    <row r="76" spans="1:4" x14ac:dyDescent="0.25">
      <c r="A76" s="1" t="s">
        <v>29</v>
      </c>
      <c r="B76" s="1">
        <v>3</v>
      </c>
      <c r="C76" s="14" t="s">
        <v>76</v>
      </c>
      <c r="D76" s="6">
        <v>19.625526428222656</v>
      </c>
    </row>
    <row r="77" spans="1:4" x14ac:dyDescent="0.25">
      <c r="A77" s="1" t="s">
        <v>29</v>
      </c>
      <c r="B77" s="1">
        <v>1</v>
      </c>
      <c r="C77" s="14" t="s">
        <v>65</v>
      </c>
      <c r="D77" s="6">
        <v>25.103918075561523</v>
      </c>
    </row>
    <row r="78" spans="1:4" x14ac:dyDescent="0.25">
      <c r="A78" s="1" t="s">
        <v>29</v>
      </c>
      <c r="B78" s="1">
        <v>2</v>
      </c>
      <c r="C78" s="14" t="s">
        <v>76</v>
      </c>
      <c r="D78" s="6">
        <v>19.628141403198242</v>
      </c>
    </row>
    <row r="79" spans="1:4" x14ac:dyDescent="0.25">
      <c r="A79" s="1" t="s">
        <v>29</v>
      </c>
      <c r="B79" s="1">
        <v>3</v>
      </c>
      <c r="C79" s="14" t="s">
        <v>65</v>
      </c>
      <c r="D79" s="6">
        <v>25.077062606811523</v>
      </c>
    </row>
    <row r="80" spans="1:4" x14ac:dyDescent="0.25">
      <c r="A80" s="1" t="s">
        <v>30</v>
      </c>
      <c r="B80" s="1">
        <v>1</v>
      </c>
      <c r="C80" s="14" t="s">
        <v>76</v>
      </c>
      <c r="D80" s="6">
        <v>19.63323974609375</v>
      </c>
    </row>
    <row r="81" spans="1:4" x14ac:dyDescent="0.25">
      <c r="A81" s="1" t="s">
        <v>30</v>
      </c>
      <c r="B81" s="1">
        <v>2</v>
      </c>
      <c r="C81" s="14" t="s">
        <v>65</v>
      </c>
      <c r="D81" s="6">
        <v>24.882118225097656</v>
      </c>
    </row>
    <row r="82" spans="1:4" x14ac:dyDescent="0.25">
      <c r="A82" s="1" t="s">
        <v>30</v>
      </c>
      <c r="B82" s="1">
        <v>3</v>
      </c>
      <c r="C82" s="14" t="s">
        <v>76</v>
      </c>
      <c r="D82" s="6">
        <v>19.609869003295898</v>
      </c>
    </row>
    <row r="83" spans="1:4" x14ac:dyDescent="0.25">
      <c r="A83" s="1" t="s">
        <v>30</v>
      </c>
      <c r="B83" s="1">
        <v>1</v>
      </c>
      <c r="C83" s="14" t="s">
        <v>65</v>
      </c>
      <c r="D83" s="6">
        <v>24.944120407104492</v>
      </c>
    </row>
    <row r="84" spans="1:4" x14ac:dyDescent="0.25">
      <c r="A84" s="1" t="s">
        <v>30</v>
      </c>
      <c r="B84" s="1">
        <v>2</v>
      </c>
      <c r="C84" s="14" t="s">
        <v>76</v>
      </c>
      <c r="D84" s="6">
        <v>19.522628784179688</v>
      </c>
    </row>
    <row r="85" spans="1:4" x14ac:dyDescent="0.25">
      <c r="A85" s="1" t="s">
        <v>30</v>
      </c>
      <c r="B85" s="1">
        <v>3</v>
      </c>
      <c r="C85" s="14" t="s">
        <v>65</v>
      </c>
      <c r="D85" s="6">
        <v>24.92164421081543</v>
      </c>
    </row>
    <row r="86" spans="1:4" x14ac:dyDescent="0.25">
      <c r="A86" s="1" t="s">
        <v>32</v>
      </c>
      <c r="B86" s="1">
        <v>1</v>
      </c>
      <c r="C86" s="14" t="s">
        <v>76</v>
      </c>
      <c r="D86" s="6">
        <v>19.524885177612305</v>
      </c>
    </row>
    <row r="87" spans="1:4" x14ac:dyDescent="0.25">
      <c r="A87" s="1" t="s">
        <v>32</v>
      </c>
      <c r="B87" s="1">
        <v>2</v>
      </c>
      <c r="C87" s="14" t="s">
        <v>65</v>
      </c>
      <c r="D87" s="6">
        <v>24.893037796020508</v>
      </c>
    </row>
    <row r="88" spans="1:4" x14ac:dyDescent="0.25">
      <c r="A88" s="1" t="s">
        <v>32</v>
      </c>
      <c r="B88" s="1">
        <v>3</v>
      </c>
      <c r="C88" s="14" t="s">
        <v>76</v>
      </c>
      <c r="D88" s="6">
        <v>19.505388259887695</v>
      </c>
    </row>
    <row r="89" spans="1:4" x14ac:dyDescent="0.25">
      <c r="A89" s="1" t="s">
        <v>32</v>
      </c>
      <c r="B89" s="1">
        <v>1</v>
      </c>
      <c r="C89" s="14" t="s">
        <v>65</v>
      </c>
      <c r="D89" s="6">
        <v>24.859634399414063</v>
      </c>
    </row>
    <row r="90" spans="1:4" x14ac:dyDescent="0.25">
      <c r="A90" s="1" t="s">
        <v>32</v>
      </c>
      <c r="B90" s="1">
        <v>2</v>
      </c>
      <c r="C90" s="14" t="s">
        <v>76</v>
      </c>
      <c r="D90" s="6">
        <v>19.481855392456055</v>
      </c>
    </row>
    <row r="91" spans="1:4" x14ac:dyDescent="0.25">
      <c r="A91" s="1" t="s">
        <v>32</v>
      </c>
      <c r="B91" s="1">
        <v>3</v>
      </c>
      <c r="C91" s="14" t="s">
        <v>65</v>
      </c>
      <c r="D91" s="6">
        <v>24.973766326904297</v>
      </c>
    </row>
    <row r="92" spans="1:4" x14ac:dyDescent="0.25">
      <c r="A92" s="1" t="s">
        <v>31</v>
      </c>
      <c r="B92" s="1">
        <v>1</v>
      </c>
      <c r="C92" s="14" t="s">
        <v>76</v>
      </c>
      <c r="D92" s="6">
        <v>19.821939468383789</v>
      </c>
    </row>
    <row r="93" spans="1:4" x14ac:dyDescent="0.25">
      <c r="A93" s="1" t="s">
        <v>31</v>
      </c>
      <c r="B93" s="1">
        <v>2</v>
      </c>
      <c r="C93" s="14" t="s">
        <v>65</v>
      </c>
      <c r="D93" s="6">
        <v>25.131933212280273</v>
      </c>
    </row>
    <row r="94" spans="1:4" x14ac:dyDescent="0.25">
      <c r="A94" s="1" t="s">
        <v>31</v>
      </c>
      <c r="B94" s="1">
        <v>3</v>
      </c>
      <c r="C94" s="14" t="s">
        <v>76</v>
      </c>
      <c r="D94" s="6">
        <v>19.792257308959961</v>
      </c>
    </row>
    <row r="95" spans="1:4" x14ac:dyDescent="0.25">
      <c r="A95" s="1" t="s">
        <v>31</v>
      </c>
      <c r="B95" s="1">
        <v>1</v>
      </c>
      <c r="C95" s="14" t="s">
        <v>65</v>
      </c>
      <c r="D95" s="6">
        <v>25.197198867797852</v>
      </c>
    </row>
    <row r="96" spans="1:4" x14ac:dyDescent="0.25">
      <c r="A96" s="1" t="s">
        <v>31</v>
      </c>
      <c r="B96" s="1">
        <v>2</v>
      </c>
      <c r="C96" s="14" t="s">
        <v>76</v>
      </c>
      <c r="D96" s="6">
        <v>19.768346786499023</v>
      </c>
    </row>
    <row r="97" spans="1:4" x14ac:dyDescent="0.25">
      <c r="A97" s="1" t="s">
        <v>31</v>
      </c>
      <c r="B97" s="1">
        <v>3</v>
      </c>
      <c r="C97" s="14" t="s">
        <v>65</v>
      </c>
      <c r="D97" s="6">
        <v>25.146303176879883</v>
      </c>
    </row>
    <row r="98" spans="1:4" x14ac:dyDescent="0.25">
      <c r="A98" s="1" t="s">
        <v>41</v>
      </c>
      <c r="B98" s="1">
        <v>1</v>
      </c>
      <c r="C98" s="14" t="s">
        <v>76</v>
      </c>
      <c r="D98" s="6">
        <v>19.704935073852539</v>
      </c>
    </row>
    <row r="99" spans="1:4" x14ac:dyDescent="0.25">
      <c r="A99" s="1" t="s">
        <v>41</v>
      </c>
      <c r="B99" s="1">
        <v>2</v>
      </c>
      <c r="C99" s="14" t="s">
        <v>65</v>
      </c>
      <c r="D99" s="6">
        <v>25.592231750488281</v>
      </c>
    </row>
    <row r="100" spans="1:4" x14ac:dyDescent="0.25">
      <c r="A100" s="1" t="s">
        <v>41</v>
      </c>
      <c r="B100" s="1">
        <v>3</v>
      </c>
      <c r="C100" s="14" t="s">
        <v>76</v>
      </c>
      <c r="D100" s="6">
        <v>19.729196548461914</v>
      </c>
    </row>
    <row r="101" spans="1:4" x14ac:dyDescent="0.25">
      <c r="A101" s="1" t="s">
        <v>41</v>
      </c>
      <c r="B101" s="1">
        <v>1</v>
      </c>
      <c r="C101" s="14" t="s">
        <v>65</v>
      </c>
      <c r="D101" s="6">
        <v>25.561384201049805</v>
      </c>
    </row>
    <row r="102" spans="1:4" x14ac:dyDescent="0.25">
      <c r="A102" s="1" t="s">
        <v>41</v>
      </c>
      <c r="B102" s="1">
        <v>2</v>
      </c>
      <c r="C102" s="14" t="s">
        <v>76</v>
      </c>
      <c r="D102" s="6">
        <v>19.745565414428711</v>
      </c>
    </row>
    <row r="103" spans="1:4" x14ac:dyDescent="0.25">
      <c r="A103" s="1" t="s">
        <v>41</v>
      </c>
      <c r="B103" s="1">
        <v>3</v>
      </c>
      <c r="C103" s="14" t="s">
        <v>65</v>
      </c>
      <c r="D103" s="6">
        <v>25.59807014465332</v>
      </c>
    </row>
    <row r="104" spans="1:4" x14ac:dyDescent="0.25">
      <c r="A104" s="1" t="s">
        <v>42</v>
      </c>
      <c r="B104" s="1">
        <v>1</v>
      </c>
      <c r="C104" s="14" t="s">
        <v>76</v>
      </c>
      <c r="D104" s="6">
        <v>20.030429840087891</v>
      </c>
    </row>
    <row r="105" spans="1:4" x14ac:dyDescent="0.25">
      <c r="A105" s="1" t="s">
        <v>42</v>
      </c>
      <c r="B105" s="1">
        <v>2</v>
      </c>
      <c r="C105" s="14" t="s">
        <v>65</v>
      </c>
      <c r="D105" s="6">
        <v>25.32585334777832</v>
      </c>
    </row>
    <row r="106" spans="1:4" x14ac:dyDescent="0.25">
      <c r="A106" s="1" t="s">
        <v>42</v>
      </c>
      <c r="B106" s="1">
        <v>3</v>
      </c>
      <c r="C106" s="14" t="s">
        <v>76</v>
      </c>
      <c r="D106" s="6">
        <v>19.995414733886719</v>
      </c>
    </row>
    <row r="107" spans="1:4" x14ac:dyDescent="0.25">
      <c r="A107" s="1" t="s">
        <v>42</v>
      </c>
      <c r="B107" s="1">
        <v>1</v>
      </c>
      <c r="C107" s="14" t="s">
        <v>65</v>
      </c>
      <c r="D107" s="6">
        <v>25.282321929931641</v>
      </c>
    </row>
    <row r="108" spans="1:4" x14ac:dyDescent="0.25">
      <c r="A108" s="1" t="s">
        <v>42</v>
      </c>
      <c r="B108" s="1">
        <v>2</v>
      </c>
      <c r="C108" s="14" t="s">
        <v>76</v>
      </c>
      <c r="D108" s="6">
        <v>19.986499786376953</v>
      </c>
    </row>
    <row r="109" spans="1:4" x14ac:dyDescent="0.25">
      <c r="A109" s="1" t="s">
        <v>42</v>
      </c>
      <c r="B109" s="1">
        <v>3</v>
      </c>
      <c r="C109" s="14" t="s">
        <v>65</v>
      </c>
      <c r="D109" s="6">
        <v>25.316646575927734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Metadata</vt:lpstr>
      <vt:lpstr>Hippocampus Kcnq2 Quant</vt:lpstr>
      <vt:lpstr>One sample ttest Hip Q2</vt:lpstr>
      <vt:lpstr>Hippocampus Kcnq2 Data</vt:lpstr>
      <vt:lpstr>Hippocampus Kcnq2 CT QC</vt:lpstr>
      <vt:lpstr>Cortex Kcnq2 Quant</vt:lpstr>
      <vt:lpstr>One Sample ttest CTX Q2</vt:lpstr>
      <vt:lpstr>Cortex Kcnq2 Data</vt:lpstr>
      <vt:lpstr>Cortex Kcnq2 CT QC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Abreo</dc:creator>
  <cp:lastModifiedBy>Abreo, Timothy</cp:lastModifiedBy>
  <cp:lastPrinted>2022-11-03T20:21:49Z</cp:lastPrinted>
  <dcterms:created xsi:type="dcterms:W3CDTF">2020-06-24T18:11:24Z</dcterms:created>
  <dcterms:modified xsi:type="dcterms:W3CDTF">2024-06-05T16:49:14Z</dcterms:modified>
</cp:coreProperties>
</file>