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40223 Data Source files (CNC)\"/>
    </mc:Choice>
  </mc:AlternateContent>
  <bookViews>
    <workbookView xWindow="0" yWindow="760" windowWidth="26720" windowHeight="14420"/>
  </bookViews>
  <sheets>
    <sheet name="Figure 1B" sheetId="1" r:id="rId1"/>
    <sheet name="Figure2A-galatosidase activity" sheetId="2" r:id="rId2"/>
    <sheet name="Figure 2B-plasmid copy number" sheetId="7" r:id="rId3"/>
    <sheet name="Figure 2C mRNA-RT-qPCR" sheetId="6" r:id="rId4"/>
    <sheet name="Figure 2D" sheetId="8" r:id="rId5"/>
    <sheet name="Figure 3B-D" sheetId="3" r:id="rId6"/>
    <sheet name="Figure 4A-D" sheetId="4" r:id="rId7"/>
    <sheet name="Figure 5" sheetId="5" r:id="rId8"/>
  </sheets>
  <definedNames>
    <definedName name="_xlnm._FilterDatabase" localSheetId="2" hidden="1">'Figure 2B-plasmid copy number'!$A$2:$O$2</definedName>
    <definedName name="_xlnm._FilterDatabase" localSheetId="3" hidden="1">'Figure 2C mRNA-RT-qPCR'!$A$2:$O$2</definedName>
    <definedName name="_xlnm._FilterDatabase" localSheetId="4" hidden="1">'Figure 2D'!$A$2:$F$2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4" l="1"/>
  <c r="M17" i="4"/>
  <c r="M16" i="4"/>
  <c r="L16" i="4"/>
  <c r="M15" i="4"/>
  <c r="L15" i="4"/>
  <c r="P15" i="3"/>
  <c r="O15" i="3"/>
  <c r="P14" i="3"/>
  <c r="Q17" i="3" s="1"/>
  <c r="O14" i="3"/>
  <c r="O17" i="3" s="1"/>
  <c r="P13" i="3"/>
  <c r="O13" i="3"/>
  <c r="H27" i="1"/>
  <c r="H21" i="1"/>
  <c r="H18" i="1"/>
  <c r="H15" i="1"/>
  <c r="E33" i="1"/>
  <c r="E34" i="1"/>
  <c r="G32" i="1" s="1"/>
  <c r="E35" i="1"/>
  <c r="H35" i="1" s="1"/>
  <c r="E36" i="1"/>
  <c r="E37" i="1"/>
  <c r="E38" i="1"/>
  <c r="E39" i="1"/>
  <c r="E40" i="1"/>
  <c r="G38" i="1" s="1"/>
  <c r="E41" i="1"/>
  <c r="E42" i="1"/>
  <c r="E43" i="1"/>
  <c r="G41" i="1" s="1"/>
  <c r="E32" i="1"/>
  <c r="E4" i="1"/>
  <c r="E5" i="1"/>
  <c r="E6" i="1"/>
  <c r="E7" i="1"/>
  <c r="E8" i="1"/>
  <c r="E9" i="1"/>
  <c r="E10" i="1"/>
  <c r="E11" i="1"/>
  <c r="H24" i="1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" i="1"/>
  <c r="E4" i="2"/>
  <c r="E5" i="2"/>
  <c r="E6" i="2"/>
  <c r="E7" i="2"/>
  <c r="G6" i="2" s="1"/>
  <c r="E8" i="2"/>
  <c r="E9" i="2"/>
  <c r="E10" i="2"/>
  <c r="H9" i="2" s="1"/>
  <c r="E11" i="2"/>
  <c r="F9" i="2" s="1"/>
  <c r="E12" i="2"/>
  <c r="E13" i="2"/>
  <c r="E14" i="2"/>
  <c r="H12" i="2" s="1"/>
  <c r="E15" i="2"/>
  <c r="F15" i="2" s="1"/>
  <c r="E16" i="2"/>
  <c r="E17" i="2"/>
  <c r="E18" i="2"/>
  <c r="E19" i="2"/>
  <c r="H18" i="2" s="1"/>
  <c r="E20" i="2"/>
  <c r="E3" i="2"/>
  <c r="G3" i="2" s="1"/>
  <c r="J48" i="3"/>
  <c r="J42" i="3"/>
  <c r="J36" i="3"/>
  <c r="J30" i="3"/>
  <c r="J24" i="3"/>
  <c r="J18" i="3"/>
  <c r="J9" i="3"/>
  <c r="E69" i="5"/>
  <c r="E68" i="5"/>
  <c r="E67" i="5"/>
  <c r="H67" i="5" s="1"/>
  <c r="E66" i="5"/>
  <c r="H64" i="5" s="1"/>
  <c r="E65" i="5"/>
  <c r="E64" i="5"/>
  <c r="E63" i="5"/>
  <c r="E62" i="5"/>
  <c r="E61" i="5"/>
  <c r="E60" i="5"/>
  <c r="E59" i="5"/>
  <c r="E58" i="5"/>
  <c r="F58" i="5" s="1"/>
  <c r="E57" i="5"/>
  <c r="E56" i="5"/>
  <c r="F61" i="5"/>
  <c r="E55" i="5"/>
  <c r="E24" i="5"/>
  <c r="E25" i="5"/>
  <c r="G23" i="5" s="1"/>
  <c r="E26" i="5"/>
  <c r="H26" i="5" s="1"/>
  <c r="E27" i="5"/>
  <c r="E28" i="5"/>
  <c r="E29" i="5"/>
  <c r="H29" i="5" s="1"/>
  <c r="E30" i="5"/>
  <c r="E31" i="5"/>
  <c r="E32" i="5"/>
  <c r="E33" i="5"/>
  <c r="E34" i="5"/>
  <c r="H32" i="5" s="1"/>
  <c r="E35" i="5"/>
  <c r="H35" i="5" s="1"/>
  <c r="E36" i="5"/>
  <c r="E37" i="5"/>
  <c r="E38" i="5"/>
  <c r="E39" i="5"/>
  <c r="E40" i="5"/>
  <c r="E41" i="5"/>
  <c r="H41" i="5" s="1"/>
  <c r="E42" i="5"/>
  <c r="E43" i="5"/>
  <c r="E44" i="5"/>
  <c r="E45" i="5"/>
  <c r="E46" i="5"/>
  <c r="H44" i="5" s="1"/>
  <c r="E47" i="5"/>
  <c r="H47" i="5" s="1"/>
  <c r="E48" i="5"/>
  <c r="E49" i="5"/>
  <c r="E50" i="5"/>
  <c r="E51" i="5"/>
  <c r="E52" i="5"/>
  <c r="E23" i="5"/>
  <c r="E20" i="5"/>
  <c r="E3" i="5"/>
  <c r="E92" i="4"/>
  <c r="E93" i="4"/>
  <c r="G91" i="4" s="1"/>
  <c r="E94" i="4"/>
  <c r="G94" i="4" s="1"/>
  <c r="E95" i="4"/>
  <c r="F94" i="4" s="1"/>
  <c r="E96" i="4"/>
  <c r="E97" i="4"/>
  <c r="E98" i="4"/>
  <c r="F97" i="4" s="1"/>
  <c r="E99" i="4"/>
  <c r="G97" i="4" s="1"/>
  <c r="E100" i="4"/>
  <c r="E101" i="4"/>
  <c r="F100" i="4" s="1"/>
  <c r="E102" i="4"/>
  <c r="E103" i="4"/>
  <c r="G103" i="4" s="1"/>
  <c r="E104" i="4"/>
  <c r="E105" i="4"/>
  <c r="E106" i="4"/>
  <c r="G106" i="4" s="1"/>
  <c r="E107" i="4"/>
  <c r="F106" i="4" s="1"/>
  <c r="E108" i="4"/>
  <c r="E109" i="4"/>
  <c r="E110" i="4"/>
  <c r="F109" i="4" s="1"/>
  <c r="E111" i="4"/>
  <c r="G109" i="4" s="1"/>
  <c r="E112" i="4"/>
  <c r="E113" i="4"/>
  <c r="F112" i="4" s="1"/>
  <c r="E114" i="4"/>
  <c r="E115" i="4"/>
  <c r="G115" i="4" s="1"/>
  <c r="E116" i="4"/>
  <c r="E117" i="4"/>
  <c r="E118" i="4"/>
  <c r="E119" i="4"/>
  <c r="F118" i="4" s="1"/>
  <c r="E120" i="4"/>
  <c r="E91" i="4"/>
  <c r="E76" i="4"/>
  <c r="E77" i="4"/>
  <c r="E78" i="4"/>
  <c r="F78" i="4" s="1"/>
  <c r="H78" i="4" s="1"/>
  <c r="E79" i="4"/>
  <c r="E80" i="4"/>
  <c r="E81" i="4"/>
  <c r="E82" i="4"/>
  <c r="G81" i="4" s="1"/>
  <c r="E83" i="4"/>
  <c r="E84" i="4"/>
  <c r="E85" i="4"/>
  <c r="E86" i="4"/>
  <c r="G84" i="4" s="1"/>
  <c r="E87" i="4"/>
  <c r="G87" i="4" s="1"/>
  <c r="E88" i="4"/>
  <c r="E89" i="4"/>
  <c r="E75" i="4"/>
  <c r="E54" i="4"/>
  <c r="E55" i="4"/>
  <c r="E56" i="4"/>
  <c r="E57" i="4"/>
  <c r="G56" i="4" s="1"/>
  <c r="E58" i="4"/>
  <c r="E59" i="4"/>
  <c r="E60" i="4"/>
  <c r="E61" i="4"/>
  <c r="G59" i="4" s="1"/>
  <c r="E62" i="4"/>
  <c r="E63" i="4"/>
  <c r="E64" i="4"/>
  <c r="E65" i="4"/>
  <c r="E66" i="4"/>
  <c r="E67" i="4"/>
  <c r="E68" i="4"/>
  <c r="E69" i="4"/>
  <c r="G68" i="4" s="1"/>
  <c r="E70" i="4"/>
  <c r="E71" i="4"/>
  <c r="E72" i="4"/>
  <c r="E73" i="4"/>
  <c r="F71" i="4" s="1"/>
  <c r="E39" i="4"/>
  <c r="E40" i="4"/>
  <c r="E41" i="4"/>
  <c r="G41" i="4" s="1"/>
  <c r="E42" i="4"/>
  <c r="E43" i="4"/>
  <c r="E44" i="4"/>
  <c r="E45" i="4"/>
  <c r="G44" i="4" s="1"/>
  <c r="E46" i="4"/>
  <c r="F44" i="4" s="1"/>
  <c r="E47" i="4"/>
  <c r="E48" i="4"/>
  <c r="E49" i="4"/>
  <c r="F47" i="4" s="1"/>
  <c r="H47" i="4" s="1"/>
  <c r="E50" i="4"/>
  <c r="F50" i="4" s="1"/>
  <c r="E51" i="4"/>
  <c r="E52" i="4"/>
  <c r="E53" i="4"/>
  <c r="G53" i="4" s="1"/>
  <c r="E38" i="4"/>
  <c r="H28" i="4"/>
  <c r="E26" i="4"/>
  <c r="E27" i="4"/>
  <c r="E28" i="4"/>
  <c r="G28" i="4" s="1"/>
  <c r="E29" i="4"/>
  <c r="E30" i="4"/>
  <c r="E31" i="4"/>
  <c r="F31" i="4" s="1"/>
  <c r="E32" i="4"/>
  <c r="G31" i="4" s="1"/>
  <c r="E33" i="4"/>
  <c r="E34" i="4"/>
  <c r="E35" i="4"/>
  <c r="E36" i="4"/>
  <c r="E25" i="4"/>
  <c r="E23" i="4"/>
  <c r="E22" i="4"/>
  <c r="E21" i="4"/>
  <c r="F21" i="4" s="1"/>
  <c r="E20" i="4"/>
  <c r="E19" i="4"/>
  <c r="G18" i="4" s="1"/>
  <c r="E18" i="4"/>
  <c r="E17" i="4"/>
  <c r="E16" i="4"/>
  <c r="E15" i="4"/>
  <c r="E14" i="4"/>
  <c r="E13" i="4"/>
  <c r="F12" i="4" s="1"/>
  <c r="E12" i="4"/>
  <c r="E11" i="4"/>
  <c r="E10" i="4"/>
  <c r="E9" i="4"/>
  <c r="E8" i="4"/>
  <c r="E7" i="4"/>
  <c r="E6" i="4"/>
  <c r="E5" i="4"/>
  <c r="E4" i="4"/>
  <c r="G21" i="4"/>
  <c r="G15" i="4"/>
  <c r="F9" i="4"/>
  <c r="E3" i="4"/>
  <c r="F15" i="4"/>
  <c r="G12" i="4"/>
  <c r="H61" i="5"/>
  <c r="H38" i="5"/>
  <c r="H50" i="5"/>
  <c r="H15" i="5"/>
  <c r="H18" i="5"/>
  <c r="H12" i="5"/>
  <c r="H9" i="5"/>
  <c r="H6" i="5"/>
  <c r="G61" i="5"/>
  <c r="G55" i="5"/>
  <c r="G26" i="5"/>
  <c r="G38" i="5"/>
  <c r="G50" i="5"/>
  <c r="G3" i="5"/>
  <c r="F55" i="5"/>
  <c r="F26" i="5"/>
  <c r="F38" i="5"/>
  <c r="F50" i="5"/>
  <c r="F9" i="5"/>
  <c r="F12" i="5"/>
  <c r="F15" i="5"/>
  <c r="F18" i="5"/>
  <c r="F6" i="5"/>
  <c r="F3" i="5"/>
  <c r="G118" i="4"/>
  <c r="G112" i="4"/>
  <c r="G100" i="4"/>
  <c r="G78" i="4"/>
  <c r="G75" i="4"/>
  <c r="G62" i="4"/>
  <c r="G65" i="4"/>
  <c r="G47" i="4"/>
  <c r="G50" i="4"/>
  <c r="G38" i="4"/>
  <c r="G34" i="4"/>
  <c r="G25" i="4"/>
  <c r="F115" i="4"/>
  <c r="F103" i="4"/>
  <c r="F91" i="4"/>
  <c r="F84" i="4"/>
  <c r="H84" i="4" s="1"/>
  <c r="F81" i="4"/>
  <c r="F75" i="4"/>
  <c r="F62" i="4"/>
  <c r="F65" i="4"/>
  <c r="F53" i="4"/>
  <c r="F41" i="4"/>
  <c r="F38" i="4"/>
  <c r="F34" i="4"/>
  <c r="F25" i="4"/>
  <c r="H15" i="2"/>
  <c r="G15" i="2"/>
  <c r="F18" i="2"/>
  <c r="F6" i="2"/>
  <c r="F3" i="2"/>
  <c r="H41" i="1"/>
  <c r="H38" i="1"/>
  <c r="G35" i="1"/>
  <c r="F35" i="1"/>
  <c r="G15" i="1"/>
  <c r="G18" i="1"/>
  <c r="G21" i="1"/>
  <c r="G27" i="1"/>
  <c r="G24" i="1"/>
  <c r="F27" i="1"/>
  <c r="F24" i="1"/>
  <c r="F21" i="1"/>
  <c r="F18" i="1"/>
  <c r="F15" i="1"/>
  <c r="N19" i="4" l="1"/>
  <c r="L19" i="4"/>
  <c r="M19" i="4"/>
  <c r="L20" i="4" s="1"/>
  <c r="L21" i="4" s="1"/>
  <c r="P17" i="3"/>
  <c r="O18" i="3"/>
  <c r="O19" i="3" s="1"/>
  <c r="F38" i="1"/>
  <c r="F41" i="1"/>
  <c r="F32" i="1"/>
  <c r="G18" i="2"/>
  <c r="F12" i="2"/>
  <c r="G9" i="2"/>
  <c r="G12" i="2"/>
  <c r="G58" i="5"/>
  <c r="F67" i="5"/>
  <c r="H58" i="5"/>
  <c r="F64" i="5"/>
  <c r="G67" i="5"/>
  <c r="G64" i="5"/>
  <c r="F47" i="5"/>
  <c r="F35" i="5"/>
  <c r="G47" i="5"/>
  <c r="G35" i="5"/>
  <c r="F44" i="5"/>
  <c r="F32" i="5"/>
  <c r="G44" i="5"/>
  <c r="G32" i="5"/>
  <c r="F23" i="5"/>
  <c r="F41" i="5"/>
  <c r="F29" i="5"/>
  <c r="G41" i="5"/>
  <c r="G29" i="5"/>
  <c r="H97" i="4"/>
  <c r="H106" i="4"/>
  <c r="H118" i="4"/>
  <c r="H94" i="4"/>
  <c r="H103" i="4"/>
  <c r="H115" i="4"/>
  <c r="H112" i="4"/>
  <c r="H100" i="4"/>
  <c r="H109" i="4"/>
  <c r="H81" i="4"/>
  <c r="F87" i="4"/>
  <c r="H87" i="4" s="1"/>
  <c r="F56" i="4"/>
  <c r="F59" i="4"/>
  <c r="G71" i="4"/>
  <c r="H65" i="4"/>
  <c r="F68" i="4"/>
  <c r="H59" i="4"/>
  <c r="H56" i="4"/>
  <c r="H44" i="4"/>
  <c r="H53" i="4"/>
  <c r="H68" i="4"/>
  <c r="H41" i="4"/>
  <c r="H71" i="4"/>
  <c r="H62" i="4"/>
  <c r="H50" i="4"/>
  <c r="F28" i="4"/>
  <c r="H34" i="4"/>
  <c r="H31" i="4"/>
  <c r="G3" i="4"/>
  <c r="G9" i="4"/>
  <c r="F18" i="4"/>
  <c r="F3" i="4"/>
  <c r="H21" i="4" s="1"/>
  <c r="H9" i="4" l="1"/>
  <c r="H18" i="4"/>
  <c r="H15" i="4"/>
  <c r="H12" i="4"/>
  <c r="E3" i="8" l="1"/>
  <c r="E4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G14" i="8" l="1"/>
  <c r="G15" i="8"/>
  <c r="I15" i="8" s="1"/>
  <c r="G16" i="8"/>
  <c r="H15" i="8" s="1"/>
  <c r="G5" i="8"/>
  <c r="G17" i="8"/>
  <c r="G18" i="8"/>
  <c r="G6" i="8"/>
  <c r="G7" i="8"/>
  <c r="G19" i="8"/>
  <c r="F3" i="8"/>
  <c r="G4" i="8" s="1"/>
  <c r="G9" i="8"/>
  <c r="G10" i="8"/>
  <c r="G11" i="8"/>
  <c r="G12" i="8"/>
  <c r="I9" i="8"/>
  <c r="H9" i="8"/>
  <c r="G8" i="8" l="1"/>
  <c r="H6" i="8" s="1"/>
  <c r="G13" i="8"/>
  <c r="H12" i="8" s="1"/>
  <c r="G3" i="8"/>
  <c r="G20" i="8"/>
  <c r="I18" i="8" s="1"/>
  <c r="I18" i="3"/>
  <c r="G3" i="1"/>
  <c r="F3" i="1"/>
  <c r="H3" i="1"/>
  <c r="I3" i="8" l="1"/>
  <c r="H3" i="8"/>
  <c r="H18" i="8"/>
  <c r="I12" i="8"/>
  <c r="I6" i="8"/>
  <c r="E19" i="5" l="1"/>
  <c r="E18" i="5"/>
  <c r="G18" i="5" s="1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G12" i="5" l="1"/>
  <c r="G9" i="5"/>
  <c r="G15" i="5"/>
  <c r="G6" i="5"/>
  <c r="I36" i="3" l="1"/>
  <c r="I30" i="3"/>
  <c r="I24" i="3"/>
  <c r="G3" i="3"/>
  <c r="F3" i="3"/>
  <c r="D15" i="7" l="1"/>
  <c r="D6" i="7"/>
  <c r="E6" i="7"/>
  <c r="E3" i="7"/>
  <c r="D12" i="7"/>
  <c r="D9" i="7"/>
  <c r="D3" i="7"/>
  <c r="D3" i="6"/>
  <c r="F3" i="7" l="1"/>
  <c r="H3" i="7"/>
  <c r="M3" i="7"/>
  <c r="N3" i="7" s="1"/>
  <c r="N4" i="7"/>
  <c r="N5" i="7"/>
  <c r="F6" i="7"/>
  <c r="G6" i="7" s="1"/>
  <c r="H6" i="7" s="1"/>
  <c r="E9" i="7"/>
  <c r="F9" i="7" s="1"/>
  <c r="G9" i="7" s="1"/>
  <c r="H9" i="7" s="1"/>
  <c r="N9" i="7"/>
  <c r="N10" i="7"/>
  <c r="N11" i="7"/>
  <c r="E12" i="7"/>
  <c r="F12" i="7" s="1"/>
  <c r="E15" i="7"/>
  <c r="F15" i="7" s="1"/>
  <c r="G15" i="7" s="1"/>
  <c r="H15" i="7" s="1"/>
  <c r="N15" i="7"/>
  <c r="N16" i="7"/>
  <c r="N17" i="7"/>
  <c r="D18" i="7"/>
  <c r="F18" i="7" s="1"/>
  <c r="G18" i="7" s="1"/>
  <c r="H18" i="7" s="1"/>
  <c r="E18" i="7"/>
  <c r="D21" i="7"/>
  <c r="E21" i="7"/>
  <c r="D24" i="7"/>
  <c r="F24" i="7" s="1"/>
  <c r="E24" i="7"/>
  <c r="D27" i="7"/>
  <c r="E27" i="7"/>
  <c r="F27" i="7"/>
  <c r="G27" i="7" s="1"/>
  <c r="H27" i="7" s="1"/>
  <c r="D30" i="7"/>
  <c r="E30" i="7"/>
  <c r="F30" i="7" s="1"/>
  <c r="G30" i="7" s="1"/>
  <c r="H30" i="7" s="1"/>
  <c r="D33" i="7"/>
  <c r="E33" i="7"/>
  <c r="D38" i="7"/>
  <c r="E38" i="7"/>
  <c r="H38" i="7"/>
  <c r="D41" i="7"/>
  <c r="F41" i="7" s="1"/>
  <c r="E41" i="7"/>
  <c r="D44" i="7"/>
  <c r="E44" i="7"/>
  <c r="F44" i="7"/>
  <c r="D47" i="7"/>
  <c r="E47" i="7"/>
  <c r="F47" i="7" s="1"/>
  <c r="D50" i="7"/>
  <c r="E50" i="7"/>
  <c r="D53" i="7"/>
  <c r="E53" i="7"/>
  <c r="D56" i="7"/>
  <c r="F56" i="7" s="1"/>
  <c r="E56" i="7"/>
  <c r="D61" i="7"/>
  <c r="E61" i="7"/>
  <c r="F61" i="7" s="1"/>
  <c r="H61" i="7"/>
  <c r="D64" i="7"/>
  <c r="E64" i="7"/>
  <c r="F64" i="7" s="1"/>
  <c r="E3" i="6"/>
  <c r="F3" i="6" s="1"/>
  <c r="H3" i="6"/>
  <c r="M3" i="6"/>
  <c r="N3" i="6" s="1"/>
  <c r="N5" i="6"/>
  <c r="D6" i="6"/>
  <c r="F6" i="6" s="1"/>
  <c r="E6" i="6"/>
  <c r="D9" i="6"/>
  <c r="E9" i="6"/>
  <c r="D12" i="6"/>
  <c r="E12" i="6"/>
  <c r="F12" i="6"/>
  <c r="D15" i="6"/>
  <c r="E15" i="6"/>
  <c r="D18" i="6"/>
  <c r="E18" i="6"/>
  <c r="F18" i="6"/>
  <c r="D21" i="6"/>
  <c r="E21" i="6"/>
  <c r="D24" i="6"/>
  <c r="E24" i="6"/>
  <c r="D27" i="6"/>
  <c r="E27" i="6"/>
  <c r="F27" i="6"/>
  <c r="D30" i="6"/>
  <c r="F30" i="6" s="1"/>
  <c r="E30" i="6"/>
  <c r="D33" i="6"/>
  <c r="E33" i="6"/>
  <c r="D38" i="6"/>
  <c r="E38" i="6"/>
  <c r="H38" i="6"/>
  <c r="D41" i="6"/>
  <c r="E41" i="6"/>
  <c r="D44" i="6"/>
  <c r="F44" i="6" s="1"/>
  <c r="E44" i="6"/>
  <c r="D47" i="6"/>
  <c r="E47" i="6"/>
  <c r="F47" i="6"/>
  <c r="D50" i="6"/>
  <c r="E50" i="6"/>
  <c r="D53" i="6"/>
  <c r="F53" i="6" s="1"/>
  <c r="E53" i="6"/>
  <c r="D56" i="6"/>
  <c r="E56" i="6"/>
  <c r="F56" i="6"/>
  <c r="D59" i="6"/>
  <c r="F59" i="6" s="1"/>
  <c r="E59" i="6"/>
  <c r="F21" i="7" l="1"/>
  <c r="G21" i="7" s="1"/>
  <c r="H21" i="7" s="1"/>
  <c r="N15" i="6"/>
  <c r="O9" i="7"/>
  <c r="F15" i="6"/>
  <c r="F53" i="7"/>
  <c r="F41" i="6"/>
  <c r="G41" i="6" s="1"/>
  <c r="H41" i="6" s="1"/>
  <c r="F50" i="7"/>
  <c r="G50" i="7" s="1"/>
  <c r="H50" i="7" s="1"/>
  <c r="F33" i="7"/>
  <c r="G33" i="7" s="1"/>
  <c r="H33" i="7" s="1"/>
  <c r="N11" i="6"/>
  <c r="F38" i="6"/>
  <c r="G44" i="6" s="1"/>
  <c r="H44" i="6" s="1"/>
  <c r="N9" i="6"/>
  <c r="G47" i="6"/>
  <c r="H47" i="6" s="1"/>
  <c r="F9" i="6"/>
  <c r="G9" i="6" s="1"/>
  <c r="H9" i="6" s="1"/>
  <c r="P3" i="7"/>
  <c r="F24" i="6"/>
  <c r="G24" i="6" s="1"/>
  <c r="H24" i="6" s="1"/>
  <c r="O15" i="7"/>
  <c r="F33" i="6"/>
  <c r="G33" i="6" s="1"/>
  <c r="H33" i="6" s="1"/>
  <c r="F38" i="7"/>
  <c r="G56" i="7" s="1"/>
  <c r="H56" i="7" s="1"/>
  <c r="G53" i="6"/>
  <c r="H53" i="6" s="1"/>
  <c r="F21" i="6"/>
  <c r="G21" i="6" s="1"/>
  <c r="H21" i="6" s="1"/>
  <c r="F50" i="6"/>
  <c r="N17" i="6"/>
  <c r="G12" i="7"/>
  <c r="H12" i="7" s="1"/>
  <c r="G24" i="7"/>
  <c r="H24" i="7" s="1"/>
  <c r="G64" i="7"/>
  <c r="H64" i="7" s="1"/>
  <c r="G6" i="6"/>
  <c r="H6" i="6" s="1"/>
  <c r="G12" i="6"/>
  <c r="H12" i="6" s="1"/>
  <c r="G18" i="6"/>
  <c r="H18" i="6" s="1"/>
  <c r="G27" i="6"/>
  <c r="H27" i="6" s="1"/>
  <c r="G30" i="6"/>
  <c r="H30" i="6" s="1"/>
  <c r="G15" i="6"/>
  <c r="H15" i="6" s="1"/>
  <c r="G56" i="6"/>
  <c r="H56" i="6" s="1"/>
  <c r="N20" i="7"/>
  <c r="N18" i="7"/>
  <c r="P15" i="7"/>
  <c r="N14" i="7"/>
  <c r="N12" i="7"/>
  <c r="P9" i="7"/>
  <c r="N8" i="7"/>
  <c r="N6" i="7"/>
  <c r="N19" i="7"/>
  <c r="N13" i="7"/>
  <c r="N7" i="7"/>
  <c r="N16" i="6"/>
  <c r="O15" i="6" s="1"/>
  <c r="N10" i="6"/>
  <c r="N4" i="6"/>
  <c r="P3" i="6" s="1"/>
  <c r="N20" i="6"/>
  <c r="N18" i="6"/>
  <c r="P15" i="6"/>
  <c r="N14" i="6"/>
  <c r="N12" i="6"/>
  <c r="N8" i="6"/>
  <c r="N6" i="6"/>
  <c r="N19" i="6"/>
  <c r="N13" i="6"/>
  <c r="N7" i="6"/>
  <c r="G41" i="7" l="1"/>
  <c r="H41" i="7" s="1"/>
  <c r="O9" i="6"/>
  <c r="G53" i="7"/>
  <c r="H53" i="7" s="1"/>
  <c r="G44" i="7"/>
  <c r="H44" i="7" s="1"/>
  <c r="G59" i="6"/>
  <c r="H59" i="6" s="1"/>
  <c r="G50" i="6"/>
  <c r="H50" i="6" s="1"/>
  <c r="G47" i="7"/>
  <c r="H47" i="7" s="1"/>
  <c r="O12" i="6"/>
  <c r="P12" i="6"/>
  <c r="P12" i="7"/>
  <c r="O12" i="7"/>
  <c r="O6" i="6"/>
  <c r="P6" i="6"/>
  <c r="P18" i="7"/>
  <c r="O18" i="7"/>
  <c r="P9" i="6"/>
  <c r="O18" i="6"/>
  <c r="P18" i="6"/>
  <c r="P6" i="7"/>
  <c r="O6" i="7"/>
  <c r="G9" i="1"/>
  <c r="F9" i="1"/>
  <c r="H15" i="3" l="1"/>
  <c r="H33" i="3"/>
  <c r="I48" i="3"/>
  <c r="H45" i="3"/>
  <c r="H27" i="3"/>
  <c r="I42" i="3"/>
  <c r="H39" i="3"/>
  <c r="H21" i="3"/>
  <c r="G9" i="3"/>
  <c r="F9" i="3"/>
</calcChain>
</file>

<file path=xl/sharedStrings.xml><?xml version="1.0" encoding="utf-8"?>
<sst xmlns="http://schemas.openxmlformats.org/spreadsheetml/2006/main" count="385" uniqueCount="157">
  <si>
    <t>LacZ assay</t>
    <phoneticPr fontId="1" type="noConversion"/>
  </si>
  <si>
    <t>WT+LacZ-NVH</t>
    <phoneticPr fontId="1" type="noConversion"/>
  </si>
  <si>
    <r>
      <rPr>
        <i/>
        <sz val="12"/>
        <color theme="1"/>
        <rFont val="Arial"/>
        <family val="2"/>
      </rPr>
      <t>san1∆</t>
    </r>
    <r>
      <rPr>
        <sz val="12"/>
        <color theme="1"/>
        <rFont val="Arial"/>
        <family val="2"/>
      </rPr>
      <t>+LacZ-NVH</t>
    </r>
    <phoneticPr fontId="1" type="noConversion"/>
  </si>
  <si>
    <r>
      <rPr>
        <i/>
        <sz val="12"/>
        <color theme="1"/>
        <rFont val="Arial"/>
        <family val="2"/>
      </rPr>
      <t>oaz1</t>
    </r>
    <r>
      <rPr>
        <sz val="12"/>
        <color theme="1"/>
        <rFont val="Arial"/>
        <family val="2"/>
      </rPr>
      <t>∆+LacZ-NVH</t>
    </r>
    <phoneticPr fontId="1" type="noConversion"/>
  </si>
  <si>
    <r>
      <rPr>
        <i/>
        <sz val="12"/>
        <color theme="1"/>
        <rFont val="Arial"/>
        <family val="2"/>
      </rPr>
      <t>doa1</t>
    </r>
    <r>
      <rPr>
        <sz val="12"/>
        <color theme="1"/>
        <rFont val="Arial"/>
        <family val="2"/>
      </rPr>
      <t>∆+LacZ-NVH</t>
    </r>
    <phoneticPr fontId="1" type="noConversion"/>
  </si>
  <si>
    <r>
      <rPr>
        <i/>
        <sz val="12"/>
        <color theme="1"/>
        <rFont val="Arial"/>
        <family val="2"/>
      </rPr>
      <t>doa4</t>
    </r>
    <r>
      <rPr>
        <sz val="12"/>
        <color theme="1"/>
        <rFont val="Arial"/>
        <family val="2"/>
      </rPr>
      <t>∆+LacZ-NVH</t>
    </r>
    <phoneticPr fontId="1" type="noConversion"/>
  </si>
  <si>
    <r>
      <rPr>
        <i/>
        <sz val="12"/>
        <color theme="1"/>
        <rFont val="Arial"/>
        <family val="2"/>
      </rPr>
      <t>new1</t>
    </r>
    <r>
      <rPr>
        <sz val="12"/>
        <color theme="1"/>
        <rFont val="Arial"/>
        <family val="2"/>
      </rPr>
      <t>∆+LacZ-NVH</t>
    </r>
    <phoneticPr fontId="1" type="noConversion"/>
  </si>
  <si>
    <r>
      <rPr>
        <i/>
        <sz val="12"/>
        <color theme="1"/>
        <rFont val="Arial"/>
        <family val="2"/>
      </rPr>
      <t>hsp104</t>
    </r>
    <r>
      <rPr>
        <sz val="12"/>
        <color theme="1"/>
        <rFont val="Arial"/>
        <family val="2"/>
      </rPr>
      <t>∆+LacZ-NVH</t>
    </r>
    <phoneticPr fontId="1" type="noConversion"/>
  </si>
  <si>
    <t>Figure 3. The impact of six protein homeostasis genes on the β-galactosidase activity ratios of Rad51-NTD-LacZ-NVH toLacZ-NVH in WT and the six gene knockout mutants</t>
    <phoneticPr fontId="1" type="noConversion"/>
  </si>
  <si>
    <t>SD</t>
    <phoneticPr fontId="1" type="noConversion"/>
  </si>
  <si>
    <r>
      <rPr>
        <sz val="12"/>
        <color theme="1"/>
        <rFont val="新細明體"/>
        <family val="1"/>
        <charset val="136"/>
      </rPr>
      <t>β</t>
    </r>
    <r>
      <rPr>
        <sz val="12"/>
        <color theme="1"/>
        <rFont val="Arial"/>
        <family val="2"/>
      </rPr>
      <t>-galactosidase unit</t>
    </r>
    <phoneticPr fontId="1" type="noConversion"/>
  </si>
  <si>
    <t>Mean</t>
    <phoneticPr fontId="1" type="noConversion"/>
  </si>
  <si>
    <t>LacZ-NVH</t>
  </si>
  <si>
    <t>P value
(compare to LacZ-NVH)</t>
    <phoneticPr fontId="1" type="noConversion"/>
  </si>
  <si>
    <t>Rad51-NTD-12SQA-
LacZ-NVH-3</t>
    <phoneticPr fontId="1" type="noConversion"/>
  </si>
  <si>
    <t>Rad51-NTD-9SQA-
LacZ-NVH-3</t>
  </si>
  <si>
    <t>Rad51-NTD-9SQA-
LacZ-NVH-2</t>
    <phoneticPr fontId="1" type="noConversion"/>
  </si>
  <si>
    <t>Rad51-NTD-6SQA-
LacZ-NVH-3</t>
    <phoneticPr fontId="1" type="noConversion"/>
  </si>
  <si>
    <t>Rad51-NTD-3SA-
LacZ-NVH-3</t>
    <phoneticPr fontId="1" type="noConversion"/>
  </si>
  <si>
    <t>Rad51-NTD-LacZ-NVH-3</t>
    <phoneticPr fontId="1" type="noConversion"/>
  </si>
  <si>
    <t>LacZ-NVH-3</t>
    <phoneticPr fontId="1" type="noConversion"/>
  </si>
  <si>
    <t>LacZ-NVH-1</t>
    <phoneticPr fontId="1" type="noConversion"/>
  </si>
  <si>
    <t>∆∆Ct</t>
    <phoneticPr fontId="1" type="noConversion"/>
  </si>
  <si>
    <t>∆Ct</t>
    <phoneticPr fontId="1" type="noConversion"/>
  </si>
  <si>
    <t>ACT1 EQ.Ct Mean</t>
    <phoneticPr fontId="1" type="noConversion"/>
  </si>
  <si>
    <t>LacZ EQ.Ct Mean</t>
    <phoneticPr fontId="1" type="noConversion"/>
  </si>
  <si>
    <t>ACT1 Ct</t>
    <phoneticPr fontId="1" type="noConversion"/>
  </si>
  <si>
    <t xml:space="preserve"> LacZ Ct</t>
    <phoneticPr fontId="1" type="noConversion"/>
  </si>
  <si>
    <t>Sample Name</t>
  </si>
  <si>
    <t>Rad51-NTD-12SQA-
LacZ-NVH-2</t>
  </si>
  <si>
    <t>Rad51-NTD-12SQA-
LacZ-NVH-1</t>
    <phoneticPr fontId="1" type="noConversion"/>
  </si>
  <si>
    <t>Rad51-NTD-9SQA-
LacZ-NVH-1</t>
    <phoneticPr fontId="1" type="noConversion"/>
  </si>
  <si>
    <t>Rad51-NTD-6SQA-
LacZ-NVH-2</t>
  </si>
  <si>
    <t>Rad51-NTD-6SQA-
LacZ-NVH-1</t>
    <phoneticPr fontId="1" type="noConversion"/>
  </si>
  <si>
    <t>Rad51-NTD-3SA-
LacZ-NVH-2</t>
  </si>
  <si>
    <t>Rad51-NTD-3SA-
LacZ-NVH-1</t>
    <phoneticPr fontId="1" type="noConversion"/>
  </si>
  <si>
    <t>Rad51-NTD-LacZ-NVH-2</t>
  </si>
  <si>
    <t>Rad51-NTD-LacZ-NVH-1</t>
    <phoneticPr fontId="1" type="noConversion"/>
  </si>
  <si>
    <t>LacZ-NVH-2</t>
  </si>
  <si>
    <t>mean</t>
    <phoneticPr fontId="1" type="noConversion"/>
  </si>
  <si>
    <t>RQ</t>
    <phoneticPr fontId="1" type="noConversion"/>
  </si>
  <si>
    <t>Sample Name</t>
    <phoneticPr fontId="1" type="noConversion"/>
  </si>
  <si>
    <t>Rad51-NTD-LacZ-NVH-2</t>
    <phoneticPr fontId="1" type="noConversion"/>
  </si>
  <si>
    <r>
      <rPr>
        <sz val="12"/>
        <color theme="1"/>
        <rFont val="新細明體"/>
        <family val="1"/>
        <charset val="136"/>
      </rPr>
      <t>β</t>
    </r>
    <r>
      <rPr>
        <sz val="12"/>
        <color theme="1"/>
        <rFont val="Arial"/>
        <family val="2"/>
      </rPr>
      <t>-galactosidase activity 
(unit)</t>
    </r>
    <phoneticPr fontId="1" type="noConversion"/>
  </si>
  <si>
    <t>X-LacZ-NVH</t>
    <phoneticPr fontId="1" type="noConversion"/>
  </si>
  <si>
    <t>-</t>
    <phoneticPr fontId="1" type="noConversion"/>
  </si>
  <si>
    <t>Rad51-NTD</t>
    <phoneticPr fontId="1" type="noConversion"/>
  </si>
  <si>
    <t>Rad53-SCD1</t>
    <phoneticPr fontId="1" type="noConversion"/>
  </si>
  <si>
    <t>Hop1-SCD</t>
    <phoneticPr fontId="1" type="noConversion"/>
  </si>
  <si>
    <t>Sml1-NTD(1-27aa)</t>
    <phoneticPr fontId="1" type="noConversion"/>
  </si>
  <si>
    <t>Sml1-NTD(1-50aa)</t>
    <phoneticPr fontId="1" type="noConversion"/>
  </si>
  <si>
    <t>Sup35-PFD</t>
    <phoneticPr fontId="1" type="noConversion"/>
  </si>
  <si>
    <t>New1-NPD</t>
    <phoneticPr fontId="1" type="noConversion"/>
  </si>
  <si>
    <t>Ure2-UPD</t>
    <phoneticPr fontId="1" type="noConversion"/>
  </si>
  <si>
    <t>Figure 1B. N-terminal fusion of Rad51-NTD/SCD, Rad53-SCD1, Hop1-SCD, Sml1-NTD, Sup35-PFD, Ure2-UPD and New1-NPD promotes high-level expression of LacZ-NVH, respectively.</t>
    <phoneticPr fontId="1" type="noConversion"/>
  </si>
  <si>
    <t>WT+Rad51-NTD-LacZ-NVH</t>
    <phoneticPr fontId="1" type="noConversion"/>
  </si>
  <si>
    <r>
      <rPr>
        <i/>
        <sz val="12"/>
        <color theme="1"/>
        <rFont val="Arial"/>
        <family val="2"/>
      </rPr>
      <t>hsp104</t>
    </r>
    <r>
      <rPr>
        <sz val="12"/>
        <color theme="1"/>
        <rFont val="Arial"/>
        <family val="2"/>
      </rPr>
      <t>∆+Rad51-NTD-LacZ-NVH</t>
    </r>
    <phoneticPr fontId="1" type="noConversion"/>
  </si>
  <si>
    <r>
      <rPr>
        <i/>
        <sz val="12"/>
        <color theme="1"/>
        <rFont val="Arial"/>
        <family val="2"/>
      </rPr>
      <t>new1</t>
    </r>
    <r>
      <rPr>
        <sz val="12"/>
        <color theme="1"/>
        <rFont val="Arial"/>
        <family val="2"/>
      </rPr>
      <t>∆+Rad51-NTD-LacZ-NVH</t>
    </r>
    <phoneticPr fontId="1" type="noConversion"/>
  </si>
  <si>
    <r>
      <rPr>
        <i/>
        <sz val="12"/>
        <color theme="1"/>
        <rFont val="Arial"/>
        <family val="2"/>
      </rPr>
      <t>doa4</t>
    </r>
    <r>
      <rPr>
        <sz val="12"/>
        <color theme="1"/>
        <rFont val="Arial"/>
        <family val="2"/>
      </rPr>
      <t>∆+Rad51-NTD-LacZ-NVH</t>
    </r>
    <phoneticPr fontId="1" type="noConversion"/>
  </si>
  <si>
    <r>
      <rPr>
        <i/>
        <sz val="12"/>
        <color theme="1"/>
        <rFont val="Arial"/>
        <family val="2"/>
      </rPr>
      <t>doa1</t>
    </r>
    <r>
      <rPr>
        <sz val="12"/>
        <color theme="1"/>
        <rFont val="Arial"/>
        <family val="2"/>
      </rPr>
      <t>∆+Rad51-NTD-LacZ-NVH</t>
    </r>
    <phoneticPr fontId="1" type="noConversion"/>
  </si>
  <si>
    <r>
      <rPr>
        <i/>
        <sz val="12"/>
        <color theme="1"/>
        <rFont val="Arial"/>
        <family val="2"/>
      </rPr>
      <t>san1</t>
    </r>
    <r>
      <rPr>
        <sz val="12"/>
        <color theme="1"/>
        <rFont val="Arial"/>
        <family val="2"/>
      </rPr>
      <t>∆+Rad51-NTD-LacZ-NVH</t>
    </r>
    <phoneticPr fontId="1" type="noConversion"/>
  </si>
  <si>
    <r>
      <rPr>
        <i/>
        <sz val="12"/>
        <color theme="1"/>
        <rFont val="Arial"/>
        <family val="2"/>
      </rPr>
      <t>oaz1</t>
    </r>
    <r>
      <rPr>
        <sz val="12"/>
        <color theme="1"/>
        <rFont val="Arial"/>
        <family val="2"/>
      </rPr>
      <t>∆+Rad51-NTD-LacZ-NVH</t>
    </r>
    <phoneticPr fontId="1" type="noConversion"/>
  </si>
  <si>
    <t>P value
(compare to Rad51-NTD)</t>
    <phoneticPr fontId="1" type="noConversion"/>
  </si>
  <si>
    <t>β-galactosidase activity
(unit)</t>
    <phoneticPr fontId="1" type="noConversion"/>
  </si>
  <si>
    <t>Total reaction time
(min)</t>
    <phoneticPr fontId="1" type="noConversion"/>
  </si>
  <si>
    <r>
      <t>OD</t>
    </r>
    <r>
      <rPr>
        <vertAlign val="subscript"/>
        <sz val="12"/>
        <color theme="1"/>
        <rFont val="Arial"/>
        <family val="2"/>
      </rPr>
      <t>420</t>
    </r>
    <phoneticPr fontId="1" type="noConversion"/>
  </si>
  <si>
    <t>Rad51-NTD-LacZ-NVH</t>
  </si>
  <si>
    <t>Rad51-NTD-3SA-LacZ-NVH</t>
  </si>
  <si>
    <t>Rad51-NTD-9SQA-LacZ-NVH</t>
  </si>
  <si>
    <t>Rad51-NTD-12SQA-LacZ-NVH</t>
  </si>
  <si>
    <t>Rad51-NTD-6SQA-LacZ-NVH</t>
  </si>
  <si>
    <t>Rad51-NTD-6SQA-LacZ-NVH</t>
    <phoneticPr fontId="1" type="noConversion"/>
  </si>
  <si>
    <t>Figure 2A.The effects of WT and mutant Rad51-NTD on β-galactosidase activities</t>
    <phoneticPr fontId="1" type="noConversion"/>
  </si>
  <si>
    <t>LacZ-NVH</t>
    <phoneticPr fontId="1" type="noConversion"/>
  </si>
  <si>
    <t>Figure 2C. The relative quantification values were determined to reveal the steady-state levels of LacZ-NVH mRNA by RT-qPCR.</t>
    <phoneticPr fontId="1" type="noConversion"/>
  </si>
  <si>
    <r>
      <t>RQ(2</t>
    </r>
    <r>
      <rPr>
        <vertAlign val="superscript"/>
        <sz val="12"/>
        <color theme="1"/>
        <rFont val="Arial"/>
        <family val="2"/>
      </rPr>
      <t>-∆∆Ϲt</t>
    </r>
    <r>
      <rPr>
        <sz val="12"/>
        <color theme="1"/>
        <rFont val="Arial"/>
        <family val="2"/>
      </rPr>
      <t>)</t>
    </r>
    <phoneticPr fontId="1" type="noConversion"/>
  </si>
  <si>
    <r>
      <t>RQ(2</t>
    </r>
    <r>
      <rPr>
        <vertAlign val="superscript"/>
        <sz val="12"/>
        <rFont val="Arial"/>
        <family val="2"/>
      </rPr>
      <t>-∆∆Ϲt</t>
    </r>
    <r>
      <rPr>
        <sz val="12"/>
        <rFont val="Arial"/>
        <family val="2"/>
      </rPr>
      <t>)</t>
    </r>
    <phoneticPr fontId="1" type="noConversion"/>
  </si>
  <si>
    <t>Figure 2B. The relative quantification values were determined to reveal the plasmid DNA copy number by g-qPCR.</t>
    <phoneticPr fontId="1" type="noConversion"/>
  </si>
  <si>
    <r>
      <rPr>
        <sz val="12"/>
        <color theme="1"/>
        <rFont val="新細明體"/>
        <family val="1"/>
        <charset val="136"/>
      </rPr>
      <t>β</t>
    </r>
    <r>
      <rPr>
        <sz val="12"/>
        <color theme="1"/>
        <rFont val="Arial"/>
        <family val="2"/>
      </rPr>
      <t>-galactosidase activity
(unit)</t>
    </r>
    <phoneticPr fontId="1" type="noConversion"/>
  </si>
  <si>
    <r>
      <t>Cell number
(OD</t>
    </r>
    <r>
      <rPr>
        <vertAlign val="subscript"/>
        <sz val="12"/>
        <color theme="1"/>
        <rFont val="Arial"/>
        <family val="2"/>
      </rPr>
      <t>600)</t>
    </r>
    <phoneticPr fontId="1" type="noConversion"/>
  </si>
  <si>
    <t>P value
(compare to WT+LacZ-NVH )</t>
    <phoneticPr fontId="1" type="noConversion"/>
  </si>
  <si>
    <t>P value
(compare to WT+Rad51-NTD-LacZ-NVH )</t>
    <phoneticPr fontId="1" type="noConversion"/>
  </si>
  <si>
    <t>Figure 5A</t>
    <phoneticPr fontId="1" type="noConversion"/>
  </si>
  <si>
    <t>Figure 5B</t>
    <phoneticPr fontId="1" type="noConversion"/>
  </si>
  <si>
    <t>Rad51-NTD-12SQA-LacZ-NVH</t>
    <phoneticPr fontId="1" type="noConversion"/>
  </si>
  <si>
    <t>Sup35-PND-LacZ-NVH</t>
    <phoneticPr fontId="1" type="noConversion"/>
  </si>
  <si>
    <r>
      <t>Sup35-PND-S</t>
    </r>
    <r>
      <rPr>
        <vertAlign val="superscript"/>
        <sz val="12"/>
        <color theme="1"/>
        <rFont val="Arial"/>
        <family val="2"/>
      </rPr>
      <t>17</t>
    </r>
    <r>
      <rPr>
        <sz val="12"/>
        <color theme="1"/>
        <rFont val="Arial"/>
        <family val="2"/>
      </rPr>
      <t>A-LacZ-NVH</t>
    </r>
    <phoneticPr fontId="1" type="noConversion"/>
  </si>
  <si>
    <t>Sup35-PND-3SA-LacZ-NVH</t>
    <phoneticPr fontId="1" type="noConversion"/>
  </si>
  <si>
    <t>Sup35-PND-3QA-LacZ-NVH</t>
    <phoneticPr fontId="1" type="noConversion"/>
  </si>
  <si>
    <t>Sup35-PND-5QA-LacZ-NVH</t>
    <phoneticPr fontId="1" type="noConversion"/>
  </si>
  <si>
    <t>Sup35-PND-8QA-LacZ-NVH</t>
    <phoneticPr fontId="1" type="noConversion"/>
  </si>
  <si>
    <t>Sup35-PND-15SQA-LacZ-NVH</t>
    <phoneticPr fontId="1" type="noConversion"/>
  </si>
  <si>
    <t>Sup35-PND-9NA-LacZ-NVH</t>
    <phoneticPr fontId="1" type="noConversion"/>
  </si>
  <si>
    <t>Sup35-PND-24SQNA-LacZ-NVH</t>
    <phoneticPr fontId="1" type="noConversion"/>
  </si>
  <si>
    <t>Figure 5C</t>
    <phoneticPr fontId="1" type="noConversion"/>
  </si>
  <si>
    <t>Rad53-SCD1-LacZ-NVH</t>
    <phoneticPr fontId="1" type="noConversion"/>
  </si>
  <si>
    <t>Rad53-SCD1-5STA-LacZ-NVH</t>
    <phoneticPr fontId="1" type="noConversion"/>
  </si>
  <si>
    <t>Rad53-SCD1-7QA-LacZ-NVH</t>
    <phoneticPr fontId="1" type="noConversion"/>
  </si>
  <si>
    <t>Rad53-SCD1-12STQA-LacZ-NVH</t>
    <phoneticPr fontId="1" type="noConversion"/>
  </si>
  <si>
    <r>
      <t>*β-galactosidase activity(unit) = (1000*OD</t>
    </r>
    <r>
      <rPr>
        <vertAlign val="subscript"/>
        <sz val="12"/>
        <color theme="1"/>
        <rFont val="Arial"/>
        <family val="2"/>
      </rPr>
      <t>420</t>
    </r>
    <r>
      <rPr>
        <sz val="12"/>
        <color theme="1"/>
        <rFont val="Arial"/>
        <family val="2"/>
      </rPr>
      <t>)/(Time(min)*OD</t>
    </r>
    <r>
      <rPr>
        <vertAlign val="subscript"/>
        <sz val="12"/>
        <color theme="1"/>
        <rFont val="Arial"/>
        <family val="2"/>
      </rPr>
      <t>600</t>
    </r>
    <r>
      <rPr>
        <sz val="12"/>
        <color theme="1"/>
        <rFont val="Arial"/>
        <family val="2"/>
      </rPr>
      <t>)</t>
    </r>
    <phoneticPr fontId="1" type="noConversion"/>
  </si>
  <si>
    <t>Figure 5. Quantitative yeast β-galactosidase (LacZ) assays</t>
    <phoneticPr fontId="1" type="noConversion"/>
  </si>
  <si>
    <t>Rad51-NTD</t>
  </si>
  <si>
    <t>Rad53-SCD1</t>
  </si>
  <si>
    <t>Hop1-SCD</t>
  </si>
  <si>
    <t>Sml1-NTD(1-27aa)</t>
  </si>
  <si>
    <t>Sml1-NTD(1-50aa)</t>
  </si>
  <si>
    <t>relative LacZ activity</t>
    <phoneticPr fontId="1" type="noConversion"/>
  </si>
  <si>
    <t>relative LacZ activity
SD</t>
    <phoneticPr fontId="1" type="noConversion"/>
  </si>
  <si>
    <t>-</t>
    <phoneticPr fontId="1" type="noConversion"/>
  </si>
  <si>
    <t>Rad51-NTD</t>
    <phoneticPr fontId="1" type="noConversion"/>
  </si>
  <si>
    <t>Rad51-NTD-3SA</t>
    <phoneticPr fontId="1" type="noConversion"/>
  </si>
  <si>
    <t>Rad51-NTD-8STA</t>
    <phoneticPr fontId="1" type="noConversion"/>
  </si>
  <si>
    <t>Rad51-NTD-11STA</t>
    <phoneticPr fontId="1" type="noConversion"/>
  </si>
  <si>
    <t>Rad51-NTD-6SQA</t>
    <phoneticPr fontId="1" type="noConversion"/>
  </si>
  <si>
    <t>Rad51-NTD-9SQA</t>
    <phoneticPr fontId="1" type="noConversion"/>
  </si>
  <si>
    <t>Rad51-NTD-12SQA</t>
    <phoneticPr fontId="1" type="noConversion"/>
  </si>
  <si>
    <t>Rad51-NTD-3QA</t>
    <phoneticPr fontId="1" type="noConversion"/>
  </si>
  <si>
    <t>Rad51-NTD-9QA</t>
    <phoneticPr fontId="1" type="noConversion"/>
  </si>
  <si>
    <t>Rad51-NTD-4NA</t>
    <phoneticPr fontId="1" type="noConversion"/>
  </si>
  <si>
    <t>Rad51-NTD-13QNA</t>
    <phoneticPr fontId="1" type="noConversion"/>
  </si>
  <si>
    <t>Sup35-PND</t>
    <phoneticPr fontId="1" type="noConversion"/>
  </si>
  <si>
    <r>
      <t>Sup35-PND-S</t>
    </r>
    <r>
      <rPr>
        <vertAlign val="superscript"/>
        <sz val="12"/>
        <color theme="1"/>
        <rFont val="Arial"/>
        <family val="2"/>
      </rPr>
      <t>17</t>
    </r>
    <r>
      <rPr>
        <sz val="12"/>
        <color theme="1"/>
        <rFont val="Arial"/>
        <family val="2"/>
      </rPr>
      <t>A</t>
    </r>
    <phoneticPr fontId="1" type="noConversion"/>
  </si>
  <si>
    <t>Sup35-PND-3SA</t>
    <phoneticPr fontId="1" type="noConversion"/>
  </si>
  <si>
    <t>Sup35-PND-3QA</t>
    <phoneticPr fontId="1" type="noConversion"/>
  </si>
  <si>
    <t>Sup35-PND-5QA</t>
    <phoneticPr fontId="1" type="noConversion"/>
  </si>
  <si>
    <t>Sup35-PND-8QA</t>
    <phoneticPr fontId="1" type="noConversion"/>
  </si>
  <si>
    <t>Sup35-PND-15SQA</t>
    <phoneticPr fontId="1" type="noConversion"/>
  </si>
  <si>
    <t>Sup35-PND-9NA</t>
    <phoneticPr fontId="1" type="noConversion"/>
  </si>
  <si>
    <t>Sup35-PND-24SQNA</t>
    <phoneticPr fontId="1" type="noConversion"/>
  </si>
  <si>
    <t>Rad53-SCD1-5STA</t>
    <phoneticPr fontId="1" type="noConversion"/>
  </si>
  <si>
    <t>Rad53-SCD1-7QA</t>
    <phoneticPr fontId="1" type="noConversion"/>
  </si>
  <si>
    <t>Rad53-SCD1-12STQA</t>
    <phoneticPr fontId="1" type="noConversion"/>
  </si>
  <si>
    <t>Figure 4. List of N-terminal tags with their relative β-galactosidase activities.</t>
    <phoneticPr fontId="1" type="noConversion"/>
  </si>
  <si>
    <t>Figure 2D. The relative ratios of LacZ-NVH mRNA versus plasmid DNA copy number.</t>
    <phoneticPr fontId="1" type="noConversion"/>
  </si>
  <si>
    <t>cDNA RQ</t>
    <phoneticPr fontId="1" type="noConversion"/>
  </si>
  <si>
    <t>gDNA RQ</t>
    <phoneticPr fontId="1" type="noConversion"/>
  </si>
  <si>
    <t>cDNA RQ/ gDNA RQ</t>
    <phoneticPr fontId="1" type="noConversion"/>
  </si>
  <si>
    <t>normalized to control mean</t>
    <phoneticPr fontId="1" type="noConversion"/>
  </si>
  <si>
    <t>control mean</t>
    <phoneticPr fontId="1" type="noConversion"/>
  </si>
  <si>
    <t>Mock (no vector)</t>
  </si>
  <si>
    <t>Sup35-PFD</t>
  </si>
  <si>
    <t xml:space="preserve"> LacZ-NVH</t>
  </si>
  <si>
    <t>LacZ-NVH</t>
    <phoneticPr fontId="1" type="noConversion"/>
  </si>
  <si>
    <t>Mean</t>
  </si>
  <si>
    <t>sample SIZE</t>
  </si>
  <si>
    <t>variance</t>
  </si>
  <si>
    <t>SD</t>
  </si>
  <si>
    <t>Rad51-NTD-NVH</t>
    <phoneticPr fontId="1" type="noConversion"/>
  </si>
  <si>
    <r>
      <t>σ</t>
    </r>
    <r>
      <rPr>
        <vertAlign val="superscript"/>
        <sz val="12"/>
        <color theme="1"/>
        <rFont val="Arial"/>
        <family val="2"/>
      </rPr>
      <t>2</t>
    </r>
    <phoneticPr fontId="1" type="noConversion"/>
  </si>
  <si>
    <t>Rad51-LacZ-NVH/LacZ-NVH SD calculation:</t>
    <phoneticPr fontId="1" type="noConversion"/>
  </si>
  <si>
    <t>Relative LacZ activity</t>
    <phoneticPr fontId="1" type="noConversion"/>
  </si>
  <si>
    <t>Relative LacZ activity
SD</t>
    <phoneticPr fontId="1" type="noConversion"/>
  </si>
  <si>
    <t>Rad51-NTD-LacZ-NVH/LacZ-NVH SD :</t>
    <phoneticPr fontId="1" type="noConversion"/>
  </si>
  <si>
    <t>Rad51-NTD-LacZ-NVH/LacZ-NVH</t>
    <phoneticPr fontId="1" type="noConversion"/>
  </si>
  <si>
    <t>Rad51-NTD-LacZ-NVH/LacZ-NVH
SD</t>
    <phoneticPr fontId="1" type="noConversion"/>
  </si>
  <si>
    <t>WT+Rad51-NTD-LacZ-NVH/WT+LacZ-NVH SD :</t>
    <phoneticPr fontId="1" type="noConversion"/>
  </si>
  <si>
    <t>Relative LacZ activity SD calculation: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</si>
</sst>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0000"/>
    <numFmt numFmtId="177" formatCode="0.000"/>
    <numFmt numFmtId="178" formatCode="0.000_);[Red]\(0.000\)"/>
    <numFmt numFmtId="179" formatCode="0.0000"/>
    <numFmt numFmtId="180" formatCode="0.00000000000000000"/>
    <numFmt numFmtId="181" formatCode="0.0000E+00"/>
    <numFmt numFmtId="182" formatCode="0.000E+00"/>
    <numFmt numFmtId="183" formatCode="0.0000_);[Red]\(0.0000\)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新細明體"/>
      <family val="1"/>
      <charset val="136"/>
    </font>
    <font>
      <vertAlign val="sub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color rgb="FF000000"/>
      <name val="Arial"/>
      <family val="2"/>
    </font>
    <font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49" fontId="0" fillId="0" borderId="0" xfId="0" applyNumberFormat="1">
      <alignment vertical="center"/>
    </xf>
    <xf numFmtId="179" fontId="2" fillId="0" borderId="9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14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9" fontId="2" fillId="0" borderId="32" xfId="0" applyNumberFormat="1" applyFont="1" applyBorder="1" applyAlignment="1">
      <alignment horizontal="center" vertical="center"/>
    </xf>
    <xf numFmtId="181" fontId="2" fillId="0" borderId="32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/>
    </xf>
    <xf numFmtId="181" fontId="2" fillId="2" borderId="7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7" fontId="7" fillId="0" borderId="18" xfId="0" applyNumberFormat="1" applyFont="1" applyBorder="1" applyAlignment="1">
      <alignment horizontal="center" vertical="center" wrapText="1"/>
    </xf>
    <xf numFmtId="177" fontId="7" fillId="0" borderId="9" xfId="0" applyNumberFormat="1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 wrapText="1"/>
    </xf>
    <xf numFmtId="177" fontId="7" fillId="0" borderId="26" xfId="0" applyNumberFormat="1" applyFont="1" applyBorder="1" applyAlignment="1">
      <alignment horizontal="center" vertical="center" wrapText="1"/>
    </xf>
    <xf numFmtId="177" fontId="7" fillId="0" borderId="23" xfId="0" applyNumberFormat="1" applyFont="1" applyBorder="1" applyAlignment="1">
      <alignment horizontal="center" vertical="center" wrapText="1"/>
    </xf>
    <xf numFmtId="177" fontId="7" fillId="0" borderId="1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7" fontId="2" fillId="0" borderId="9" xfId="0" applyNumberFormat="1" applyFont="1" applyBorder="1" applyAlignment="1">
      <alignment horizontal="center" vertical="center" wrapText="1"/>
    </xf>
    <xf numFmtId="177" fontId="2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178" fontId="2" fillId="2" borderId="18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177" fontId="2" fillId="2" borderId="7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79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" fontId="0" fillId="0" borderId="0" xfId="0" applyNumberForma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79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9" fontId="2" fillId="0" borderId="4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26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9" fontId="2" fillId="0" borderId="1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79" fontId="2" fillId="0" borderId="9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81" fontId="2" fillId="0" borderId="12" xfId="0" applyNumberFormat="1" applyFont="1" applyBorder="1" applyAlignment="1">
      <alignment horizontal="center" vertical="center"/>
    </xf>
    <xf numFmtId="181" fontId="2" fillId="0" borderId="15" xfId="0" applyNumberFormat="1" applyFont="1" applyBorder="1" applyAlignment="1">
      <alignment horizontal="center" vertical="center"/>
    </xf>
    <xf numFmtId="179" fontId="2" fillId="0" borderId="1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11" fontId="2" fillId="0" borderId="10" xfId="0" applyNumberFormat="1" applyFont="1" applyBorder="1" applyAlignment="1">
      <alignment horizontal="center" vertical="center"/>
    </xf>
    <xf numFmtId="11" fontId="2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1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80" fontId="2" fillId="0" borderId="12" xfId="0" applyNumberFormat="1" applyFont="1" applyBorder="1" applyAlignment="1">
      <alignment horizontal="center" vertical="center"/>
    </xf>
    <xf numFmtId="180" fontId="2" fillId="0" borderId="10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177" fontId="2" fillId="0" borderId="22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7" fontId="2" fillId="0" borderId="43" xfId="0" applyNumberFormat="1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177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3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7" fillId="0" borderId="34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/>
    </xf>
    <xf numFmtId="177" fontId="7" fillId="0" borderId="32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/>
    </xf>
    <xf numFmtId="177" fontId="7" fillId="0" borderId="26" xfId="0" applyNumberFormat="1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23" xfId="0" applyNumberFormat="1" applyFont="1" applyBorder="1" applyAlignment="1">
      <alignment horizontal="center" vertical="center"/>
    </xf>
    <xf numFmtId="177" fontId="7" fillId="0" borderId="43" xfId="0" applyNumberFormat="1" applyFont="1" applyBorder="1" applyAlignment="1">
      <alignment horizontal="center" vertical="center"/>
    </xf>
    <xf numFmtId="177" fontId="7" fillId="0" borderId="24" xfId="0" applyNumberFormat="1" applyFont="1" applyBorder="1" applyAlignment="1">
      <alignment horizontal="center" vertical="center"/>
    </xf>
    <xf numFmtId="177" fontId="7" fillId="0" borderId="3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7" fontId="7" fillId="0" borderId="35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177" fontId="7" fillId="0" borderId="39" xfId="0" applyNumberFormat="1" applyFont="1" applyBorder="1" applyAlignment="1">
      <alignment horizontal="center" vertical="center"/>
    </xf>
    <xf numFmtId="177" fontId="7" fillId="0" borderId="40" xfId="0" applyNumberFormat="1" applyFont="1" applyBorder="1" applyAlignment="1">
      <alignment horizontal="center" vertical="center"/>
    </xf>
    <xf numFmtId="177" fontId="7" fillId="0" borderId="33" xfId="0" applyNumberFormat="1" applyFont="1" applyBorder="1" applyAlignment="1">
      <alignment horizontal="center" vertical="center"/>
    </xf>
    <xf numFmtId="177" fontId="7" fillId="0" borderId="25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8" fontId="7" fillId="0" borderId="26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178" fontId="7" fillId="0" borderId="23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8" fontId="7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79" fontId="2" fillId="0" borderId="26" xfId="0" applyNumberFormat="1" applyFont="1" applyBorder="1" applyAlignment="1">
      <alignment horizontal="center" vertical="center"/>
    </xf>
    <xf numFmtId="179" fontId="2" fillId="0" borderId="22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2" fillId="0" borderId="43" xfId="0" applyNumberFormat="1" applyFont="1" applyBorder="1" applyAlignment="1">
      <alignment horizontal="center" vertical="center"/>
    </xf>
    <xf numFmtId="179" fontId="2" fillId="0" borderId="24" xfId="0" applyNumberFormat="1" applyFont="1" applyBorder="1" applyAlignment="1">
      <alignment horizontal="center" vertical="center"/>
    </xf>
    <xf numFmtId="179" fontId="2" fillId="0" borderId="37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9" fontId="2" fillId="0" borderId="25" xfId="0" applyNumberFormat="1" applyFont="1" applyBorder="1" applyAlignment="1">
      <alignment horizontal="center" vertical="center"/>
    </xf>
    <xf numFmtId="179" fontId="2" fillId="0" borderId="23" xfId="0" applyNumberFormat="1" applyFont="1" applyBorder="1" applyAlignment="1">
      <alignment horizontal="center" vertical="center"/>
    </xf>
    <xf numFmtId="179" fontId="2" fillId="0" borderId="18" xfId="0" applyNumberFormat="1" applyFont="1" applyBorder="1" applyAlignment="1">
      <alignment horizontal="center" vertical="center"/>
    </xf>
    <xf numFmtId="181" fontId="2" fillId="0" borderId="18" xfId="0" applyNumberFormat="1" applyFont="1" applyBorder="1" applyAlignment="1">
      <alignment horizontal="center" vertical="center"/>
    </xf>
    <xf numFmtId="181" fontId="2" fillId="0" borderId="22" xfId="0" applyNumberFormat="1" applyFont="1" applyBorder="1" applyAlignment="1">
      <alignment horizontal="center" vertical="center"/>
    </xf>
    <xf numFmtId="181" fontId="2" fillId="0" borderId="23" xfId="0" applyNumberFormat="1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3" fontId="2" fillId="0" borderId="4" xfId="0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183" fontId="9" fillId="0" borderId="12" xfId="0" applyNumberFormat="1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/>
    </xf>
    <xf numFmtId="183" fontId="9" fillId="0" borderId="37" xfId="0" applyNumberFormat="1" applyFont="1" applyBorder="1" applyAlignment="1">
      <alignment horizontal="center" vertical="center" wrapText="1" readingOrder="1"/>
    </xf>
    <xf numFmtId="179" fontId="9" fillId="0" borderId="12" xfId="0" applyNumberFormat="1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2" xfId="0" applyNumberFormat="1" applyFont="1" applyBorder="1" applyAlignment="1">
      <alignment horizontal="center" vertical="center" wrapText="1"/>
    </xf>
    <xf numFmtId="182" fontId="2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9" fontId="2" fillId="0" borderId="15" xfId="0" applyNumberFormat="1" applyFont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 wrapText="1"/>
    </xf>
    <xf numFmtId="179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10" fillId="0" borderId="0" xfId="0" applyFont="1" applyFill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 wrapText="1"/>
    </xf>
    <xf numFmtId="179" fontId="2" fillId="3" borderId="0" xfId="0" applyNumberFormat="1" applyFont="1" applyFill="1" applyBorder="1" applyAlignment="1">
      <alignment horizontal="center" vertical="center"/>
    </xf>
    <xf numFmtId="179" fontId="2" fillId="3" borderId="12" xfId="0" applyNumberFormat="1" applyFont="1" applyFill="1" applyBorder="1" applyAlignment="1">
      <alignment horizontal="center" vertical="center" wrapText="1"/>
    </xf>
    <xf numFmtId="179" fontId="2" fillId="3" borderId="19" xfId="0" applyNumberFormat="1" applyFont="1" applyFill="1" applyBorder="1" applyAlignment="1">
      <alignment horizontal="center" vertical="center"/>
    </xf>
    <xf numFmtId="179" fontId="2" fillId="3" borderId="24" xfId="0" applyNumberFormat="1" applyFont="1" applyFill="1" applyBorder="1" applyAlignment="1">
      <alignment horizontal="center" vertical="center"/>
    </xf>
    <xf numFmtId="179" fontId="2" fillId="3" borderId="25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75" zoomScaleNormal="75" workbookViewId="0">
      <selection activeCell="K21" sqref="K21"/>
    </sheetView>
  </sheetViews>
  <sheetFormatPr defaultColWidth="8.81640625" defaultRowHeight="17" x14ac:dyDescent="0.4"/>
  <cols>
    <col min="1" max="1" width="33.1796875" bestFit="1" customWidth="1"/>
    <col min="2" max="2" width="18.36328125" customWidth="1"/>
    <col min="3" max="3" width="20.6328125" bestFit="1" customWidth="1"/>
    <col min="4" max="4" width="8.36328125" bestFit="1" customWidth="1"/>
    <col min="5" max="5" width="26.81640625" bestFit="1" customWidth="1"/>
    <col min="6" max="7" width="14.81640625" bestFit="1" customWidth="1"/>
    <col min="8" max="8" width="27.36328125" customWidth="1"/>
  </cols>
  <sheetData>
    <row r="1" spans="1:9" ht="17.5" thickBot="1" x14ac:dyDescent="0.45">
      <c r="A1" s="2" t="s">
        <v>54</v>
      </c>
      <c r="B1" s="2"/>
      <c r="C1" s="2"/>
      <c r="D1" s="2"/>
    </row>
    <row r="2" spans="1:9" ht="33" thickBot="1" x14ac:dyDescent="0.45">
      <c r="A2" s="6" t="s">
        <v>44</v>
      </c>
      <c r="B2" s="16" t="s">
        <v>79</v>
      </c>
      <c r="C2" s="16" t="s">
        <v>64</v>
      </c>
      <c r="D2" s="7" t="s">
        <v>65</v>
      </c>
      <c r="E2" s="16" t="s">
        <v>43</v>
      </c>
      <c r="F2" s="7" t="s">
        <v>11</v>
      </c>
      <c r="G2" s="7" t="s">
        <v>9</v>
      </c>
      <c r="H2" s="10" t="s">
        <v>13</v>
      </c>
    </row>
    <row r="3" spans="1:9" ht="17.5" thickBot="1" x14ac:dyDescent="0.45">
      <c r="A3" s="114" t="s">
        <v>139</v>
      </c>
      <c r="B3" s="13">
        <v>0.19819999999999999</v>
      </c>
      <c r="C3" s="19">
        <v>240</v>
      </c>
      <c r="D3" s="13">
        <v>5.5666666666666668E-3</v>
      </c>
      <c r="E3" s="13">
        <f>(D3*1000)/(B3*C3)</f>
        <v>0.11702545128377621</v>
      </c>
      <c r="F3" s="104">
        <f>AVERAGE(E3:E8)</f>
        <v>8.4974145429573864E-2</v>
      </c>
      <c r="G3" s="104">
        <f>STDEV(E3:E8)</f>
        <v>3.5996991766740295E-2</v>
      </c>
      <c r="H3" s="112">
        <f>TTEST(E3:E8,E9:E14,2,2)</f>
        <v>2.0319030943759895E-13</v>
      </c>
      <c r="I3" s="3"/>
    </row>
    <row r="4" spans="1:9" ht="17.5" thickBot="1" x14ac:dyDescent="0.45">
      <c r="A4" s="106"/>
      <c r="B4" s="14">
        <v>0.218</v>
      </c>
      <c r="C4" s="18">
        <v>240</v>
      </c>
      <c r="D4" s="14">
        <v>4.9000000000000007E-3</v>
      </c>
      <c r="E4" s="95">
        <f t="shared" ref="E4:E29" si="0">(D4*1000)/(B4*C4)</f>
        <v>9.3654434250764529E-2</v>
      </c>
      <c r="F4" s="105"/>
      <c r="G4" s="105"/>
      <c r="H4" s="113"/>
      <c r="I4" s="3"/>
    </row>
    <row r="5" spans="1:9" ht="17.5" thickBot="1" x14ac:dyDescent="0.45">
      <c r="A5" s="106"/>
      <c r="B5" s="14">
        <v>0.22650000000000001</v>
      </c>
      <c r="C5" s="18">
        <v>240</v>
      </c>
      <c r="D5" s="14">
        <v>9.0000000000000008E-4</v>
      </c>
      <c r="E5" s="95">
        <f t="shared" si="0"/>
        <v>1.6556291390728478E-2</v>
      </c>
      <c r="F5" s="105"/>
      <c r="G5" s="105"/>
      <c r="H5" s="113"/>
      <c r="I5" s="3"/>
    </row>
    <row r="6" spans="1:9" ht="17.5" thickBot="1" x14ac:dyDescent="0.45">
      <c r="A6" s="106"/>
      <c r="B6" s="14">
        <v>0.23</v>
      </c>
      <c r="C6" s="18">
        <v>240</v>
      </c>
      <c r="D6" s="14">
        <v>4.3E-3</v>
      </c>
      <c r="E6" s="95">
        <f t="shared" si="0"/>
        <v>7.789855072463768E-2</v>
      </c>
      <c r="F6" s="105"/>
      <c r="G6" s="105"/>
      <c r="H6" s="113"/>
      <c r="I6" s="3"/>
    </row>
    <row r="7" spans="1:9" ht="17.5" thickBot="1" x14ac:dyDescent="0.45">
      <c r="A7" s="106"/>
      <c r="B7" s="14">
        <v>0.23</v>
      </c>
      <c r="C7" s="18">
        <v>240</v>
      </c>
      <c r="D7" s="14">
        <v>5.8999999999999999E-3</v>
      </c>
      <c r="E7" s="95">
        <f t="shared" si="0"/>
        <v>0.10688405797101448</v>
      </c>
      <c r="F7" s="105"/>
      <c r="G7" s="105"/>
      <c r="H7" s="113"/>
      <c r="I7" s="3"/>
    </row>
    <row r="8" spans="1:9" ht="17.5" thickBot="1" x14ac:dyDescent="0.45">
      <c r="A8" s="106"/>
      <c r="B8" s="14">
        <v>0.23</v>
      </c>
      <c r="C8" s="18">
        <v>240</v>
      </c>
      <c r="D8" s="14">
        <v>5.4000000000000003E-3</v>
      </c>
      <c r="E8" s="95">
        <f t="shared" si="0"/>
        <v>9.7826086956521743E-2</v>
      </c>
      <c r="F8" s="105"/>
      <c r="G8" s="105"/>
      <c r="H8" s="113"/>
      <c r="I8" s="3"/>
    </row>
    <row r="9" spans="1:9" ht="17.5" thickBot="1" x14ac:dyDescent="0.45">
      <c r="A9" s="116" t="s">
        <v>142</v>
      </c>
      <c r="B9" s="14">
        <v>0.20039999999999999</v>
      </c>
      <c r="C9" s="18">
        <v>240</v>
      </c>
      <c r="D9" s="14">
        <v>0.16043333333333334</v>
      </c>
      <c r="E9" s="95">
        <f t="shared" si="0"/>
        <v>3.335689731647816</v>
      </c>
      <c r="F9" s="105">
        <f>AVERAGE(E9:E14)</f>
        <v>3.1507270484605119</v>
      </c>
      <c r="G9" s="105">
        <f>STDEV(E9:E14)</f>
        <v>0.14278283801728492</v>
      </c>
      <c r="H9" s="111" t="s">
        <v>45</v>
      </c>
      <c r="I9" s="3"/>
    </row>
    <row r="10" spans="1:9" ht="17.5" thickBot="1" x14ac:dyDescent="0.45">
      <c r="A10" s="116"/>
      <c r="B10" s="14">
        <v>0.2049</v>
      </c>
      <c r="C10" s="18">
        <v>240</v>
      </c>
      <c r="D10" s="14">
        <v>0.15210000000000001</v>
      </c>
      <c r="E10" s="95">
        <f t="shared" si="0"/>
        <v>3.0929721815519771</v>
      </c>
      <c r="F10" s="105"/>
      <c r="G10" s="105"/>
      <c r="H10" s="111"/>
      <c r="I10" s="3"/>
    </row>
    <row r="11" spans="1:9" ht="17.5" thickBot="1" x14ac:dyDescent="0.45">
      <c r="A11" s="116"/>
      <c r="B11" s="14">
        <v>0.20710000000000001</v>
      </c>
      <c r="C11" s="18">
        <v>240</v>
      </c>
      <c r="D11" s="14">
        <v>0.16526666666666667</v>
      </c>
      <c r="E11" s="95">
        <f t="shared" si="0"/>
        <v>3.3250174365577556</v>
      </c>
      <c r="F11" s="105"/>
      <c r="G11" s="105"/>
      <c r="H11" s="111"/>
      <c r="I11" s="3"/>
    </row>
    <row r="12" spans="1:9" ht="17.5" thickBot="1" x14ac:dyDescent="0.45">
      <c r="A12" s="116"/>
      <c r="B12" s="14">
        <v>0.22939999999999999</v>
      </c>
      <c r="C12" s="18">
        <v>240</v>
      </c>
      <c r="D12" s="14">
        <v>0.1653</v>
      </c>
      <c r="E12" s="95">
        <f t="shared" si="0"/>
        <v>3.002397558849172</v>
      </c>
      <c r="F12" s="105"/>
      <c r="G12" s="105"/>
      <c r="H12" s="111"/>
      <c r="I12" s="3"/>
    </row>
    <row r="13" spans="1:9" ht="17.5" thickBot="1" x14ac:dyDescent="0.45">
      <c r="A13" s="116"/>
      <c r="B13" s="14">
        <v>0.22939999999999999</v>
      </c>
      <c r="C13" s="18">
        <v>240</v>
      </c>
      <c r="D13" s="14">
        <v>0.1686</v>
      </c>
      <c r="E13" s="95">
        <f t="shared" si="0"/>
        <v>3.0623365300784657</v>
      </c>
      <c r="F13" s="105"/>
      <c r="G13" s="105"/>
      <c r="H13" s="111"/>
      <c r="I13" s="3"/>
    </row>
    <row r="14" spans="1:9" ht="17.5" thickBot="1" x14ac:dyDescent="0.45">
      <c r="A14" s="116"/>
      <c r="B14" s="14">
        <v>0.22939999999999999</v>
      </c>
      <c r="C14" s="18">
        <v>240</v>
      </c>
      <c r="D14" s="14">
        <v>0.1699</v>
      </c>
      <c r="E14" s="95">
        <f t="shared" si="0"/>
        <v>3.0859488520778844</v>
      </c>
      <c r="F14" s="105"/>
      <c r="G14" s="105"/>
      <c r="H14" s="111"/>
      <c r="I14" s="3"/>
    </row>
    <row r="15" spans="1:9" ht="17.5" thickBot="1" x14ac:dyDescent="0.45">
      <c r="A15" s="106" t="s">
        <v>46</v>
      </c>
      <c r="B15" s="14">
        <v>0.2014</v>
      </c>
      <c r="C15" s="18">
        <v>48</v>
      </c>
      <c r="D15" s="14">
        <v>0.31416666666666665</v>
      </c>
      <c r="E15" s="95">
        <f t="shared" si="0"/>
        <v>32.49820699547611</v>
      </c>
      <c r="F15" s="105">
        <f>AVERAGE(E15:E17)</f>
        <v>33.556163105257028</v>
      </c>
      <c r="G15" s="105">
        <f>STDEV(E15:E17)</f>
        <v>0.96829304189494614</v>
      </c>
      <c r="H15" s="108">
        <f>TTEST(E15:E17,E9:E14,2,2)</f>
        <v>1.1596798331715892E-11</v>
      </c>
      <c r="I15" s="3"/>
    </row>
    <row r="16" spans="1:9" ht="17.5" thickBot="1" x14ac:dyDescent="0.45">
      <c r="A16" s="106"/>
      <c r="B16" s="14">
        <v>0.19889999999999999</v>
      </c>
      <c r="C16" s="18">
        <v>47</v>
      </c>
      <c r="D16" s="14">
        <v>0.32156666666666667</v>
      </c>
      <c r="E16" s="95">
        <f t="shared" si="0"/>
        <v>34.398411119312243</v>
      </c>
      <c r="F16" s="105"/>
      <c r="G16" s="105"/>
      <c r="H16" s="108"/>
      <c r="I16" s="3"/>
    </row>
    <row r="17" spans="1:9" ht="17.5" thickBot="1" x14ac:dyDescent="0.45">
      <c r="A17" s="106"/>
      <c r="B17" s="14">
        <v>0.22770000000000001</v>
      </c>
      <c r="C17" s="18">
        <v>46</v>
      </c>
      <c r="D17" s="14">
        <v>0.35373333333333329</v>
      </c>
      <c r="E17" s="95">
        <f t="shared" si="0"/>
        <v>33.77187120098273</v>
      </c>
      <c r="F17" s="105"/>
      <c r="G17" s="105"/>
      <c r="H17" s="108"/>
      <c r="I17" s="3"/>
    </row>
    <row r="18" spans="1:9" ht="17.5" thickBot="1" x14ac:dyDescent="0.45">
      <c r="A18" s="106" t="s">
        <v>47</v>
      </c>
      <c r="B18" s="14">
        <v>0.22040000000000001</v>
      </c>
      <c r="C18" s="18">
        <v>48</v>
      </c>
      <c r="D18" s="14">
        <v>0.24129999999999999</v>
      </c>
      <c r="E18" s="95">
        <f t="shared" si="0"/>
        <v>22.808908045977009</v>
      </c>
      <c r="F18" s="105">
        <f>AVERAGE(E18:E20)</f>
        <v>23.144932872520602</v>
      </c>
      <c r="G18" s="105">
        <f>STDEV(E18:E20)</f>
        <v>1.2894491211479873</v>
      </c>
      <c r="H18" s="108">
        <f>_xlfn.T.TEST(E18:E20,E9:E14,2,2)</f>
        <v>1.4809742980296134E-9</v>
      </c>
      <c r="I18" s="3"/>
    </row>
    <row r="19" spans="1:9" ht="17.5" thickBot="1" x14ac:dyDescent="0.45">
      <c r="A19" s="106"/>
      <c r="B19" s="14">
        <v>0.18459999999999999</v>
      </c>
      <c r="C19" s="18">
        <v>47</v>
      </c>
      <c r="D19" s="14">
        <v>0.21316666666666664</v>
      </c>
      <c r="E19" s="95">
        <f t="shared" si="0"/>
        <v>24.569127805567721</v>
      </c>
      <c r="F19" s="105"/>
      <c r="G19" s="105"/>
      <c r="H19" s="108"/>
      <c r="I19" s="3"/>
    </row>
    <row r="20" spans="1:9" ht="17.5" thickBot="1" x14ac:dyDescent="0.45">
      <c r="A20" s="106"/>
      <c r="B20" s="14">
        <v>0.23269999999999999</v>
      </c>
      <c r="C20" s="18">
        <v>46</v>
      </c>
      <c r="D20" s="14">
        <v>0.2361</v>
      </c>
      <c r="E20" s="95">
        <f t="shared" si="0"/>
        <v>22.056762766017076</v>
      </c>
      <c r="F20" s="105"/>
      <c r="G20" s="105"/>
      <c r="H20" s="108"/>
      <c r="I20" s="3"/>
    </row>
    <row r="21" spans="1:9" ht="17.5" thickBot="1" x14ac:dyDescent="0.45">
      <c r="A21" s="106" t="s">
        <v>48</v>
      </c>
      <c r="B21" s="14">
        <v>0.20569999999999999</v>
      </c>
      <c r="C21" s="18">
        <v>48</v>
      </c>
      <c r="D21" s="14">
        <v>0.22366666666666668</v>
      </c>
      <c r="E21" s="95">
        <f t="shared" si="0"/>
        <v>22.653000594177069</v>
      </c>
      <c r="F21" s="105">
        <f>AVERAGE(E21:E23)</f>
        <v>21.949280478767758</v>
      </c>
      <c r="G21" s="105">
        <f>STDEV(E21:E23)</f>
        <v>0.72570250872744446</v>
      </c>
      <c r="H21" s="108">
        <f>_xlfn.T.TEST(E21:E23,E9:E14,2,2)</f>
        <v>5.1118690053016048E-11</v>
      </c>
      <c r="I21" s="3"/>
    </row>
    <row r="22" spans="1:9" ht="17.5" thickBot="1" x14ac:dyDescent="0.45">
      <c r="A22" s="106"/>
      <c r="B22" s="14">
        <v>0.22819999999999999</v>
      </c>
      <c r="C22" s="18">
        <v>47</v>
      </c>
      <c r="D22" s="14">
        <v>0.23586666666666667</v>
      </c>
      <c r="E22" s="95">
        <f t="shared" si="0"/>
        <v>21.99140979978991</v>
      </c>
      <c r="F22" s="105"/>
      <c r="G22" s="105"/>
      <c r="H22" s="108"/>
      <c r="I22" s="3"/>
    </row>
    <row r="23" spans="1:9" ht="17.5" thickBot="1" x14ac:dyDescent="0.45">
      <c r="A23" s="106"/>
      <c r="B23" s="14">
        <v>0.22589999999999999</v>
      </c>
      <c r="C23" s="18">
        <v>46</v>
      </c>
      <c r="D23" s="14">
        <v>0.22033333333333335</v>
      </c>
      <c r="E23" s="95">
        <f t="shared" si="0"/>
        <v>21.203431042336295</v>
      </c>
      <c r="F23" s="105"/>
      <c r="G23" s="105"/>
      <c r="H23" s="108"/>
      <c r="I23" s="3"/>
    </row>
    <row r="24" spans="1:9" ht="17.5" thickBot="1" x14ac:dyDescent="0.45">
      <c r="A24" s="106" t="s">
        <v>49</v>
      </c>
      <c r="B24" s="14">
        <v>0.25929999999999997</v>
      </c>
      <c r="C24" s="18">
        <v>48</v>
      </c>
      <c r="D24" s="14">
        <v>0.25519999999999998</v>
      </c>
      <c r="E24" s="95">
        <f t="shared" si="0"/>
        <v>20.503920812443759</v>
      </c>
      <c r="F24" s="105">
        <f>AVERAGE(E24:E26)</f>
        <v>20.5280241676308</v>
      </c>
      <c r="G24" s="105">
        <f>STDEV(E24:E26)</f>
        <v>0.13420180203504575</v>
      </c>
      <c r="H24" s="108">
        <f>_xlfn.T.TEST(E24:E26,E9:E14,2,2)</f>
        <v>5.2386973003471872E-14</v>
      </c>
      <c r="I24" s="3"/>
    </row>
    <row r="25" spans="1:9" ht="17.5" thickBot="1" x14ac:dyDescent="0.45">
      <c r="A25" s="106"/>
      <c r="B25" s="14">
        <v>0.25929999999999997</v>
      </c>
      <c r="C25" s="18">
        <v>48</v>
      </c>
      <c r="D25" s="14">
        <v>0.25729999999999997</v>
      </c>
      <c r="E25" s="95">
        <f t="shared" si="0"/>
        <v>20.672644298753053</v>
      </c>
      <c r="F25" s="105"/>
      <c r="G25" s="105"/>
      <c r="H25" s="108"/>
      <c r="I25" s="3"/>
    </row>
    <row r="26" spans="1:9" ht="17.5" thickBot="1" x14ac:dyDescent="0.45">
      <c r="A26" s="106"/>
      <c r="B26" s="14">
        <v>0.25929999999999997</v>
      </c>
      <c r="C26" s="18">
        <v>48</v>
      </c>
      <c r="D26" s="14">
        <v>0.254</v>
      </c>
      <c r="E26" s="95">
        <f t="shared" si="0"/>
        <v>20.407507391695592</v>
      </c>
      <c r="F26" s="105"/>
      <c r="G26" s="105"/>
      <c r="H26" s="108"/>
      <c r="I26" s="3"/>
    </row>
    <row r="27" spans="1:9" ht="17.5" thickBot="1" x14ac:dyDescent="0.45">
      <c r="A27" s="106" t="s">
        <v>50</v>
      </c>
      <c r="B27" s="14">
        <v>0.2319</v>
      </c>
      <c r="C27" s="18">
        <v>48</v>
      </c>
      <c r="D27" s="14">
        <v>0.31809999999999999</v>
      </c>
      <c r="E27" s="95">
        <f t="shared" si="0"/>
        <v>28.577332183412388</v>
      </c>
      <c r="F27" s="105">
        <f>AVERAGE(E27:E29)</f>
        <v>28.529418810790091</v>
      </c>
      <c r="G27" s="105">
        <f>STDEV(E27:E29)</f>
        <v>0.35281507750805691</v>
      </c>
      <c r="H27" s="108">
        <f>_xlfn.T.TEST(E27:E29,E9:E14,2,2)</f>
        <v>9.7001865549981115E-14</v>
      </c>
      <c r="I27" s="3"/>
    </row>
    <row r="28" spans="1:9" ht="17.5" thickBot="1" x14ac:dyDescent="0.45">
      <c r="A28" s="106"/>
      <c r="B28" s="14">
        <v>0.2319</v>
      </c>
      <c r="C28" s="18">
        <v>48</v>
      </c>
      <c r="D28" s="14">
        <v>0.32119999999999999</v>
      </c>
      <c r="E28" s="95">
        <f t="shared" si="0"/>
        <v>28.855828661779501</v>
      </c>
      <c r="F28" s="105"/>
      <c r="G28" s="105"/>
      <c r="H28" s="108"/>
      <c r="I28" s="3"/>
    </row>
    <row r="29" spans="1:9" ht="17.5" thickBot="1" x14ac:dyDescent="0.45">
      <c r="A29" s="107"/>
      <c r="B29" s="15">
        <v>0.2319</v>
      </c>
      <c r="C29" s="20">
        <v>48</v>
      </c>
      <c r="D29" s="15">
        <v>0.31340000000000001</v>
      </c>
      <c r="E29" s="95">
        <f t="shared" si="0"/>
        <v>28.155095587178383</v>
      </c>
      <c r="F29" s="105"/>
      <c r="G29" s="110"/>
      <c r="H29" s="109"/>
      <c r="I29" s="3"/>
    </row>
    <row r="30" spans="1:9" ht="17.5" thickBot="1" x14ac:dyDescent="0.45">
      <c r="A30" s="24"/>
      <c r="B30" s="77"/>
      <c r="C30" s="77"/>
      <c r="D30" s="77"/>
      <c r="E30" s="25"/>
      <c r="F30" s="25"/>
      <c r="G30" s="25"/>
      <c r="H30" s="26"/>
      <c r="I30" s="3"/>
    </row>
    <row r="31" spans="1:9" ht="32.5" thickBot="1" x14ac:dyDescent="0.45">
      <c r="A31" s="4" t="s">
        <v>0</v>
      </c>
      <c r="B31" s="17" t="s">
        <v>79</v>
      </c>
      <c r="C31" s="17" t="s">
        <v>64</v>
      </c>
      <c r="D31" s="5" t="s">
        <v>65</v>
      </c>
      <c r="E31" s="28" t="s">
        <v>10</v>
      </c>
      <c r="F31" s="28" t="s">
        <v>11</v>
      </c>
      <c r="G31" s="28" t="s">
        <v>9</v>
      </c>
      <c r="H31" s="29" t="s">
        <v>13</v>
      </c>
      <c r="I31" s="3"/>
    </row>
    <row r="32" spans="1:9" ht="17.5" thickBot="1" x14ac:dyDescent="0.45">
      <c r="A32" s="114" t="s">
        <v>141</v>
      </c>
      <c r="B32" s="85">
        <v>0.24199999999999999</v>
      </c>
      <c r="C32" s="75">
        <v>240</v>
      </c>
      <c r="D32" s="85">
        <v>0.18210000000000001</v>
      </c>
      <c r="E32" s="95">
        <f t="shared" ref="E32:E43" si="1">(D32*1000)/(B32*C32)</f>
        <v>3.1353305785123973</v>
      </c>
      <c r="F32" s="104">
        <f>AVERAGE(E32:E34)</f>
        <v>2.9379938462306803</v>
      </c>
      <c r="G32" s="104">
        <f>STDEV(E32:E34)</f>
        <v>0.17318321623164984</v>
      </c>
      <c r="H32" s="115" t="s">
        <v>45</v>
      </c>
    </row>
    <row r="33" spans="1:8" ht="17.5" thickBot="1" x14ac:dyDescent="0.45">
      <c r="A33" s="106"/>
      <c r="B33" s="83">
        <v>0.2155</v>
      </c>
      <c r="C33" s="76">
        <v>240</v>
      </c>
      <c r="D33" s="83">
        <v>0.14829999999999999</v>
      </c>
      <c r="E33" s="95">
        <f t="shared" si="1"/>
        <v>2.8673627223511211</v>
      </c>
      <c r="F33" s="105"/>
      <c r="G33" s="105"/>
      <c r="H33" s="108"/>
    </row>
    <row r="34" spans="1:8" ht="17.5" thickBot="1" x14ac:dyDescent="0.45">
      <c r="A34" s="106"/>
      <c r="B34" s="83">
        <v>0.2321</v>
      </c>
      <c r="C34" s="76">
        <v>240</v>
      </c>
      <c r="D34" s="83">
        <v>0.15659999999999999</v>
      </c>
      <c r="E34" s="95">
        <f t="shared" si="1"/>
        <v>2.811288237828522</v>
      </c>
      <c r="F34" s="105"/>
      <c r="G34" s="110"/>
      <c r="H34" s="108"/>
    </row>
    <row r="35" spans="1:8" ht="17.5" thickBot="1" x14ac:dyDescent="0.45">
      <c r="A35" s="106" t="s">
        <v>140</v>
      </c>
      <c r="B35" s="96">
        <v>0.2392</v>
      </c>
      <c r="C35" s="102">
        <v>50</v>
      </c>
      <c r="D35" s="96">
        <v>0.25380000000000003</v>
      </c>
      <c r="E35" s="95">
        <f t="shared" si="1"/>
        <v>21.220735785953181</v>
      </c>
      <c r="F35" s="105">
        <f>AVERAGE(E35:E37)</f>
        <v>20.912212736236</v>
      </c>
      <c r="G35" s="105">
        <f>STDEV(E35:E37)</f>
        <v>0.52275103421398605</v>
      </c>
      <c r="H35" s="108">
        <f>TTEST(E35:E37,E32:E34,2,2)</f>
        <v>5.8618754733764801E-7</v>
      </c>
    </row>
    <row r="36" spans="1:8" ht="17.5" thickBot="1" x14ac:dyDescent="0.45">
      <c r="A36" s="106"/>
      <c r="B36" s="96">
        <v>0.2268</v>
      </c>
      <c r="C36" s="102">
        <v>50</v>
      </c>
      <c r="D36" s="96">
        <v>0.2303</v>
      </c>
      <c r="E36" s="95">
        <f t="shared" si="1"/>
        <v>20.308641975308642</v>
      </c>
      <c r="F36" s="105"/>
      <c r="G36" s="105"/>
      <c r="H36" s="108"/>
    </row>
    <row r="37" spans="1:8" ht="17.5" thickBot="1" x14ac:dyDescent="0.45">
      <c r="A37" s="106"/>
      <c r="B37" s="96">
        <v>0.2369</v>
      </c>
      <c r="C37" s="102">
        <v>50</v>
      </c>
      <c r="D37" s="96">
        <v>0.25119999999999998</v>
      </c>
      <c r="E37" s="95">
        <f t="shared" si="1"/>
        <v>21.207260447446178</v>
      </c>
      <c r="F37" s="105"/>
      <c r="G37" s="110"/>
      <c r="H37" s="108"/>
    </row>
    <row r="38" spans="1:8" ht="17.5" thickBot="1" x14ac:dyDescent="0.45">
      <c r="A38" s="106" t="s">
        <v>52</v>
      </c>
      <c r="B38" s="96">
        <v>0.24579999999999999</v>
      </c>
      <c r="C38" s="102">
        <v>40</v>
      </c>
      <c r="D38" s="96">
        <v>0.37409999999999999</v>
      </c>
      <c r="E38" s="95">
        <f t="shared" si="1"/>
        <v>38.049227013832386</v>
      </c>
      <c r="F38" s="105">
        <f>AVERAGE(E38:E40)</f>
        <v>35.813067705117511</v>
      </c>
      <c r="G38" s="105">
        <f>STDEV(E38:E40)</f>
        <v>2.5436004034090045</v>
      </c>
      <c r="H38" s="108">
        <f>TTEST(E38:E40,E32:E34,2,2)</f>
        <v>2.3794275594458617E-5</v>
      </c>
    </row>
    <row r="39" spans="1:8" ht="17.5" thickBot="1" x14ac:dyDescent="0.45">
      <c r="A39" s="106"/>
      <c r="B39" s="96">
        <v>0.24440000000000001</v>
      </c>
      <c r="C39" s="102">
        <v>40</v>
      </c>
      <c r="D39" s="96">
        <v>0.3553</v>
      </c>
      <c r="E39" s="95">
        <f t="shared" si="1"/>
        <v>36.34410801963994</v>
      </c>
      <c r="F39" s="105"/>
      <c r="G39" s="105"/>
      <c r="H39" s="108"/>
    </row>
    <row r="40" spans="1:8" ht="17.5" thickBot="1" x14ac:dyDescent="0.45">
      <c r="A40" s="106"/>
      <c r="B40" s="96">
        <v>0.26379999999999998</v>
      </c>
      <c r="C40" s="102">
        <v>40</v>
      </c>
      <c r="D40" s="96">
        <v>0.34870000000000001</v>
      </c>
      <c r="E40" s="95">
        <f t="shared" si="1"/>
        <v>33.045868081880215</v>
      </c>
      <c r="F40" s="105"/>
      <c r="G40" s="110"/>
      <c r="H40" s="108"/>
    </row>
    <row r="41" spans="1:8" ht="17.5" thickBot="1" x14ac:dyDescent="0.45">
      <c r="A41" s="106" t="s">
        <v>53</v>
      </c>
      <c r="B41" s="96">
        <v>0.25619999999999998</v>
      </c>
      <c r="C41" s="102">
        <v>80</v>
      </c>
      <c r="D41" s="96">
        <v>0.19239999999999999</v>
      </c>
      <c r="E41" s="95">
        <f t="shared" si="1"/>
        <v>9.387197501951599</v>
      </c>
      <c r="F41" s="105">
        <f>AVERAGE(E41:E43)</f>
        <v>9.2773580897068388</v>
      </c>
      <c r="G41" s="105">
        <f>STDEV(E41:E43)</f>
        <v>0.24074248534136339</v>
      </c>
      <c r="H41" s="108">
        <f>TTEST(E41:E43,E32:E34,2,2)</f>
        <v>3.1774757391204433E-6</v>
      </c>
    </row>
    <row r="42" spans="1:8" ht="17.5" thickBot="1" x14ac:dyDescent="0.45">
      <c r="A42" s="106"/>
      <c r="B42" s="96">
        <v>0.23330000000000001</v>
      </c>
      <c r="C42" s="102">
        <v>80</v>
      </c>
      <c r="D42" s="96">
        <v>0.16800000000000001</v>
      </c>
      <c r="E42" s="95">
        <f t="shared" si="1"/>
        <v>9.0012858979854258</v>
      </c>
      <c r="F42" s="105"/>
      <c r="G42" s="105"/>
      <c r="H42" s="108"/>
    </row>
    <row r="43" spans="1:8" ht="17.5" thickBot="1" x14ac:dyDescent="0.45">
      <c r="A43" s="107"/>
      <c r="B43" s="97">
        <v>0.2278</v>
      </c>
      <c r="C43" s="103">
        <v>80</v>
      </c>
      <c r="D43" s="97">
        <v>0.1721</v>
      </c>
      <c r="E43" s="73">
        <f t="shared" si="1"/>
        <v>9.4435908691834936</v>
      </c>
      <c r="F43" s="110"/>
      <c r="G43" s="110"/>
      <c r="H43" s="109"/>
    </row>
    <row r="44" spans="1:8" x14ac:dyDescent="0.4">
      <c r="A44" s="2" t="s">
        <v>99</v>
      </c>
    </row>
  </sheetData>
  <mergeCells count="44">
    <mergeCell ref="F3:F8"/>
    <mergeCell ref="G3:G8"/>
    <mergeCell ref="F9:F14"/>
    <mergeCell ref="G9:G14"/>
    <mergeCell ref="F15:F17"/>
    <mergeCell ref="G15:G17"/>
    <mergeCell ref="F18:F20"/>
    <mergeCell ref="G18:G20"/>
    <mergeCell ref="H15:H17"/>
    <mergeCell ref="H18:H20"/>
    <mergeCell ref="F21:F23"/>
    <mergeCell ref="G21:G23"/>
    <mergeCell ref="H21:H23"/>
    <mergeCell ref="G24:G26"/>
    <mergeCell ref="H24:H26"/>
    <mergeCell ref="F27:F29"/>
    <mergeCell ref="G27:G29"/>
    <mergeCell ref="H27:H29"/>
    <mergeCell ref="A27:A29"/>
    <mergeCell ref="H9:H14"/>
    <mergeCell ref="H3:H8"/>
    <mergeCell ref="A32:A34"/>
    <mergeCell ref="A35:A37"/>
    <mergeCell ref="H35:H37"/>
    <mergeCell ref="G35:G37"/>
    <mergeCell ref="F35:F37"/>
    <mergeCell ref="H32:H34"/>
    <mergeCell ref="A3:A8"/>
    <mergeCell ref="A9:A14"/>
    <mergeCell ref="A15:A17"/>
    <mergeCell ref="A18:A20"/>
    <mergeCell ref="A21:A23"/>
    <mergeCell ref="A24:A26"/>
    <mergeCell ref="F24:F26"/>
    <mergeCell ref="G32:G34"/>
    <mergeCell ref="F32:F34"/>
    <mergeCell ref="A38:A40"/>
    <mergeCell ref="A41:A43"/>
    <mergeCell ref="H41:H43"/>
    <mergeCell ref="G41:G43"/>
    <mergeCell ref="F41:F43"/>
    <mergeCell ref="H38:H40"/>
    <mergeCell ref="G38:G40"/>
    <mergeCell ref="F38:F40"/>
  </mergeCells>
  <phoneticPr fontId="1" type="noConversion"/>
  <pageMargins left="0.7" right="0.7" top="0.75" bottom="0.75" header="0.3" footer="0.3"/>
  <ignoredErrors>
    <ignoredError sqref="F3:G14 F16:G17 G28:G29 G19:G20 G22:G23 G25:G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5" zoomScaleNormal="75" workbookViewId="0">
      <selection activeCell="H18" sqref="H18:H20"/>
    </sheetView>
  </sheetViews>
  <sheetFormatPr defaultColWidth="8.81640625" defaultRowHeight="17" x14ac:dyDescent="0.4"/>
  <cols>
    <col min="1" max="1" width="31.81640625" customWidth="1"/>
    <col min="2" max="2" width="18" bestFit="1" customWidth="1"/>
    <col min="3" max="3" width="19.6328125" customWidth="1"/>
    <col min="5" max="5" width="23.81640625" customWidth="1"/>
    <col min="6" max="6" width="16.6328125" bestFit="1" customWidth="1"/>
    <col min="7" max="7" width="15.453125" bestFit="1" customWidth="1"/>
    <col min="8" max="8" width="27.1796875" bestFit="1" customWidth="1"/>
  </cols>
  <sheetData>
    <row r="1" spans="1:8" ht="17.5" thickBot="1" x14ac:dyDescent="0.45">
      <c r="A1" s="117" t="s">
        <v>72</v>
      </c>
      <c r="B1" s="117"/>
      <c r="C1" s="117"/>
      <c r="D1" s="117"/>
      <c r="E1" s="117"/>
      <c r="F1" s="117"/>
      <c r="G1" s="117"/>
      <c r="H1" s="117"/>
    </row>
    <row r="2" spans="1:8" ht="32.5" thickBot="1" x14ac:dyDescent="0.45">
      <c r="A2" s="6"/>
      <c r="B2" s="16" t="s">
        <v>79</v>
      </c>
      <c r="C2" s="16" t="s">
        <v>64</v>
      </c>
      <c r="D2" s="7" t="s">
        <v>65</v>
      </c>
      <c r="E2" s="16" t="s">
        <v>63</v>
      </c>
      <c r="F2" s="7" t="s">
        <v>11</v>
      </c>
      <c r="G2" s="7" t="s">
        <v>9</v>
      </c>
      <c r="H2" s="10" t="s">
        <v>62</v>
      </c>
    </row>
    <row r="3" spans="1:8" ht="17.5" thickBot="1" x14ac:dyDescent="0.45">
      <c r="A3" s="114" t="s">
        <v>12</v>
      </c>
      <c r="B3" s="95">
        <v>0.25390000000000001</v>
      </c>
      <c r="C3" s="19">
        <v>240</v>
      </c>
      <c r="D3" s="95">
        <v>0.15459999999999999</v>
      </c>
      <c r="E3" s="95">
        <f>(D3*1000)/(B3*C3)</f>
        <v>2.5370880924248387</v>
      </c>
      <c r="F3" s="104">
        <f>AVERAGE(E3:E5)</f>
        <v>2.659552248897266</v>
      </c>
      <c r="G3" s="104">
        <f>STDEV(E3:E5)</f>
        <v>0.15847679082222654</v>
      </c>
      <c r="H3" s="119" t="s">
        <v>45</v>
      </c>
    </row>
    <row r="4" spans="1:8" ht="17.5" thickBot="1" x14ac:dyDescent="0.45">
      <c r="A4" s="106"/>
      <c r="B4" s="96">
        <v>0.25600000000000001</v>
      </c>
      <c r="C4" s="102">
        <v>240</v>
      </c>
      <c r="D4" s="96">
        <v>0.1744</v>
      </c>
      <c r="E4" s="95">
        <f t="shared" ref="E4:E20" si="0">(D4*1000)/(B4*C4)</f>
        <v>2.838541666666667</v>
      </c>
      <c r="F4" s="105"/>
      <c r="G4" s="105"/>
      <c r="H4" s="118"/>
    </row>
    <row r="5" spans="1:8" ht="17.5" thickBot="1" x14ac:dyDescent="0.45">
      <c r="A5" s="106"/>
      <c r="B5" s="96">
        <v>0.2742</v>
      </c>
      <c r="C5" s="102">
        <v>240</v>
      </c>
      <c r="D5" s="96">
        <v>0.17130000000000001</v>
      </c>
      <c r="E5" s="95">
        <f t="shared" si="0"/>
        <v>2.6030269876002921</v>
      </c>
      <c r="F5" s="105"/>
      <c r="G5" s="105"/>
      <c r="H5" s="118"/>
    </row>
    <row r="6" spans="1:8" ht="17.5" thickBot="1" x14ac:dyDescent="0.45">
      <c r="A6" s="106" t="s">
        <v>66</v>
      </c>
      <c r="B6" s="96">
        <v>0.24779999999999999</v>
      </c>
      <c r="C6" s="102">
        <v>44</v>
      </c>
      <c r="D6" s="96">
        <v>0.3009</v>
      </c>
      <c r="E6" s="95">
        <f t="shared" si="0"/>
        <v>27.597402597402596</v>
      </c>
      <c r="F6" s="104">
        <f>AVERAGE(E6:E8)</f>
        <v>27.459575588195928</v>
      </c>
      <c r="G6" s="104">
        <f>STDEV(E6:E8)</f>
        <v>0.89597068079403119</v>
      </c>
      <c r="H6" s="118" t="s">
        <v>45</v>
      </c>
    </row>
    <row r="7" spans="1:8" ht="17.5" thickBot="1" x14ac:dyDescent="0.45">
      <c r="A7" s="106"/>
      <c r="B7" s="96">
        <v>0.27329999999999999</v>
      </c>
      <c r="C7" s="102">
        <v>44</v>
      </c>
      <c r="D7" s="96">
        <v>0.31869999999999998</v>
      </c>
      <c r="E7" s="95">
        <f t="shared" si="0"/>
        <v>26.502677710142034</v>
      </c>
      <c r="F7" s="105"/>
      <c r="G7" s="105"/>
      <c r="H7" s="118"/>
    </row>
    <row r="8" spans="1:8" ht="17.5" thickBot="1" x14ac:dyDescent="0.45">
      <c r="A8" s="106"/>
      <c r="B8" s="96">
        <v>0.26569999999999999</v>
      </c>
      <c r="C8" s="102">
        <v>44</v>
      </c>
      <c r="D8" s="96">
        <v>0.3306</v>
      </c>
      <c r="E8" s="95">
        <f t="shared" si="0"/>
        <v>28.278646457043148</v>
      </c>
      <c r="F8" s="105"/>
      <c r="G8" s="105"/>
      <c r="H8" s="118"/>
    </row>
    <row r="9" spans="1:8" ht="17.5" thickBot="1" x14ac:dyDescent="0.45">
      <c r="A9" s="106" t="s">
        <v>67</v>
      </c>
      <c r="B9" s="96">
        <v>0.25419999999999998</v>
      </c>
      <c r="C9" s="102">
        <v>44</v>
      </c>
      <c r="D9" s="96">
        <v>0.23760000000000001</v>
      </c>
      <c r="E9" s="95">
        <f t="shared" si="0"/>
        <v>21.243115656963024</v>
      </c>
      <c r="F9" s="104">
        <f>AVERAGE(E9:E11)</f>
        <v>22.155338325979642</v>
      </c>
      <c r="G9" s="104">
        <f>STDEV(E9:E11)</f>
        <v>0.84726143686398458</v>
      </c>
      <c r="H9" s="108">
        <f>TTEST(E9:E11,$E$6:$E$8,2,2)</f>
        <v>1.7338652305222289E-3</v>
      </c>
    </row>
    <row r="10" spans="1:8" ht="17.5" thickBot="1" x14ac:dyDescent="0.45">
      <c r="A10" s="106"/>
      <c r="B10" s="96">
        <v>0.26390000000000002</v>
      </c>
      <c r="C10" s="102">
        <v>44</v>
      </c>
      <c r="D10" s="96">
        <v>0.25900000000000001</v>
      </c>
      <c r="E10" s="95">
        <f t="shared" si="0"/>
        <v>22.305280925970578</v>
      </c>
      <c r="F10" s="105"/>
      <c r="G10" s="105"/>
      <c r="H10" s="108"/>
    </row>
    <row r="11" spans="1:8" ht="17.5" thickBot="1" x14ac:dyDescent="0.45">
      <c r="A11" s="106"/>
      <c r="B11" s="96">
        <v>0.23880000000000001</v>
      </c>
      <c r="C11" s="102">
        <v>44</v>
      </c>
      <c r="D11" s="96">
        <v>0.24079999999999999</v>
      </c>
      <c r="E11" s="95">
        <f t="shared" si="0"/>
        <v>22.917618395005327</v>
      </c>
      <c r="F11" s="105"/>
      <c r="G11" s="105"/>
      <c r="H11" s="108"/>
    </row>
    <row r="12" spans="1:8" ht="17.5" thickBot="1" x14ac:dyDescent="0.45">
      <c r="A12" s="106" t="s">
        <v>71</v>
      </c>
      <c r="B12" s="96">
        <v>0.28239999999999998</v>
      </c>
      <c r="C12" s="102">
        <v>60</v>
      </c>
      <c r="D12" s="96">
        <v>0.27829999999999999</v>
      </c>
      <c r="E12" s="95">
        <f t="shared" si="0"/>
        <v>16.424693106704439</v>
      </c>
      <c r="F12" s="104">
        <f>AVERAGE(E12:E14)</f>
        <v>15.893116417581114</v>
      </c>
      <c r="G12" s="104">
        <f>STDEV(E12:E14)</f>
        <v>0.46989663745000171</v>
      </c>
      <c r="H12" s="108">
        <f>TTEST(E12:E14,$E$6:$E$8,2,2)</f>
        <v>3.8369922876693195E-5</v>
      </c>
    </row>
    <row r="13" spans="1:8" ht="17.5" thickBot="1" x14ac:dyDescent="0.45">
      <c r="A13" s="106"/>
      <c r="B13" s="96">
        <v>0.2676</v>
      </c>
      <c r="C13" s="102">
        <v>60</v>
      </c>
      <c r="D13" s="96">
        <v>0.24940000000000001</v>
      </c>
      <c r="E13" s="95">
        <f t="shared" si="0"/>
        <v>15.533134030891878</v>
      </c>
      <c r="F13" s="105"/>
      <c r="G13" s="105"/>
      <c r="H13" s="108"/>
    </row>
    <row r="14" spans="1:8" ht="17.5" thickBot="1" x14ac:dyDescent="0.45">
      <c r="A14" s="106"/>
      <c r="B14" s="96">
        <v>0.26979999999999998</v>
      </c>
      <c r="C14" s="102">
        <v>60</v>
      </c>
      <c r="D14" s="96">
        <v>0.2545</v>
      </c>
      <c r="E14" s="95">
        <f t="shared" si="0"/>
        <v>15.721522115147023</v>
      </c>
      <c r="F14" s="105"/>
      <c r="G14" s="105"/>
      <c r="H14" s="108"/>
    </row>
    <row r="15" spans="1:8" ht="17.5" thickBot="1" x14ac:dyDescent="0.45">
      <c r="A15" s="106" t="s">
        <v>68</v>
      </c>
      <c r="B15" s="96">
        <v>0.29289999999999999</v>
      </c>
      <c r="C15" s="102">
        <v>131</v>
      </c>
      <c r="D15" s="96">
        <v>0.25700000000000001</v>
      </c>
      <c r="E15" s="95">
        <f t="shared" si="0"/>
        <v>6.6979585560556583</v>
      </c>
      <c r="F15" s="104">
        <f>AVERAGE(E15:E17)</f>
        <v>6.4513975440593017</v>
      </c>
      <c r="G15" s="104">
        <f>STDEV(E15:E17)</f>
        <v>0.25612193052036564</v>
      </c>
      <c r="H15" s="108">
        <f>TTEST(E15:E17,$E$6:$E$8,2,2)</f>
        <v>2.5695686107050289E-6</v>
      </c>
    </row>
    <row r="16" spans="1:8" ht="17.5" thickBot="1" x14ac:dyDescent="0.45">
      <c r="A16" s="106"/>
      <c r="B16" s="96">
        <v>0.28120000000000001</v>
      </c>
      <c r="C16" s="102">
        <v>131</v>
      </c>
      <c r="D16" s="96">
        <v>0.22789999999999999</v>
      </c>
      <c r="E16" s="95">
        <f t="shared" si="0"/>
        <v>6.1866808552224368</v>
      </c>
      <c r="F16" s="105"/>
      <c r="G16" s="105"/>
      <c r="H16" s="108"/>
    </row>
    <row r="17" spans="1:8" ht="17.5" thickBot="1" x14ac:dyDescent="0.45">
      <c r="A17" s="106"/>
      <c r="B17" s="96">
        <v>0.2833</v>
      </c>
      <c r="C17" s="102">
        <v>131</v>
      </c>
      <c r="D17" s="96">
        <v>0.24010000000000001</v>
      </c>
      <c r="E17" s="95">
        <f t="shared" si="0"/>
        <v>6.4695532208998099</v>
      </c>
      <c r="F17" s="105"/>
      <c r="G17" s="105"/>
      <c r="H17" s="108"/>
    </row>
    <row r="18" spans="1:8" ht="17.5" thickBot="1" x14ac:dyDescent="0.45">
      <c r="A18" s="106" t="s">
        <v>69</v>
      </c>
      <c r="B18" s="96">
        <v>0.29670000000000002</v>
      </c>
      <c r="C18" s="102">
        <v>240</v>
      </c>
      <c r="D18" s="96">
        <v>0.25040000000000001</v>
      </c>
      <c r="E18" s="95">
        <f t="shared" si="0"/>
        <v>3.5164588248511404</v>
      </c>
      <c r="F18" s="104">
        <f>AVERAGE(E18:E20)</f>
        <v>3.4000732208718927</v>
      </c>
      <c r="G18" s="104">
        <f>STDEV(E18:E20)</f>
        <v>0.16138349267044061</v>
      </c>
      <c r="H18" s="108">
        <f>TTEST(E18:E20,$E$6:$E$8,2,2)</f>
        <v>1.3623527864113418E-6</v>
      </c>
    </row>
    <row r="19" spans="1:8" ht="17.5" thickBot="1" x14ac:dyDescent="0.45">
      <c r="A19" s="106"/>
      <c r="B19" s="96">
        <v>0.2752</v>
      </c>
      <c r="C19" s="102">
        <v>240</v>
      </c>
      <c r="D19" s="96">
        <v>0.21240000000000001</v>
      </c>
      <c r="E19" s="95">
        <f t="shared" si="0"/>
        <v>3.2158430232558142</v>
      </c>
      <c r="F19" s="105"/>
      <c r="G19" s="105"/>
      <c r="H19" s="108"/>
    </row>
    <row r="20" spans="1:8" ht="17.5" thickBot="1" x14ac:dyDescent="0.45">
      <c r="A20" s="107"/>
      <c r="B20" s="97">
        <v>0.29039999999999999</v>
      </c>
      <c r="C20" s="103">
        <v>240</v>
      </c>
      <c r="D20" s="97">
        <v>0.2417</v>
      </c>
      <c r="E20" s="73">
        <f t="shared" si="0"/>
        <v>3.4679178145087235</v>
      </c>
      <c r="F20" s="110"/>
      <c r="G20" s="110"/>
      <c r="H20" s="109"/>
    </row>
    <row r="21" spans="1:8" x14ac:dyDescent="0.4">
      <c r="A21" s="2" t="s">
        <v>99</v>
      </c>
      <c r="B21" s="2"/>
      <c r="C21" s="2"/>
      <c r="D21" s="2"/>
      <c r="E21" s="2"/>
      <c r="F21" s="2"/>
      <c r="G21" s="2"/>
      <c r="H21" s="2"/>
    </row>
    <row r="22" spans="1:8" x14ac:dyDescent="0.4">
      <c r="A22" s="2"/>
      <c r="B22" s="2"/>
      <c r="C22" s="2"/>
      <c r="D22" s="2"/>
      <c r="E22" s="2"/>
      <c r="F22" s="2"/>
      <c r="G22" s="2"/>
      <c r="H22" s="2"/>
    </row>
    <row r="23" spans="1:8" x14ac:dyDescent="0.4">
      <c r="A23" s="2"/>
      <c r="B23" s="2"/>
      <c r="C23" s="2"/>
      <c r="D23" s="2"/>
      <c r="E23" s="2"/>
      <c r="F23" s="2"/>
      <c r="G23" s="2"/>
      <c r="H23" s="2"/>
    </row>
    <row r="24" spans="1:8" x14ac:dyDescent="0.4">
      <c r="A24" s="2"/>
      <c r="B24" s="2"/>
      <c r="C24" s="2"/>
      <c r="D24" s="2"/>
      <c r="E24" s="2"/>
      <c r="F24" s="2"/>
      <c r="G24" s="2"/>
      <c r="H24" s="2"/>
    </row>
    <row r="25" spans="1:8" x14ac:dyDescent="0.4">
      <c r="A25" s="2"/>
      <c r="B25" s="2"/>
      <c r="C25" s="2"/>
      <c r="D25" s="2"/>
      <c r="E25" s="2"/>
      <c r="F25" s="2"/>
      <c r="G25" s="2"/>
      <c r="H25" s="2"/>
    </row>
    <row r="26" spans="1:8" x14ac:dyDescent="0.4">
      <c r="A26" s="2"/>
      <c r="B26" s="2"/>
      <c r="C26" s="2"/>
      <c r="D26" s="2"/>
      <c r="E26" s="2"/>
      <c r="F26" s="2"/>
      <c r="G26" s="2"/>
      <c r="H26" s="2"/>
    </row>
    <row r="27" spans="1:8" x14ac:dyDescent="0.4">
      <c r="A27" s="2"/>
      <c r="B27" s="2"/>
      <c r="C27" s="2"/>
      <c r="D27" s="2"/>
      <c r="E27" s="2"/>
      <c r="F27" s="2"/>
      <c r="G27" s="2"/>
      <c r="H27" s="2"/>
    </row>
    <row r="28" spans="1:8" x14ac:dyDescent="0.4">
      <c r="A28" s="2"/>
      <c r="B28" s="2"/>
      <c r="C28" s="2"/>
      <c r="D28" s="2"/>
      <c r="E28" s="2"/>
      <c r="F28" s="2"/>
      <c r="G28" s="2"/>
      <c r="H28" s="2"/>
    </row>
    <row r="29" spans="1:8" x14ac:dyDescent="0.4">
      <c r="A29" s="2"/>
      <c r="B29" s="2"/>
      <c r="C29" s="2"/>
      <c r="D29" s="2"/>
      <c r="E29" s="2"/>
      <c r="F29" s="2"/>
      <c r="G29" s="2"/>
      <c r="H29" s="2"/>
    </row>
    <row r="30" spans="1:8" x14ac:dyDescent="0.4">
      <c r="A30" s="2"/>
      <c r="B30" s="2"/>
      <c r="C30" s="2"/>
      <c r="D30" s="2"/>
      <c r="E30" s="2"/>
      <c r="F30" s="2"/>
      <c r="G30" s="2"/>
      <c r="H30" s="2"/>
    </row>
    <row r="31" spans="1:8" x14ac:dyDescent="0.4">
      <c r="A31" s="2"/>
      <c r="B31" s="2"/>
      <c r="C31" s="2"/>
      <c r="D31" s="2"/>
      <c r="E31" s="2"/>
      <c r="F31" s="2"/>
      <c r="G31" s="2"/>
      <c r="H31" s="2"/>
    </row>
  </sheetData>
  <mergeCells count="25">
    <mergeCell ref="F9:F11"/>
    <mergeCell ref="F6:F8"/>
    <mergeCell ref="F3:F5"/>
    <mergeCell ref="A18:A20"/>
    <mergeCell ref="A15:A17"/>
    <mergeCell ref="A12:A14"/>
    <mergeCell ref="A9:A11"/>
    <mergeCell ref="A6:A8"/>
    <mergeCell ref="A3:A5"/>
    <mergeCell ref="A1:H1"/>
    <mergeCell ref="H18:H20"/>
    <mergeCell ref="H15:H17"/>
    <mergeCell ref="H12:H14"/>
    <mergeCell ref="H9:H11"/>
    <mergeCell ref="H6:H8"/>
    <mergeCell ref="H3:H5"/>
    <mergeCell ref="G18:G20"/>
    <mergeCell ref="G15:G17"/>
    <mergeCell ref="G12:G14"/>
    <mergeCell ref="G9:G11"/>
    <mergeCell ref="G6:G8"/>
    <mergeCell ref="G3:G5"/>
    <mergeCell ref="F18:F20"/>
    <mergeCell ref="F15:F17"/>
    <mergeCell ref="F12:F14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opLeftCell="B1" zoomScale="75" zoomScaleNormal="75" workbookViewId="0">
      <selection activeCell="P3" sqref="P3:P5"/>
    </sheetView>
  </sheetViews>
  <sheetFormatPr defaultColWidth="8.81640625" defaultRowHeight="17" x14ac:dyDescent="0.4"/>
  <cols>
    <col min="1" max="1" width="28" style="12" bestFit="1" customWidth="1"/>
    <col min="2" max="2" width="9.81640625" style="12" bestFit="1" customWidth="1"/>
    <col min="3" max="3" width="10" style="12" bestFit="1" customWidth="1"/>
    <col min="4" max="4" width="20.1796875" style="11" bestFit="1" customWidth="1"/>
    <col min="5" max="5" width="20.81640625" style="11" bestFit="1" customWidth="1"/>
    <col min="6" max="6" width="10.453125" style="11" customWidth="1"/>
    <col min="7" max="7" width="10.453125" customWidth="1"/>
    <col min="8" max="8" width="13.1796875" customWidth="1"/>
    <col min="10" max="10" width="34.36328125" bestFit="1" customWidth="1"/>
    <col min="11" max="11" width="2.81640625" bestFit="1" customWidth="1"/>
    <col min="12" max="12" width="7.1796875" style="1" bestFit="1" customWidth="1"/>
    <col min="13" max="13" width="13.36328125" style="1" customWidth="1"/>
    <col min="14" max="14" width="28.1796875" style="1" customWidth="1"/>
    <col min="15" max="16" width="7.1796875" style="1" bestFit="1" customWidth="1"/>
  </cols>
  <sheetData>
    <row r="1" spans="1:16" ht="17.5" thickBot="1" x14ac:dyDescent="0.45">
      <c r="A1" s="143" t="s">
        <v>77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19" thickBot="1" x14ac:dyDescent="0.45">
      <c r="A2" s="6" t="s">
        <v>28</v>
      </c>
      <c r="B2" s="67" t="s">
        <v>27</v>
      </c>
      <c r="C2" s="67" t="s">
        <v>26</v>
      </c>
      <c r="D2" s="68" t="s">
        <v>25</v>
      </c>
      <c r="E2" s="68" t="s">
        <v>24</v>
      </c>
      <c r="F2" s="68" t="s">
        <v>23</v>
      </c>
      <c r="G2" s="7" t="s">
        <v>22</v>
      </c>
      <c r="H2" s="69" t="s">
        <v>75</v>
      </c>
      <c r="I2" s="2"/>
      <c r="J2" s="6" t="s">
        <v>41</v>
      </c>
      <c r="K2" s="7"/>
      <c r="L2" s="7" t="s">
        <v>40</v>
      </c>
      <c r="M2" s="7" t="s">
        <v>138</v>
      </c>
      <c r="N2" s="7" t="s">
        <v>137</v>
      </c>
      <c r="O2" s="7" t="s">
        <v>39</v>
      </c>
      <c r="P2" s="69" t="s">
        <v>9</v>
      </c>
    </row>
    <row r="3" spans="1:16" ht="17" customHeight="1" x14ac:dyDescent="0.4">
      <c r="A3" s="131" t="s">
        <v>21</v>
      </c>
      <c r="B3" s="21">
        <v>26.306000000000001</v>
      </c>
      <c r="C3" s="21">
        <v>21.620999999999999</v>
      </c>
      <c r="D3" s="132">
        <f>AVERAGE(B3:B5)</f>
        <v>26.265666666666664</v>
      </c>
      <c r="E3" s="132">
        <f>AVERAGE(C3:C5)</f>
        <v>21.645333333333337</v>
      </c>
      <c r="F3" s="132">
        <f>D3-E3</f>
        <v>4.6203333333333276</v>
      </c>
      <c r="G3" s="132">
        <v>0</v>
      </c>
      <c r="H3" s="148">
        <f>2^-G3</f>
        <v>1</v>
      </c>
      <c r="I3" s="2"/>
      <c r="J3" s="144" t="s">
        <v>73</v>
      </c>
      <c r="K3" s="51">
        <v>1</v>
      </c>
      <c r="L3" s="49">
        <v>1</v>
      </c>
      <c r="M3" s="132">
        <f>AVERAGE(L3:L5)</f>
        <v>1.0802995333333334</v>
      </c>
      <c r="N3" s="21">
        <f>L3/M3</f>
        <v>0.92566919557433847</v>
      </c>
      <c r="O3" s="149">
        <v>1</v>
      </c>
      <c r="P3" s="148">
        <f>STDEV(N3:N5)</f>
        <v>8.2476042519223219E-2</v>
      </c>
    </row>
    <row r="4" spans="1:16" ht="17" customHeight="1" x14ac:dyDescent="0.4">
      <c r="A4" s="116"/>
      <c r="B4" s="22">
        <v>26.277999999999999</v>
      </c>
      <c r="C4" s="22">
        <v>21.712</v>
      </c>
      <c r="D4" s="123"/>
      <c r="E4" s="123"/>
      <c r="F4" s="123"/>
      <c r="G4" s="123"/>
      <c r="H4" s="140"/>
      <c r="I4" s="2"/>
      <c r="J4" s="145"/>
      <c r="K4" s="52">
        <v>2</v>
      </c>
      <c r="L4" s="47">
        <v>1.0647484</v>
      </c>
      <c r="M4" s="123"/>
      <c r="N4" s="22">
        <f>L4/M3</f>
        <v>0.98560479491706399</v>
      </c>
      <c r="O4" s="150"/>
      <c r="P4" s="140"/>
    </row>
    <row r="5" spans="1:16" ht="17" customHeight="1" x14ac:dyDescent="0.4">
      <c r="A5" s="116"/>
      <c r="B5" s="22">
        <v>26.213000000000001</v>
      </c>
      <c r="C5" s="22">
        <v>21.603000000000002</v>
      </c>
      <c r="D5" s="123"/>
      <c r="E5" s="123"/>
      <c r="F5" s="123"/>
      <c r="G5" s="123"/>
      <c r="H5" s="140"/>
      <c r="I5" s="2"/>
      <c r="J5" s="145"/>
      <c r="K5" s="52">
        <v>3</v>
      </c>
      <c r="L5" s="47">
        <v>1.1761501999999999</v>
      </c>
      <c r="M5" s="123"/>
      <c r="N5" s="22">
        <f>L5/M3</f>
        <v>1.0887260095085973</v>
      </c>
      <c r="O5" s="150"/>
      <c r="P5" s="140"/>
    </row>
    <row r="6" spans="1:16" ht="17" customHeight="1" x14ac:dyDescent="0.4">
      <c r="A6" s="116" t="s">
        <v>38</v>
      </c>
      <c r="B6" s="22">
        <v>25.954999999999998</v>
      </c>
      <c r="C6" s="22">
        <v>21.451000000000001</v>
      </c>
      <c r="D6" s="123">
        <f>AVERAGE(B6:B8)</f>
        <v>26.013666666666666</v>
      </c>
      <c r="E6" s="123">
        <f>AVERAGE(C6:C8)</f>
        <v>21.483666666666664</v>
      </c>
      <c r="F6" s="123">
        <f>D6-E6</f>
        <v>4.5300000000000011</v>
      </c>
      <c r="G6" s="123">
        <f>F6-$F$3</f>
        <v>-9.0333333333326493E-2</v>
      </c>
      <c r="H6" s="140">
        <f>2^-G6</f>
        <v>1.0646161325958818</v>
      </c>
      <c r="I6" s="2"/>
      <c r="J6" s="145" t="s">
        <v>66</v>
      </c>
      <c r="K6" s="52">
        <v>1</v>
      </c>
      <c r="L6" s="47">
        <v>0.66088309999999995</v>
      </c>
      <c r="M6" s="125"/>
      <c r="N6" s="22">
        <f>L6/M3</f>
        <v>0.61175912754567507</v>
      </c>
      <c r="O6" s="123">
        <f>AVERAGE(N6:N8)</f>
        <v>0.95861931626000263</v>
      </c>
      <c r="P6" s="140">
        <f>STDEV(N6:N8)</f>
        <v>0.3021584810007234</v>
      </c>
    </row>
    <row r="7" spans="1:16" ht="17" customHeight="1" x14ac:dyDescent="0.4">
      <c r="A7" s="116"/>
      <c r="B7" s="22">
        <v>25.986999999999998</v>
      </c>
      <c r="C7" s="22">
        <v>21.481000000000002</v>
      </c>
      <c r="D7" s="123"/>
      <c r="E7" s="123"/>
      <c r="F7" s="123"/>
      <c r="G7" s="123"/>
      <c r="H7" s="140"/>
      <c r="I7" s="2"/>
      <c r="J7" s="145"/>
      <c r="K7" s="52">
        <v>2</v>
      </c>
      <c r="L7" s="47">
        <v>1.1876850999999999</v>
      </c>
      <c r="M7" s="126"/>
      <c r="N7" s="22">
        <f>L7/M3</f>
        <v>1.0994035111126277</v>
      </c>
      <c r="O7" s="123"/>
      <c r="P7" s="140"/>
    </row>
    <row r="8" spans="1:16" ht="17" customHeight="1" x14ac:dyDescent="0.4">
      <c r="A8" s="116"/>
      <c r="B8" s="22">
        <v>26.099</v>
      </c>
      <c r="C8" s="22">
        <v>21.518999999999998</v>
      </c>
      <c r="D8" s="123"/>
      <c r="E8" s="123"/>
      <c r="F8" s="123"/>
      <c r="G8" s="123"/>
      <c r="H8" s="140"/>
      <c r="I8" s="2"/>
      <c r="J8" s="145"/>
      <c r="K8" s="52">
        <v>3</v>
      </c>
      <c r="L8" s="47">
        <v>1.2582198</v>
      </c>
      <c r="M8" s="126"/>
      <c r="N8" s="22">
        <f>L8/M3</f>
        <v>1.164695310121705</v>
      </c>
      <c r="O8" s="123"/>
      <c r="P8" s="140"/>
    </row>
    <row r="9" spans="1:16" ht="17" customHeight="1" x14ac:dyDescent="0.4">
      <c r="A9" s="116" t="s">
        <v>42</v>
      </c>
      <c r="B9" s="22">
        <v>25.47</v>
      </c>
      <c r="C9" s="22">
        <v>20.95</v>
      </c>
      <c r="D9" s="123">
        <f>AVERAGE(B9:B11)</f>
        <v>25.401666666666667</v>
      </c>
      <c r="E9" s="123">
        <f>AVERAGE(C9:C11)</f>
        <v>21.029</v>
      </c>
      <c r="F9" s="123">
        <f>D9-E9</f>
        <v>4.3726666666666674</v>
      </c>
      <c r="G9" s="123">
        <f>F9-$F$3</f>
        <v>-0.24766666666666026</v>
      </c>
      <c r="H9" s="140">
        <f>2^-G9</f>
        <v>1.1872853132243475</v>
      </c>
      <c r="I9" s="2"/>
      <c r="J9" s="145" t="s">
        <v>67</v>
      </c>
      <c r="K9" s="52">
        <v>1</v>
      </c>
      <c r="L9" s="47">
        <v>1.0194061999999999</v>
      </c>
      <c r="M9" s="126"/>
      <c r="N9" s="22">
        <f>L9/M3</f>
        <v>0.9436329171174932</v>
      </c>
      <c r="O9" s="123">
        <f>AVERAGE(N9:N11)</f>
        <v>0.94271033348590416</v>
      </c>
      <c r="P9" s="140">
        <f>STDEV(N9:N11)</f>
        <v>0.23797876515347099</v>
      </c>
    </row>
    <row r="10" spans="1:16" ht="17" customHeight="1" x14ac:dyDescent="0.4">
      <c r="A10" s="116"/>
      <c r="B10" s="22">
        <v>25.224</v>
      </c>
      <c r="C10" s="22">
        <v>21.088000000000001</v>
      </c>
      <c r="D10" s="123"/>
      <c r="E10" s="123"/>
      <c r="F10" s="123"/>
      <c r="G10" s="123"/>
      <c r="H10" s="140"/>
      <c r="I10" s="2"/>
      <c r="J10" s="145"/>
      <c r="K10" s="52">
        <v>2</v>
      </c>
      <c r="L10" s="47">
        <v>1.2749980999999999</v>
      </c>
      <c r="M10" s="126"/>
      <c r="N10" s="22">
        <f>L10/M3</f>
        <v>1.1802264655858099</v>
      </c>
      <c r="O10" s="123"/>
      <c r="P10" s="140"/>
    </row>
    <row r="11" spans="1:16" ht="17" customHeight="1" x14ac:dyDescent="0.4">
      <c r="A11" s="116"/>
      <c r="B11" s="22">
        <v>25.510999999999999</v>
      </c>
      <c r="C11" s="22">
        <v>21.048999999999999</v>
      </c>
      <c r="D11" s="123"/>
      <c r="E11" s="123"/>
      <c r="F11" s="123"/>
      <c r="G11" s="123"/>
      <c r="H11" s="140"/>
      <c r="I11" s="2"/>
      <c r="J11" s="145"/>
      <c r="K11" s="52">
        <v>3</v>
      </c>
      <c r="L11" s="47">
        <v>0.76082430000000001</v>
      </c>
      <c r="M11" s="126"/>
      <c r="N11" s="22">
        <f>L11/M3</f>
        <v>0.70427161775440916</v>
      </c>
      <c r="O11" s="123"/>
      <c r="P11" s="140"/>
    </row>
    <row r="12" spans="1:16" ht="17" customHeight="1" x14ac:dyDescent="0.4">
      <c r="A12" s="137" t="s">
        <v>35</v>
      </c>
      <c r="B12" s="22">
        <v>25.815999999999999</v>
      </c>
      <c r="C12" s="22">
        <v>21.119</v>
      </c>
      <c r="D12" s="123">
        <f>AVERAGE(B12:B14)</f>
        <v>25.778666666666666</v>
      </c>
      <c r="E12" s="123">
        <f>AVERAGE(C12:C14)</f>
        <v>21.186</v>
      </c>
      <c r="F12" s="123">
        <f>D12-E12</f>
        <v>4.5926666666666662</v>
      </c>
      <c r="G12" s="123">
        <f>F12-$F$3</f>
        <v>-2.7666666666661399E-2</v>
      </c>
      <c r="H12" s="140">
        <f>2^-G12</f>
        <v>1.0193621331245979</v>
      </c>
      <c r="I12" s="2"/>
      <c r="J12" s="145" t="s">
        <v>70</v>
      </c>
      <c r="K12" s="52">
        <v>1</v>
      </c>
      <c r="L12" s="47">
        <v>0.80425500000000005</v>
      </c>
      <c r="M12" s="126"/>
      <c r="N12" s="22">
        <f>L12/M3</f>
        <v>0.74447407888663963</v>
      </c>
      <c r="O12" s="123">
        <f>AVERAGE(N12:N14)</f>
        <v>0.88460623235790214</v>
      </c>
      <c r="P12" s="140">
        <f>STDEV(N12:N14)</f>
        <v>0.18802920828604122</v>
      </c>
    </row>
    <row r="13" spans="1:16" ht="17" customHeight="1" x14ac:dyDescent="0.4">
      <c r="A13" s="137"/>
      <c r="B13" s="22">
        <v>25.713999999999999</v>
      </c>
      <c r="C13" s="22">
        <v>21.152000000000001</v>
      </c>
      <c r="D13" s="123"/>
      <c r="E13" s="123"/>
      <c r="F13" s="123"/>
      <c r="G13" s="123"/>
      <c r="H13" s="140"/>
      <c r="I13" s="2"/>
      <c r="J13" s="145"/>
      <c r="K13" s="52">
        <v>2</v>
      </c>
      <c r="L13" s="47">
        <v>0.87617750000000005</v>
      </c>
      <c r="M13" s="126"/>
      <c r="N13" s="22">
        <f>L13/M3</f>
        <v>0.81105052160533497</v>
      </c>
      <c r="O13" s="123"/>
      <c r="P13" s="140"/>
    </row>
    <row r="14" spans="1:16" ht="17" customHeight="1" x14ac:dyDescent="0.4">
      <c r="A14" s="137"/>
      <c r="B14" s="22">
        <v>25.806000000000001</v>
      </c>
      <c r="C14" s="22">
        <v>21.286999999999999</v>
      </c>
      <c r="D14" s="123"/>
      <c r="E14" s="123"/>
      <c r="F14" s="123"/>
      <c r="G14" s="123"/>
      <c r="H14" s="140"/>
      <c r="I14" s="2"/>
      <c r="J14" s="145"/>
      <c r="K14" s="52">
        <v>3</v>
      </c>
      <c r="L14" s="47">
        <v>1.1864866000000001</v>
      </c>
      <c r="M14" s="126"/>
      <c r="N14" s="22">
        <f>L14/M3</f>
        <v>1.098294096581732</v>
      </c>
      <c r="O14" s="123"/>
      <c r="P14" s="140"/>
    </row>
    <row r="15" spans="1:16" ht="17" customHeight="1" x14ac:dyDescent="0.4">
      <c r="A15" s="137" t="s">
        <v>34</v>
      </c>
      <c r="B15" s="22">
        <v>25.465</v>
      </c>
      <c r="C15" s="22">
        <v>21.103000000000002</v>
      </c>
      <c r="D15" s="123">
        <f>AVERAGE(B15:B17)</f>
        <v>25.373000000000001</v>
      </c>
      <c r="E15" s="123">
        <f>AVERAGE(C15:C17)</f>
        <v>21.102999999999998</v>
      </c>
      <c r="F15" s="123">
        <f>D15-E15</f>
        <v>4.2700000000000031</v>
      </c>
      <c r="G15" s="123">
        <f>F15-$F$3</f>
        <v>-0.3503333333333245</v>
      </c>
      <c r="H15" s="140">
        <f>2^-G15</f>
        <v>1.2748551473773284</v>
      </c>
      <c r="I15" s="2"/>
      <c r="J15" s="145" t="s">
        <v>68</v>
      </c>
      <c r="K15" s="52">
        <v>1</v>
      </c>
      <c r="L15" s="47">
        <v>1.3052111</v>
      </c>
      <c r="M15" s="126"/>
      <c r="N15" s="22">
        <f>L15/M3</f>
        <v>1.2081937089916974</v>
      </c>
      <c r="O15" s="123">
        <f>AVERAGE(N15:N17)</f>
        <v>1.0177650729337844</v>
      </c>
      <c r="P15" s="140">
        <f>STDEV(N15:N17)</f>
        <v>0.17002111657891553</v>
      </c>
    </row>
    <row r="16" spans="1:16" ht="17" customHeight="1" x14ac:dyDescent="0.4">
      <c r="A16" s="137"/>
      <c r="B16" s="22">
        <v>25.193000000000001</v>
      </c>
      <c r="C16" s="22">
        <v>21.108000000000001</v>
      </c>
      <c r="D16" s="123"/>
      <c r="E16" s="123"/>
      <c r="F16" s="123"/>
      <c r="G16" s="123"/>
      <c r="H16" s="140"/>
      <c r="I16" s="2"/>
      <c r="J16" s="145"/>
      <c r="K16" s="52">
        <v>2</v>
      </c>
      <c r="L16" s="47">
        <v>0.95196000000000003</v>
      </c>
      <c r="M16" s="126"/>
      <c r="N16" s="22">
        <f>L16/M3</f>
        <v>0.88120004741894731</v>
      </c>
      <c r="O16" s="123"/>
      <c r="P16" s="140"/>
    </row>
    <row r="17" spans="1:16" ht="17" customHeight="1" x14ac:dyDescent="0.4">
      <c r="A17" s="137"/>
      <c r="B17" s="22">
        <v>25.460999999999999</v>
      </c>
      <c r="C17" s="22">
        <v>21.097999999999999</v>
      </c>
      <c r="D17" s="123"/>
      <c r="E17" s="123"/>
      <c r="F17" s="123"/>
      <c r="G17" s="123"/>
      <c r="H17" s="140"/>
      <c r="I17" s="2"/>
      <c r="J17" s="145"/>
      <c r="K17" s="52">
        <v>3</v>
      </c>
      <c r="L17" s="47">
        <v>1.0413022999999999</v>
      </c>
      <c r="M17" s="126"/>
      <c r="N17" s="22">
        <f>L17/M3</f>
        <v>0.9639014623907084</v>
      </c>
      <c r="O17" s="123"/>
      <c r="P17" s="140"/>
    </row>
    <row r="18" spans="1:16" ht="17" customHeight="1" x14ac:dyDescent="0.4">
      <c r="A18" s="137" t="s">
        <v>33</v>
      </c>
      <c r="B18" s="22">
        <v>26.164999999999999</v>
      </c>
      <c r="C18" s="22">
        <v>21.221</v>
      </c>
      <c r="D18" s="123">
        <f>AVERAGE(B18:B20)</f>
        <v>26.175666666666668</v>
      </c>
      <c r="E18" s="123">
        <f>AVERAGE(C18:C20)</f>
        <v>21.240666666666666</v>
      </c>
      <c r="F18" s="123">
        <f>D18-E18</f>
        <v>4.9350000000000023</v>
      </c>
      <c r="G18" s="123">
        <f>F18-$F$3</f>
        <v>0.31466666666667464</v>
      </c>
      <c r="H18" s="140">
        <f>2^-G18</f>
        <v>0.80403674121699809</v>
      </c>
      <c r="I18" s="2"/>
      <c r="J18" s="145" t="s">
        <v>69</v>
      </c>
      <c r="K18" s="52">
        <v>1</v>
      </c>
      <c r="L18" s="47">
        <v>1.3763559000000001</v>
      </c>
      <c r="M18" s="126"/>
      <c r="N18" s="22">
        <f>L18/M3</f>
        <v>1.2740502587769948</v>
      </c>
      <c r="O18" s="123">
        <f>AVERAGE(N18:N20)</f>
        <v>1.1041800443864551</v>
      </c>
      <c r="P18" s="140">
        <f>STDEV(N18:N20)</f>
        <v>0.19651337983164219</v>
      </c>
    </row>
    <row r="19" spans="1:16" ht="17" customHeight="1" x14ac:dyDescent="0.4">
      <c r="A19" s="137"/>
      <c r="B19" s="22">
        <v>26.213000000000001</v>
      </c>
      <c r="C19" s="22">
        <v>21.242000000000001</v>
      </c>
      <c r="D19" s="123"/>
      <c r="E19" s="123"/>
      <c r="F19" s="123"/>
      <c r="G19" s="123"/>
      <c r="H19" s="140"/>
      <c r="I19" s="2"/>
      <c r="J19" s="145"/>
      <c r="K19" s="52">
        <v>2</v>
      </c>
      <c r="L19" s="47">
        <v>0.96033716000000002</v>
      </c>
      <c r="M19" s="126"/>
      <c r="N19" s="22">
        <f>L19/M3</f>
        <v>0.88895452637734484</v>
      </c>
      <c r="O19" s="123"/>
      <c r="P19" s="140"/>
    </row>
    <row r="20" spans="1:16" ht="17" customHeight="1" thickBot="1" x14ac:dyDescent="0.45">
      <c r="A20" s="137"/>
      <c r="B20" s="22">
        <v>26.149000000000001</v>
      </c>
      <c r="C20" s="22">
        <v>21.259</v>
      </c>
      <c r="D20" s="123"/>
      <c r="E20" s="123"/>
      <c r="F20" s="123"/>
      <c r="G20" s="123"/>
      <c r="H20" s="140"/>
      <c r="I20" s="2"/>
      <c r="J20" s="146"/>
      <c r="K20" s="53">
        <v>3</v>
      </c>
      <c r="L20" s="50">
        <v>1.2418425</v>
      </c>
      <c r="M20" s="127"/>
      <c r="N20" s="23">
        <f>L20/M3</f>
        <v>1.1495353480050254</v>
      </c>
      <c r="O20" s="124"/>
      <c r="P20" s="141"/>
    </row>
    <row r="21" spans="1:16" ht="17" customHeight="1" x14ac:dyDescent="0.4">
      <c r="A21" s="137" t="s">
        <v>32</v>
      </c>
      <c r="B21" s="22">
        <v>25.981000000000002</v>
      </c>
      <c r="C21" s="22">
        <v>21.143999999999998</v>
      </c>
      <c r="D21" s="123">
        <f>AVERAGE(B21:B23)</f>
        <v>25.978999999999999</v>
      </c>
      <c r="E21" s="123">
        <f>AVERAGE(C21:C23)</f>
        <v>21.167333333333332</v>
      </c>
      <c r="F21" s="123">
        <f>D21-E21</f>
        <v>4.8116666666666674</v>
      </c>
      <c r="G21" s="123">
        <f>F21-$F$3</f>
        <v>0.19133333333333979</v>
      </c>
      <c r="H21" s="140">
        <f>2^-G21</f>
        <v>0.87579593985990156</v>
      </c>
      <c r="I21" s="2"/>
      <c r="J21" s="2"/>
      <c r="K21" s="2"/>
      <c r="L21" s="3"/>
      <c r="M21" s="3"/>
      <c r="N21" s="3"/>
      <c r="O21" s="3"/>
      <c r="P21" s="3"/>
    </row>
    <row r="22" spans="1:16" ht="17" customHeight="1" x14ac:dyDescent="0.4">
      <c r="A22" s="137"/>
      <c r="B22" s="22">
        <v>25.888000000000002</v>
      </c>
      <c r="C22" s="22">
        <v>21.155000000000001</v>
      </c>
      <c r="D22" s="123"/>
      <c r="E22" s="123"/>
      <c r="F22" s="123"/>
      <c r="G22" s="123"/>
      <c r="H22" s="140"/>
      <c r="I22" s="2"/>
      <c r="J22" s="2"/>
      <c r="K22" s="2"/>
      <c r="L22" s="3"/>
      <c r="M22" s="3"/>
      <c r="N22" s="3"/>
      <c r="O22" s="3"/>
      <c r="P22" s="3"/>
    </row>
    <row r="23" spans="1:16" ht="17" customHeight="1" x14ac:dyDescent="0.4">
      <c r="A23" s="137"/>
      <c r="B23" s="22">
        <v>26.068000000000001</v>
      </c>
      <c r="C23" s="22">
        <v>21.202999999999999</v>
      </c>
      <c r="D23" s="123"/>
      <c r="E23" s="123"/>
      <c r="F23" s="123"/>
      <c r="G23" s="123"/>
      <c r="H23" s="140"/>
      <c r="I23" s="2"/>
      <c r="J23" s="2"/>
      <c r="K23" s="2"/>
      <c r="L23" s="3"/>
      <c r="M23" s="3"/>
      <c r="N23" s="3"/>
      <c r="O23" s="3"/>
      <c r="P23" s="3"/>
    </row>
    <row r="24" spans="1:16" ht="17" customHeight="1" x14ac:dyDescent="0.4">
      <c r="A24" s="137" t="s">
        <v>31</v>
      </c>
      <c r="B24" s="22">
        <v>25.231000000000002</v>
      </c>
      <c r="C24" s="22">
        <v>20.983000000000001</v>
      </c>
      <c r="D24" s="123">
        <f>AVERAGE(B24:B26)</f>
        <v>25.244333333333334</v>
      </c>
      <c r="E24" s="123">
        <f>AVERAGE(C24:C26)</f>
        <v>21.007999999999999</v>
      </c>
      <c r="F24" s="123">
        <f>D24-E24</f>
        <v>4.2363333333333344</v>
      </c>
      <c r="G24" s="123">
        <f>F24-$F$3</f>
        <v>-0.38399999999999324</v>
      </c>
      <c r="H24" s="140">
        <f>2^-G24</f>
        <v>1.3049549476889515</v>
      </c>
      <c r="I24" s="2"/>
      <c r="J24" s="2"/>
      <c r="K24" s="2"/>
      <c r="L24" s="3"/>
      <c r="M24" s="3"/>
      <c r="N24" s="3"/>
      <c r="O24" s="3"/>
      <c r="P24" s="3"/>
    </row>
    <row r="25" spans="1:16" ht="17" customHeight="1" x14ac:dyDescent="0.4">
      <c r="A25" s="137"/>
      <c r="B25" s="22">
        <v>25.193000000000001</v>
      </c>
      <c r="C25" s="22">
        <v>21.068999999999999</v>
      </c>
      <c r="D25" s="123"/>
      <c r="E25" s="123"/>
      <c r="F25" s="123"/>
      <c r="G25" s="123"/>
      <c r="H25" s="140"/>
      <c r="I25" s="2"/>
      <c r="J25" s="2"/>
      <c r="K25" s="2"/>
      <c r="L25" s="3"/>
      <c r="M25" s="3"/>
      <c r="N25" s="3"/>
      <c r="O25" s="3"/>
      <c r="P25" s="3"/>
    </row>
    <row r="26" spans="1:16" ht="17" customHeight="1" x14ac:dyDescent="0.4">
      <c r="A26" s="137"/>
      <c r="B26" s="22">
        <v>25.309000000000001</v>
      </c>
      <c r="C26" s="22">
        <v>20.972000000000001</v>
      </c>
      <c r="D26" s="123"/>
      <c r="E26" s="123"/>
      <c r="F26" s="123"/>
      <c r="G26" s="123"/>
      <c r="H26" s="140"/>
      <c r="I26" s="2"/>
      <c r="J26" s="2"/>
      <c r="K26" s="2"/>
      <c r="L26" s="3"/>
      <c r="M26" s="3"/>
      <c r="N26" s="3"/>
      <c r="O26" s="3"/>
      <c r="P26" s="3"/>
    </row>
    <row r="27" spans="1:16" ht="17" customHeight="1" x14ac:dyDescent="0.4">
      <c r="A27" s="137" t="s">
        <v>16</v>
      </c>
      <c r="B27" s="22">
        <v>25.838999999999999</v>
      </c>
      <c r="C27" s="22">
        <v>21.187000000000001</v>
      </c>
      <c r="D27" s="123">
        <f>AVERAGE(B27:B29)</f>
        <v>25.933666666666667</v>
      </c>
      <c r="E27" s="123">
        <f>AVERAGE(C27:C29)</f>
        <v>21.242000000000001</v>
      </c>
      <c r="F27" s="123">
        <f>D27-E27</f>
        <v>4.6916666666666664</v>
      </c>
      <c r="G27" s="123">
        <f>F27-$F$3</f>
        <v>7.13333333333388E-2</v>
      </c>
      <c r="H27" s="140">
        <f>2^-G27</f>
        <v>0.95175798030453063</v>
      </c>
      <c r="I27" s="2"/>
      <c r="J27" s="2"/>
      <c r="K27" s="2"/>
      <c r="L27" s="3"/>
      <c r="M27" s="3"/>
      <c r="N27" s="3"/>
      <c r="O27" s="3"/>
      <c r="P27" s="3"/>
    </row>
    <row r="28" spans="1:16" ht="17" customHeight="1" x14ac:dyDescent="0.4">
      <c r="A28" s="137"/>
      <c r="B28" s="22">
        <v>25.978999999999999</v>
      </c>
      <c r="C28" s="22">
        <v>21.356000000000002</v>
      </c>
      <c r="D28" s="123"/>
      <c r="E28" s="123"/>
      <c r="F28" s="123"/>
      <c r="G28" s="123"/>
      <c r="H28" s="140"/>
      <c r="I28" s="2"/>
      <c r="J28" s="2"/>
      <c r="K28" s="2"/>
      <c r="L28" s="3"/>
      <c r="M28" s="3"/>
      <c r="N28" s="3"/>
      <c r="O28" s="3"/>
      <c r="P28" s="3"/>
    </row>
    <row r="29" spans="1:16" ht="17" customHeight="1" x14ac:dyDescent="0.4">
      <c r="A29" s="137"/>
      <c r="B29" s="22">
        <v>25.983000000000001</v>
      </c>
      <c r="C29" s="22">
        <v>21.183</v>
      </c>
      <c r="D29" s="123"/>
      <c r="E29" s="123"/>
      <c r="F29" s="123"/>
      <c r="G29" s="123"/>
      <c r="H29" s="140"/>
      <c r="I29" s="2"/>
      <c r="J29" s="2"/>
      <c r="K29" s="2"/>
      <c r="L29" s="3"/>
      <c r="M29" s="3"/>
      <c r="N29" s="3"/>
      <c r="O29" s="3"/>
      <c r="P29" s="3"/>
    </row>
    <row r="30" spans="1:16" ht="17" customHeight="1" x14ac:dyDescent="0.4">
      <c r="A30" s="137" t="s">
        <v>30</v>
      </c>
      <c r="B30" s="22">
        <v>25.623999999999999</v>
      </c>
      <c r="C30" s="22">
        <v>21.469000000000001</v>
      </c>
      <c r="D30" s="123">
        <f>AVERAGE(B30:B32)</f>
        <v>25.663666666666668</v>
      </c>
      <c r="E30" s="123">
        <f>AVERAGE(C30:C32)</f>
        <v>21.503333333333334</v>
      </c>
      <c r="F30" s="123">
        <f>D30-E30</f>
        <v>4.1603333333333339</v>
      </c>
      <c r="G30" s="123">
        <f>F30-$F$3</f>
        <v>-0.45999999999999375</v>
      </c>
      <c r="H30" s="140">
        <f>2^-G30</f>
        <v>1.3755418181397376</v>
      </c>
      <c r="I30" s="2"/>
      <c r="J30" s="2"/>
      <c r="K30" s="2"/>
      <c r="L30" s="3"/>
      <c r="M30" s="3"/>
      <c r="N30" s="3"/>
      <c r="O30" s="3"/>
      <c r="P30" s="3"/>
    </row>
    <row r="31" spans="1:16" ht="17" customHeight="1" x14ac:dyDescent="0.4">
      <c r="A31" s="137"/>
      <c r="B31" s="22">
        <v>25.57</v>
      </c>
      <c r="C31" s="22">
        <v>21.545000000000002</v>
      </c>
      <c r="D31" s="123"/>
      <c r="E31" s="123"/>
      <c r="F31" s="123"/>
      <c r="G31" s="123"/>
      <c r="H31" s="140"/>
      <c r="I31" s="2"/>
      <c r="J31" s="2"/>
      <c r="K31" s="2"/>
      <c r="L31" s="3"/>
      <c r="M31" s="3"/>
      <c r="N31" s="3"/>
      <c r="O31" s="3"/>
      <c r="P31" s="3"/>
    </row>
    <row r="32" spans="1:16" ht="17" customHeight="1" x14ac:dyDescent="0.4">
      <c r="A32" s="137"/>
      <c r="B32" s="22">
        <v>25.797000000000001</v>
      </c>
      <c r="C32" s="22">
        <v>21.495999999999999</v>
      </c>
      <c r="D32" s="123"/>
      <c r="E32" s="123"/>
      <c r="F32" s="123"/>
      <c r="G32" s="123"/>
      <c r="H32" s="140"/>
      <c r="I32" s="2"/>
      <c r="J32" s="2"/>
      <c r="K32" s="2"/>
      <c r="L32" s="3"/>
      <c r="M32" s="3"/>
      <c r="N32" s="3"/>
      <c r="O32" s="3"/>
      <c r="P32" s="3"/>
    </row>
    <row r="33" spans="1:16" ht="17" customHeight="1" x14ac:dyDescent="0.4">
      <c r="A33" s="137" t="s">
        <v>29</v>
      </c>
      <c r="B33" s="22">
        <v>25.954000000000001</v>
      </c>
      <c r="C33" s="22">
        <v>21.207999999999998</v>
      </c>
      <c r="D33" s="123">
        <f>AVERAGE(B33:B35)</f>
        <v>25.940666666666669</v>
      </c>
      <c r="E33" s="123">
        <f>AVERAGE(C33:C35)</f>
        <v>21.261666666666667</v>
      </c>
      <c r="F33" s="123">
        <f>D33-E33</f>
        <v>4.679000000000002</v>
      </c>
      <c r="G33" s="123">
        <f>F33-$F$3</f>
        <v>5.8666666666674416E-2</v>
      </c>
      <c r="H33" s="140">
        <f>2^-G33</f>
        <v>0.96015107741675765</v>
      </c>
      <c r="I33" s="2"/>
      <c r="J33" s="2"/>
      <c r="K33" s="2"/>
      <c r="L33" s="3"/>
      <c r="M33" s="3"/>
      <c r="N33" s="3"/>
      <c r="O33" s="3"/>
      <c r="P33" s="3"/>
    </row>
    <row r="34" spans="1:16" ht="17" customHeight="1" x14ac:dyDescent="0.4">
      <c r="A34" s="137"/>
      <c r="B34" s="22">
        <v>25.957999999999998</v>
      </c>
      <c r="C34" s="22">
        <v>21.201000000000001</v>
      </c>
      <c r="D34" s="123"/>
      <c r="E34" s="123"/>
      <c r="F34" s="123"/>
      <c r="G34" s="123"/>
      <c r="H34" s="140"/>
      <c r="I34" s="2"/>
      <c r="J34" s="2"/>
      <c r="K34" s="2"/>
      <c r="L34" s="3"/>
      <c r="M34" s="3"/>
      <c r="N34" s="3"/>
      <c r="O34" s="3"/>
      <c r="P34" s="3"/>
    </row>
    <row r="35" spans="1:16" ht="17" customHeight="1" thickBot="1" x14ac:dyDescent="0.45">
      <c r="A35" s="147"/>
      <c r="B35" s="23">
        <v>25.91</v>
      </c>
      <c r="C35" s="23">
        <v>21.376000000000001</v>
      </c>
      <c r="D35" s="124"/>
      <c r="E35" s="124"/>
      <c r="F35" s="124"/>
      <c r="G35" s="124"/>
      <c r="H35" s="141"/>
      <c r="I35" s="2"/>
      <c r="J35" s="2"/>
      <c r="K35" s="2"/>
      <c r="L35" s="3"/>
      <c r="M35" s="3"/>
      <c r="N35" s="3"/>
      <c r="O35" s="3"/>
      <c r="P35" s="3"/>
    </row>
    <row r="36" spans="1:16" ht="17.5" thickBot="1" x14ac:dyDescent="0.45">
      <c r="A36" s="31"/>
      <c r="B36" s="30"/>
      <c r="C36" s="30"/>
      <c r="D36" s="30"/>
      <c r="E36" s="30"/>
      <c r="F36" s="30"/>
      <c r="G36" s="30"/>
      <c r="H36" s="30"/>
      <c r="I36" s="2"/>
      <c r="J36" s="2"/>
      <c r="K36" s="2"/>
      <c r="L36" s="3"/>
      <c r="M36" s="3"/>
      <c r="N36" s="3"/>
      <c r="O36" s="3"/>
      <c r="P36" s="3"/>
    </row>
    <row r="37" spans="1:16" ht="19" thickBot="1" x14ac:dyDescent="0.45">
      <c r="A37" s="4" t="s">
        <v>28</v>
      </c>
      <c r="B37" s="70" t="s">
        <v>27</v>
      </c>
      <c r="C37" s="70" t="s">
        <v>26</v>
      </c>
      <c r="D37" s="70" t="s">
        <v>25</v>
      </c>
      <c r="E37" s="70" t="s">
        <v>24</v>
      </c>
      <c r="F37" s="70" t="s">
        <v>23</v>
      </c>
      <c r="G37" s="70" t="s">
        <v>22</v>
      </c>
      <c r="H37" s="71" t="s">
        <v>75</v>
      </c>
      <c r="I37" s="2"/>
      <c r="J37" s="2"/>
      <c r="K37" s="2"/>
      <c r="L37" s="3"/>
      <c r="M37" s="3"/>
      <c r="N37" s="3"/>
      <c r="O37" s="3"/>
      <c r="P37" s="3"/>
    </row>
    <row r="38" spans="1:16" x14ac:dyDescent="0.4">
      <c r="A38" s="131" t="s">
        <v>21</v>
      </c>
      <c r="B38" s="21">
        <v>26.108000000000001</v>
      </c>
      <c r="C38" s="21">
        <v>21.666</v>
      </c>
      <c r="D38" s="132">
        <f>AVERAGE(B38:B40)</f>
        <v>26.172000000000001</v>
      </c>
      <c r="E38" s="132">
        <f>AVERAGE(C38:C40)</f>
        <v>21.643666666666665</v>
      </c>
      <c r="F38" s="132">
        <f>D38-E38</f>
        <v>4.528333333333336</v>
      </c>
      <c r="G38" s="132">
        <v>0</v>
      </c>
      <c r="H38" s="148">
        <f>2^-G38</f>
        <v>1</v>
      </c>
      <c r="I38" s="2"/>
      <c r="J38" s="2"/>
      <c r="K38" s="2"/>
      <c r="L38" s="3"/>
      <c r="M38" s="3"/>
      <c r="N38" s="3"/>
      <c r="O38" s="3"/>
      <c r="P38" s="3"/>
    </row>
    <row r="39" spans="1:16" x14ac:dyDescent="0.4">
      <c r="A39" s="116"/>
      <c r="B39" s="22">
        <v>26.268000000000001</v>
      </c>
      <c r="C39" s="22">
        <v>21.61</v>
      </c>
      <c r="D39" s="123"/>
      <c r="E39" s="123"/>
      <c r="F39" s="123"/>
      <c r="G39" s="123"/>
      <c r="H39" s="140"/>
      <c r="I39" s="2"/>
      <c r="J39" s="2"/>
      <c r="K39" s="2"/>
      <c r="L39" s="3"/>
      <c r="M39" s="3"/>
      <c r="N39" s="3"/>
      <c r="O39" s="3"/>
      <c r="P39" s="3"/>
    </row>
    <row r="40" spans="1:16" x14ac:dyDescent="0.4">
      <c r="A40" s="116"/>
      <c r="B40" s="22">
        <v>26.14</v>
      </c>
      <c r="C40" s="22">
        <v>21.655000000000001</v>
      </c>
      <c r="D40" s="123"/>
      <c r="E40" s="123"/>
      <c r="F40" s="123"/>
      <c r="G40" s="123"/>
      <c r="H40" s="140"/>
      <c r="I40" s="2"/>
      <c r="J40" s="2"/>
      <c r="K40" s="2"/>
      <c r="L40" s="3"/>
      <c r="M40" s="3"/>
      <c r="N40" s="3"/>
      <c r="O40" s="3"/>
      <c r="P40" s="3"/>
    </row>
    <row r="41" spans="1:16" ht="17" customHeight="1" x14ac:dyDescent="0.4">
      <c r="A41" s="116" t="s">
        <v>20</v>
      </c>
      <c r="B41" s="22">
        <v>25.872</v>
      </c>
      <c r="C41" s="22">
        <v>21.451000000000001</v>
      </c>
      <c r="D41" s="123">
        <f>AVERAGE(B41:B43)</f>
        <v>25.778000000000002</v>
      </c>
      <c r="E41" s="123">
        <f>AVERAGE(C41:C43)</f>
        <v>21.483999999999998</v>
      </c>
      <c r="F41" s="123">
        <f>D41-E41</f>
        <v>4.294000000000004</v>
      </c>
      <c r="G41" s="123">
        <f>F41-$F$38</f>
        <v>-0.23433333333333195</v>
      </c>
      <c r="H41" s="140">
        <f>2^-G41</f>
        <v>1.1763630164634875</v>
      </c>
      <c r="I41" s="2"/>
      <c r="J41" s="2"/>
      <c r="K41" s="2"/>
      <c r="L41" s="3"/>
      <c r="M41" s="3"/>
      <c r="N41" s="3"/>
      <c r="O41" s="3"/>
      <c r="P41" s="3"/>
    </row>
    <row r="42" spans="1:16" x14ac:dyDescent="0.4">
      <c r="A42" s="116"/>
      <c r="B42" s="22">
        <v>25.698</v>
      </c>
      <c r="C42" s="22">
        <v>21.558</v>
      </c>
      <c r="D42" s="123"/>
      <c r="E42" s="123"/>
      <c r="F42" s="123"/>
      <c r="G42" s="123"/>
      <c r="H42" s="140"/>
      <c r="I42" s="2"/>
      <c r="J42" s="2"/>
      <c r="K42" s="2"/>
      <c r="L42" s="3"/>
      <c r="M42" s="3"/>
      <c r="N42" s="3"/>
      <c r="O42" s="3"/>
      <c r="P42" s="3"/>
    </row>
    <row r="43" spans="1:16" x14ac:dyDescent="0.4">
      <c r="A43" s="116"/>
      <c r="B43" s="22">
        <v>25.763999999999999</v>
      </c>
      <c r="C43" s="22">
        <v>21.443000000000001</v>
      </c>
      <c r="D43" s="123"/>
      <c r="E43" s="123"/>
      <c r="F43" s="123"/>
      <c r="G43" s="123"/>
      <c r="H43" s="140"/>
      <c r="I43" s="2"/>
      <c r="J43" s="2"/>
      <c r="K43" s="2"/>
      <c r="L43" s="3"/>
      <c r="M43" s="3"/>
      <c r="N43" s="3"/>
      <c r="O43" s="3"/>
      <c r="P43" s="3"/>
    </row>
    <row r="44" spans="1:16" x14ac:dyDescent="0.4">
      <c r="A44" s="116" t="s">
        <v>19</v>
      </c>
      <c r="B44" s="22">
        <v>25.712</v>
      </c>
      <c r="C44" s="22">
        <v>21.437999999999999</v>
      </c>
      <c r="D44" s="123">
        <f>AVERAGE(B44:B46)</f>
        <v>25.65133333333333</v>
      </c>
      <c r="E44" s="123">
        <f>AVERAGE(C44:C46)</f>
        <v>21.455333333333332</v>
      </c>
      <c r="F44" s="123">
        <f>D44-E44</f>
        <v>4.195999999999998</v>
      </c>
      <c r="G44" s="123">
        <f>F44-$F$38</f>
        <v>-0.33233333333333803</v>
      </c>
      <c r="H44" s="140">
        <f>2^-G44</f>
        <v>1.2590480417679286</v>
      </c>
      <c r="I44" s="2"/>
      <c r="J44" s="2"/>
      <c r="K44" s="2"/>
      <c r="L44" s="3"/>
      <c r="M44" s="3"/>
      <c r="N44" s="3"/>
      <c r="O44" s="3"/>
      <c r="P44" s="3"/>
    </row>
    <row r="45" spans="1:16" x14ac:dyDescent="0.4">
      <c r="A45" s="116"/>
      <c r="B45" s="22">
        <v>25.748999999999999</v>
      </c>
      <c r="C45" s="22">
        <v>21.466000000000001</v>
      </c>
      <c r="D45" s="123"/>
      <c r="E45" s="123"/>
      <c r="F45" s="123"/>
      <c r="G45" s="123"/>
      <c r="H45" s="140"/>
      <c r="I45" s="2"/>
      <c r="J45" s="2"/>
      <c r="K45" s="2"/>
      <c r="L45" s="3"/>
      <c r="M45" s="3"/>
      <c r="N45" s="3"/>
      <c r="O45" s="3"/>
      <c r="P45" s="3"/>
    </row>
    <row r="46" spans="1:16" x14ac:dyDescent="0.4">
      <c r="A46" s="116"/>
      <c r="B46" s="22">
        <v>25.492999999999999</v>
      </c>
      <c r="C46" s="22">
        <v>21.462</v>
      </c>
      <c r="D46" s="123"/>
      <c r="E46" s="123"/>
      <c r="F46" s="123"/>
      <c r="G46" s="123"/>
      <c r="H46" s="140"/>
      <c r="I46" s="2"/>
      <c r="J46" s="2"/>
      <c r="K46" s="2"/>
      <c r="L46" s="3"/>
      <c r="M46" s="3"/>
      <c r="N46" s="3"/>
      <c r="O46" s="3"/>
      <c r="P46" s="3"/>
    </row>
    <row r="47" spans="1:16" x14ac:dyDescent="0.4">
      <c r="A47" s="137" t="s">
        <v>18</v>
      </c>
      <c r="B47" s="22">
        <v>25.882000000000001</v>
      </c>
      <c r="C47" s="22">
        <v>20.972999999999999</v>
      </c>
      <c r="D47" s="123">
        <f>AVERAGE(B47:B49)</f>
        <v>25.91</v>
      </c>
      <c r="E47" s="123">
        <f>AVERAGE(C47:C49)</f>
        <v>20.988</v>
      </c>
      <c r="F47" s="123">
        <f>D47-E47</f>
        <v>4.9220000000000006</v>
      </c>
      <c r="G47" s="123">
        <f>F47-$F$38</f>
        <v>0.39366666666666461</v>
      </c>
      <c r="H47" s="140">
        <f>2^-G47</f>
        <v>0.76119254292528371</v>
      </c>
      <c r="I47" s="2"/>
      <c r="J47" s="2"/>
      <c r="K47" s="2"/>
      <c r="L47" s="3"/>
      <c r="M47" s="3"/>
      <c r="N47" s="3"/>
      <c r="O47" s="3"/>
      <c r="P47" s="3"/>
    </row>
    <row r="48" spans="1:16" x14ac:dyDescent="0.4">
      <c r="A48" s="116"/>
      <c r="B48" s="22">
        <v>25.962</v>
      </c>
      <c r="C48" s="22">
        <v>20.972999999999999</v>
      </c>
      <c r="D48" s="123"/>
      <c r="E48" s="123"/>
      <c r="F48" s="123"/>
      <c r="G48" s="123"/>
      <c r="H48" s="140"/>
      <c r="I48" s="2"/>
      <c r="J48" s="2"/>
      <c r="K48" s="2"/>
      <c r="L48" s="3"/>
      <c r="M48" s="3"/>
      <c r="N48" s="3"/>
      <c r="O48" s="3"/>
      <c r="P48" s="3"/>
    </row>
    <row r="49" spans="1:16" x14ac:dyDescent="0.4">
      <c r="A49" s="116"/>
      <c r="B49" s="22">
        <v>25.885999999999999</v>
      </c>
      <c r="C49" s="22">
        <v>21.018000000000001</v>
      </c>
      <c r="D49" s="123"/>
      <c r="E49" s="123"/>
      <c r="F49" s="123"/>
      <c r="G49" s="123"/>
      <c r="H49" s="140"/>
      <c r="I49" s="2"/>
      <c r="J49" s="2"/>
      <c r="K49" s="2"/>
      <c r="L49" s="3"/>
      <c r="M49" s="3"/>
      <c r="N49" s="3"/>
      <c r="O49" s="3"/>
      <c r="P49" s="3"/>
    </row>
    <row r="50" spans="1:16" x14ac:dyDescent="0.4">
      <c r="A50" s="137" t="s">
        <v>17</v>
      </c>
      <c r="B50" s="22">
        <v>26.472999999999999</v>
      </c>
      <c r="C50" s="22">
        <v>22.096</v>
      </c>
      <c r="D50" s="123">
        <f>AVERAGE(B50:B52)</f>
        <v>26.347333333333335</v>
      </c>
      <c r="E50" s="123">
        <f>AVERAGE(C50:C52)</f>
        <v>22.066000000000003</v>
      </c>
      <c r="F50" s="123">
        <f>D50-E50</f>
        <v>4.2813333333333325</v>
      </c>
      <c r="G50" s="123">
        <f>F50-$F$38</f>
        <v>-0.24700000000000344</v>
      </c>
      <c r="H50" s="140">
        <f>2^-G50</f>
        <v>1.1867367976565348</v>
      </c>
      <c r="I50" s="2"/>
      <c r="J50" s="2"/>
      <c r="K50" s="2"/>
      <c r="L50" s="3"/>
      <c r="M50" s="3"/>
      <c r="N50" s="3"/>
      <c r="O50" s="3"/>
      <c r="P50" s="3"/>
    </row>
    <row r="51" spans="1:16" x14ac:dyDescent="0.4">
      <c r="A51" s="116"/>
      <c r="B51" s="22">
        <v>26.282</v>
      </c>
      <c r="C51" s="22">
        <v>22.045000000000002</v>
      </c>
      <c r="D51" s="123"/>
      <c r="E51" s="123"/>
      <c r="F51" s="123"/>
      <c r="G51" s="123"/>
      <c r="H51" s="140"/>
      <c r="I51" s="2"/>
      <c r="J51" s="2"/>
      <c r="K51" s="2"/>
      <c r="L51" s="3"/>
      <c r="M51" s="3"/>
      <c r="N51" s="3"/>
      <c r="O51" s="3"/>
      <c r="P51" s="3"/>
    </row>
    <row r="52" spans="1:16" x14ac:dyDescent="0.4">
      <c r="A52" s="116"/>
      <c r="B52" s="22">
        <v>26.286999999999999</v>
      </c>
      <c r="C52" s="22">
        <v>22.056999999999999</v>
      </c>
      <c r="D52" s="123"/>
      <c r="E52" s="123"/>
      <c r="F52" s="123"/>
      <c r="G52" s="123"/>
      <c r="H52" s="140"/>
      <c r="I52" s="2"/>
      <c r="J52" s="2"/>
      <c r="K52" s="2"/>
      <c r="L52" s="3"/>
      <c r="M52" s="3"/>
      <c r="N52" s="3"/>
      <c r="O52" s="3"/>
      <c r="P52" s="3"/>
    </row>
    <row r="53" spans="1:16" x14ac:dyDescent="0.4">
      <c r="A53" s="137" t="s">
        <v>15</v>
      </c>
      <c r="B53" s="22">
        <v>25.992999999999999</v>
      </c>
      <c r="C53" s="22">
        <v>21.484999999999999</v>
      </c>
      <c r="D53" s="123">
        <f>AVERAGE(B53:B55)</f>
        <v>25.956333333333333</v>
      </c>
      <c r="E53" s="123">
        <f>AVERAGE(C53:C55)</f>
        <v>21.486999999999998</v>
      </c>
      <c r="F53" s="123">
        <f>D53-E53</f>
        <v>4.4693333333333349</v>
      </c>
      <c r="G53" s="123">
        <f>F53-$F$38</f>
        <v>-5.9000000000001052E-2</v>
      </c>
      <c r="H53" s="140">
        <f>2^-G53</f>
        <v>1.0417434290082221</v>
      </c>
      <c r="I53" s="2"/>
      <c r="J53" s="2"/>
      <c r="K53" s="2"/>
      <c r="L53" s="3"/>
      <c r="M53" s="3"/>
      <c r="N53" s="3"/>
      <c r="O53" s="3"/>
      <c r="P53" s="3"/>
    </row>
    <row r="54" spans="1:16" x14ac:dyDescent="0.4">
      <c r="A54" s="116"/>
      <c r="B54" s="22">
        <v>25.997</v>
      </c>
      <c r="C54" s="22">
        <v>21.544</v>
      </c>
      <c r="D54" s="123"/>
      <c r="E54" s="123"/>
      <c r="F54" s="123"/>
      <c r="G54" s="123"/>
      <c r="H54" s="140"/>
      <c r="I54" s="2"/>
      <c r="J54" s="2"/>
      <c r="K54" s="2"/>
      <c r="L54" s="3"/>
      <c r="M54" s="3"/>
      <c r="N54" s="3"/>
      <c r="O54" s="3"/>
      <c r="P54" s="3"/>
    </row>
    <row r="55" spans="1:16" x14ac:dyDescent="0.4">
      <c r="A55" s="116"/>
      <c r="B55" s="22">
        <v>25.879000000000001</v>
      </c>
      <c r="C55" s="22">
        <v>21.431999999999999</v>
      </c>
      <c r="D55" s="123"/>
      <c r="E55" s="123"/>
      <c r="F55" s="123"/>
      <c r="G55" s="123"/>
      <c r="H55" s="140"/>
      <c r="I55" s="2"/>
      <c r="J55" s="2"/>
      <c r="K55" s="2"/>
      <c r="L55" s="3"/>
      <c r="M55" s="3"/>
      <c r="N55" s="3"/>
      <c r="O55" s="3"/>
      <c r="P55" s="3"/>
    </row>
    <row r="56" spans="1:16" x14ac:dyDescent="0.4">
      <c r="A56" s="137" t="s">
        <v>14</v>
      </c>
      <c r="B56" s="22">
        <v>25.734000000000002</v>
      </c>
      <c r="C56" s="22">
        <v>21.501000000000001</v>
      </c>
      <c r="D56" s="123">
        <f>AVERAGE(B56:B58)</f>
        <v>25.719000000000005</v>
      </c>
      <c r="E56" s="123">
        <f>AVERAGE(C56:C58)</f>
        <v>21.503333333333334</v>
      </c>
      <c r="F56" s="123">
        <f>D56-E56</f>
        <v>4.2156666666666709</v>
      </c>
      <c r="G56" s="123">
        <f>F56-$F$38</f>
        <v>-0.31266666666666509</v>
      </c>
      <c r="H56" s="140">
        <f>2^-G56</f>
        <v>1.24200128540085</v>
      </c>
      <c r="I56" s="2"/>
      <c r="J56" s="2"/>
      <c r="K56" s="2"/>
      <c r="L56" s="3"/>
      <c r="M56" s="3"/>
      <c r="N56" s="3"/>
      <c r="O56" s="3"/>
      <c r="P56" s="3"/>
    </row>
    <row r="57" spans="1:16" x14ac:dyDescent="0.4">
      <c r="A57" s="116"/>
      <c r="B57" s="22">
        <v>25.773</v>
      </c>
      <c r="C57" s="22">
        <v>21.53</v>
      </c>
      <c r="D57" s="123"/>
      <c r="E57" s="123"/>
      <c r="F57" s="123"/>
      <c r="G57" s="123"/>
      <c r="H57" s="140"/>
      <c r="I57" s="2"/>
      <c r="J57" s="2"/>
      <c r="K57" s="2"/>
      <c r="L57" s="3"/>
      <c r="M57" s="3"/>
      <c r="N57" s="3"/>
      <c r="O57" s="3"/>
      <c r="P57" s="3"/>
    </row>
    <row r="58" spans="1:16" ht="17.5" thickBot="1" x14ac:dyDescent="0.45">
      <c r="A58" s="142"/>
      <c r="B58" s="23">
        <v>25.65</v>
      </c>
      <c r="C58" s="23">
        <v>21.478999999999999</v>
      </c>
      <c r="D58" s="124"/>
      <c r="E58" s="124"/>
      <c r="F58" s="124"/>
      <c r="G58" s="124"/>
      <c r="H58" s="141"/>
      <c r="I58" s="2"/>
      <c r="J58" s="2"/>
      <c r="K58" s="2"/>
      <c r="L58" s="3"/>
      <c r="M58" s="3"/>
      <c r="N58" s="3"/>
      <c r="O58" s="3"/>
      <c r="P58" s="3"/>
    </row>
    <row r="59" spans="1:16" ht="17.5" thickBot="1" x14ac:dyDescent="0.45">
      <c r="A59" s="32"/>
      <c r="B59" s="48"/>
      <c r="C59" s="48"/>
      <c r="D59" s="48"/>
      <c r="E59" s="48"/>
      <c r="F59" s="48"/>
      <c r="G59" s="48"/>
      <c r="H59" s="48"/>
      <c r="I59" s="2"/>
      <c r="J59" s="2"/>
      <c r="K59" s="2"/>
      <c r="L59" s="3"/>
      <c r="M59" s="3"/>
      <c r="N59" s="3"/>
      <c r="O59" s="3"/>
      <c r="P59" s="3"/>
    </row>
    <row r="60" spans="1:16" ht="19" thickBot="1" x14ac:dyDescent="0.45">
      <c r="A60" s="4" t="s">
        <v>28</v>
      </c>
      <c r="B60" s="70" t="s">
        <v>27</v>
      </c>
      <c r="C60" s="70" t="s">
        <v>26</v>
      </c>
      <c r="D60" s="70" t="s">
        <v>25</v>
      </c>
      <c r="E60" s="70" t="s">
        <v>24</v>
      </c>
      <c r="F60" s="70" t="s">
        <v>23</v>
      </c>
      <c r="G60" s="70" t="s">
        <v>22</v>
      </c>
      <c r="H60" s="71" t="s">
        <v>75</v>
      </c>
      <c r="I60" s="2"/>
      <c r="J60" s="2"/>
      <c r="K60" s="2"/>
      <c r="L60" s="3"/>
      <c r="M60" s="3"/>
      <c r="N60" s="3"/>
      <c r="O60" s="3"/>
      <c r="P60" s="3"/>
    </row>
    <row r="61" spans="1:16" x14ac:dyDescent="0.4">
      <c r="A61" s="138" t="s">
        <v>21</v>
      </c>
      <c r="B61" s="21">
        <v>26.465</v>
      </c>
      <c r="C61" s="21">
        <v>21.724</v>
      </c>
      <c r="D61" s="132">
        <f>AVERAGE(B61:B63)</f>
        <v>26.506333333333334</v>
      </c>
      <c r="E61" s="132">
        <f>AVERAGE(C61:C63)</f>
        <v>21.803666666666668</v>
      </c>
      <c r="F61" s="133">
        <f>D61-E61</f>
        <v>4.7026666666666657</v>
      </c>
      <c r="G61" s="133">
        <v>0</v>
      </c>
      <c r="H61" s="135">
        <f>2^-G61</f>
        <v>1</v>
      </c>
      <c r="I61" s="2"/>
      <c r="J61" s="2"/>
      <c r="K61" s="2"/>
      <c r="L61" s="3"/>
      <c r="M61" s="3"/>
      <c r="N61" s="3"/>
      <c r="O61" s="3"/>
      <c r="P61" s="3"/>
    </row>
    <row r="62" spans="1:16" x14ac:dyDescent="0.4">
      <c r="A62" s="121"/>
      <c r="B62" s="22">
        <v>26.507999999999999</v>
      </c>
      <c r="C62" s="22">
        <v>21.849</v>
      </c>
      <c r="D62" s="123"/>
      <c r="E62" s="123"/>
      <c r="F62" s="126"/>
      <c r="G62" s="126"/>
      <c r="H62" s="129"/>
      <c r="I62" s="2"/>
      <c r="J62" s="2"/>
      <c r="K62" s="2"/>
      <c r="L62" s="3"/>
      <c r="M62" s="3"/>
      <c r="N62" s="3"/>
      <c r="O62" s="3"/>
      <c r="P62" s="3"/>
    </row>
    <row r="63" spans="1:16" x14ac:dyDescent="0.4">
      <c r="A63" s="139"/>
      <c r="B63" s="22">
        <v>26.545999999999999</v>
      </c>
      <c r="C63" s="22">
        <v>21.838000000000001</v>
      </c>
      <c r="D63" s="123"/>
      <c r="E63" s="123"/>
      <c r="F63" s="134"/>
      <c r="G63" s="134"/>
      <c r="H63" s="136"/>
      <c r="I63" s="2"/>
      <c r="J63" s="2"/>
      <c r="K63" s="2"/>
      <c r="L63" s="3"/>
      <c r="M63" s="3"/>
      <c r="N63" s="3"/>
      <c r="O63" s="3"/>
      <c r="P63" s="3"/>
    </row>
    <row r="64" spans="1:16" x14ac:dyDescent="0.4">
      <c r="A64" s="120" t="s">
        <v>37</v>
      </c>
      <c r="B64" s="22">
        <v>26.306000000000001</v>
      </c>
      <c r="C64" s="22">
        <v>20.969000000000001</v>
      </c>
      <c r="D64" s="123">
        <f>AVERAGE(B64:B66)</f>
        <v>26.293333333333333</v>
      </c>
      <c r="E64" s="123">
        <f>AVERAGE(C64:C66)</f>
        <v>20.992666666666665</v>
      </c>
      <c r="F64" s="125">
        <f>D64-E64</f>
        <v>5.3006666666666682</v>
      </c>
      <c r="G64" s="125">
        <f>F64-F61</f>
        <v>0.59800000000000253</v>
      </c>
      <c r="H64" s="128">
        <f>2^-G64</f>
        <v>0.66066920282913133</v>
      </c>
      <c r="I64" s="2"/>
      <c r="J64" s="2"/>
      <c r="K64" s="2"/>
      <c r="L64" s="3"/>
      <c r="M64" s="3"/>
      <c r="N64" s="3"/>
      <c r="O64" s="3"/>
      <c r="P64" s="3"/>
    </row>
    <row r="65" spans="1:16" x14ac:dyDescent="0.4">
      <c r="A65" s="121"/>
      <c r="B65" s="22">
        <v>26.244</v>
      </c>
      <c r="C65" s="22">
        <v>20.995000000000001</v>
      </c>
      <c r="D65" s="123"/>
      <c r="E65" s="123"/>
      <c r="F65" s="126"/>
      <c r="G65" s="126"/>
      <c r="H65" s="129"/>
      <c r="I65" s="2"/>
      <c r="J65" s="2"/>
      <c r="K65" s="2"/>
      <c r="L65" s="3"/>
      <c r="M65" s="3"/>
      <c r="N65" s="3"/>
      <c r="O65" s="3"/>
      <c r="P65" s="3"/>
    </row>
    <row r="66" spans="1:16" ht="17.5" thickBot="1" x14ac:dyDescent="0.45">
      <c r="A66" s="122"/>
      <c r="B66" s="23">
        <v>26.33</v>
      </c>
      <c r="C66" s="23">
        <v>21.013999999999999</v>
      </c>
      <c r="D66" s="124"/>
      <c r="E66" s="124"/>
      <c r="F66" s="127"/>
      <c r="G66" s="127"/>
      <c r="H66" s="130"/>
      <c r="I66" s="2"/>
      <c r="J66" s="2"/>
      <c r="K66" s="2"/>
      <c r="L66" s="3"/>
      <c r="M66" s="3"/>
      <c r="N66" s="3"/>
      <c r="O66" s="3"/>
      <c r="P66" s="3"/>
    </row>
    <row r="67" spans="1:16" x14ac:dyDescent="0.4">
      <c r="A67" s="32"/>
      <c r="B67" s="32"/>
      <c r="C67" s="32"/>
      <c r="D67" s="33"/>
      <c r="E67" s="33"/>
      <c r="F67" s="33"/>
      <c r="G67" s="2"/>
      <c r="H67" s="2"/>
      <c r="I67" s="2"/>
      <c r="J67" s="2"/>
      <c r="K67" s="2"/>
      <c r="L67" s="3"/>
      <c r="M67" s="3"/>
      <c r="N67" s="3"/>
      <c r="O67" s="3"/>
      <c r="P67" s="3"/>
    </row>
    <row r="68" spans="1:16" x14ac:dyDescent="0.4">
      <c r="A68" s="32"/>
      <c r="B68" s="32"/>
      <c r="C68" s="32"/>
      <c r="D68" s="33"/>
      <c r="E68" s="33"/>
      <c r="F68" s="33"/>
      <c r="G68" s="2"/>
      <c r="H68" s="2"/>
      <c r="I68" s="2"/>
      <c r="J68" s="2"/>
      <c r="K68" s="2"/>
      <c r="L68" s="3"/>
      <c r="M68" s="3"/>
      <c r="N68" s="3"/>
      <c r="O68" s="3"/>
      <c r="P68" s="3"/>
    </row>
    <row r="69" spans="1:16" x14ac:dyDescent="0.4">
      <c r="A69" s="32"/>
      <c r="B69" s="32"/>
      <c r="C69" s="32"/>
      <c r="D69" s="33"/>
      <c r="E69" s="33"/>
      <c r="F69" s="33"/>
      <c r="G69" s="2"/>
      <c r="H69" s="2"/>
      <c r="I69" s="2"/>
      <c r="J69" s="2"/>
      <c r="K69" s="2"/>
      <c r="L69" s="3"/>
      <c r="M69" s="3"/>
      <c r="N69" s="3"/>
      <c r="O69" s="3"/>
      <c r="P69" s="3"/>
    </row>
    <row r="70" spans="1:16" x14ac:dyDescent="0.4">
      <c r="A70" s="32"/>
      <c r="B70" s="32"/>
      <c r="C70" s="32"/>
      <c r="D70" s="33"/>
      <c r="E70" s="33"/>
      <c r="F70" s="33"/>
      <c r="G70" s="2"/>
      <c r="H70" s="2"/>
      <c r="I70" s="2"/>
      <c r="J70" s="2"/>
      <c r="K70" s="2"/>
      <c r="L70" s="3"/>
      <c r="M70" s="3"/>
      <c r="N70" s="3"/>
      <c r="O70" s="3"/>
      <c r="P70" s="3"/>
    </row>
    <row r="71" spans="1:16" x14ac:dyDescent="0.4">
      <c r="A71" s="32"/>
      <c r="B71" s="32"/>
      <c r="C71" s="32"/>
      <c r="D71" s="33"/>
      <c r="E71" s="33"/>
      <c r="F71" s="33"/>
      <c r="G71" s="2"/>
      <c r="H71" s="2"/>
      <c r="I71" s="2"/>
      <c r="J71" s="2"/>
      <c r="K71" s="2"/>
      <c r="L71" s="3"/>
      <c r="M71" s="3"/>
      <c r="N71" s="3"/>
      <c r="O71" s="3"/>
      <c r="P71" s="3"/>
    </row>
    <row r="72" spans="1:16" x14ac:dyDescent="0.4">
      <c r="A72" s="32"/>
      <c r="B72" s="32"/>
      <c r="C72" s="32"/>
      <c r="D72" s="33"/>
      <c r="E72" s="33"/>
      <c r="F72" s="33"/>
      <c r="G72" s="2"/>
      <c r="H72" s="2"/>
      <c r="I72" s="2"/>
      <c r="J72" s="2"/>
      <c r="K72" s="2"/>
      <c r="L72" s="3"/>
      <c r="M72" s="3"/>
      <c r="N72" s="3"/>
      <c r="O72" s="3"/>
      <c r="P72" s="3"/>
    </row>
  </sheetData>
  <mergeCells count="141">
    <mergeCell ref="A6:A8"/>
    <mergeCell ref="D6:D8"/>
    <mergeCell ref="E6:E8"/>
    <mergeCell ref="F6:F8"/>
    <mergeCell ref="G6:G8"/>
    <mergeCell ref="H6:H8"/>
    <mergeCell ref="O6:O8"/>
    <mergeCell ref="A3:A5"/>
    <mergeCell ref="D3:D5"/>
    <mergeCell ref="E3:E5"/>
    <mergeCell ref="F3:F5"/>
    <mergeCell ref="G3:G5"/>
    <mergeCell ref="H3:H5"/>
    <mergeCell ref="M3:M5"/>
    <mergeCell ref="O3:O5"/>
    <mergeCell ref="M6:M20"/>
    <mergeCell ref="A18:A20"/>
    <mergeCell ref="A12:A14"/>
    <mergeCell ref="E9:E11"/>
    <mergeCell ref="G9:G11"/>
    <mergeCell ref="H9:H11"/>
    <mergeCell ref="H12:H14"/>
    <mergeCell ref="G12:G14"/>
    <mergeCell ref="F12:F14"/>
    <mergeCell ref="P3:P5"/>
    <mergeCell ref="P6:P8"/>
    <mergeCell ref="O9:O11"/>
    <mergeCell ref="P9:P11"/>
    <mergeCell ref="F38:F40"/>
    <mergeCell ref="G38:G40"/>
    <mergeCell ref="H38:H40"/>
    <mergeCell ref="H33:H35"/>
    <mergeCell ref="F27:F29"/>
    <mergeCell ref="F33:F35"/>
    <mergeCell ref="G15:G17"/>
    <mergeCell ref="O18:O20"/>
    <mergeCell ref="P18:P20"/>
    <mergeCell ref="O12:O14"/>
    <mergeCell ref="P12:P14"/>
    <mergeCell ref="O15:O17"/>
    <mergeCell ref="P15:P17"/>
    <mergeCell ref="G18:G20"/>
    <mergeCell ref="H27:H29"/>
    <mergeCell ref="F15:F17"/>
    <mergeCell ref="F18:F20"/>
    <mergeCell ref="F21:F23"/>
    <mergeCell ref="F24:F26"/>
    <mergeCell ref="F9:F11"/>
    <mergeCell ref="A47:A49"/>
    <mergeCell ref="D47:D49"/>
    <mergeCell ref="E47:E49"/>
    <mergeCell ref="F47:F49"/>
    <mergeCell ref="G47:G49"/>
    <mergeCell ref="H47:H49"/>
    <mergeCell ref="F44:F46"/>
    <mergeCell ref="G44:G46"/>
    <mergeCell ref="H44:H46"/>
    <mergeCell ref="G41:G43"/>
    <mergeCell ref="H41:H43"/>
    <mergeCell ref="D30:D32"/>
    <mergeCell ref="E30:E32"/>
    <mergeCell ref="F30:F32"/>
    <mergeCell ref="G30:G32"/>
    <mergeCell ref="H30:H32"/>
    <mergeCell ref="G50:G52"/>
    <mergeCell ref="H50:H52"/>
    <mergeCell ref="G21:G23"/>
    <mergeCell ref="G24:G26"/>
    <mergeCell ref="D21:D23"/>
    <mergeCell ref="E12:E14"/>
    <mergeCell ref="A24:A26"/>
    <mergeCell ref="H15:H17"/>
    <mergeCell ref="H18:H20"/>
    <mergeCell ref="H21:H23"/>
    <mergeCell ref="H24:H26"/>
    <mergeCell ref="E15:E17"/>
    <mergeCell ref="E18:E20"/>
    <mergeCell ref="E21:E23"/>
    <mergeCell ref="E24:E26"/>
    <mergeCell ref="A27:A29"/>
    <mergeCell ref="A30:A32"/>
    <mergeCell ref="D44:D46"/>
    <mergeCell ref="E44:E46"/>
    <mergeCell ref="A9:A11"/>
    <mergeCell ref="A15:A17"/>
    <mergeCell ref="A21:A23"/>
    <mergeCell ref="D9:D11"/>
    <mergeCell ref="D12:D14"/>
    <mergeCell ref="D15:D17"/>
    <mergeCell ref="D18:D20"/>
    <mergeCell ref="A41:A43"/>
    <mergeCell ref="D41:D43"/>
    <mergeCell ref="E41:E43"/>
    <mergeCell ref="E27:E29"/>
    <mergeCell ref="E33:E35"/>
    <mergeCell ref="A56:A58"/>
    <mergeCell ref="A1:P1"/>
    <mergeCell ref="J3:J5"/>
    <mergeCell ref="J6:J8"/>
    <mergeCell ref="J9:J11"/>
    <mergeCell ref="J12:J14"/>
    <mergeCell ref="J15:J17"/>
    <mergeCell ref="J18:J20"/>
    <mergeCell ref="G27:G29"/>
    <mergeCell ref="G33:G35"/>
    <mergeCell ref="D24:D26"/>
    <mergeCell ref="D27:D29"/>
    <mergeCell ref="D33:D35"/>
    <mergeCell ref="A33:A35"/>
    <mergeCell ref="F56:F58"/>
    <mergeCell ref="G56:G58"/>
    <mergeCell ref="A53:A55"/>
    <mergeCell ref="D53:D55"/>
    <mergeCell ref="E53:E55"/>
    <mergeCell ref="F53:F55"/>
    <mergeCell ref="G53:G55"/>
    <mergeCell ref="D56:D58"/>
    <mergeCell ref="A64:A66"/>
    <mergeCell ref="D64:D66"/>
    <mergeCell ref="E64:E66"/>
    <mergeCell ref="F64:F66"/>
    <mergeCell ref="G64:G66"/>
    <mergeCell ref="H64:H66"/>
    <mergeCell ref="A38:A40"/>
    <mergeCell ref="D38:D40"/>
    <mergeCell ref="E38:E40"/>
    <mergeCell ref="F61:F63"/>
    <mergeCell ref="G61:G63"/>
    <mergeCell ref="H61:H63"/>
    <mergeCell ref="E56:E58"/>
    <mergeCell ref="A50:A52"/>
    <mergeCell ref="D50:D52"/>
    <mergeCell ref="E50:E52"/>
    <mergeCell ref="A44:A46"/>
    <mergeCell ref="A61:A63"/>
    <mergeCell ref="D61:D63"/>
    <mergeCell ref="E61:E63"/>
    <mergeCell ref="H56:H58"/>
    <mergeCell ref="H53:H55"/>
    <mergeCell ref="F50:F52"/>
    <mergeCell ref="F41:F43"/>
  </mergeCells>
  <phoneticPr fontId="1" type="noConversion"/>
  <pageMargins left="0.7" right="0.7" top="0.75" bottom="0.75" header="0.3" footer="0.3"/>
  <pageSetup paperSize="9" orientation="portrait" r:id="rId1"/>
  <ignoredErrors>
    <ignoredError sqref="D3:E66 M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D1" zoomScale="75" zoomScaleNormal="75" workbookViewId="0">
      <selection activeCell="M23" sqref="M23"/>
    </sheetView>
  </sheetViews>
  <sheetFormatPr defaultColWidth="8.81640625" defaultRowHeight="17" x14ac:dyDescent="0.4"/>
  <cols>
    <col min="1" max="1" width="28.36328125" style="12" customWidth="1"/>
    <col min="2" max="2" width="10.1796875" style="12" customWidth="1"/>
    <col min="3" max="3" width="10.36328125" style="12" customWidth="1"/>
    <col min="4" max="4" width="20.36328125" style="11" bestFit="1" customWidth="1"/>
    <col min="5" max="5" width="21.36328125" style="11" bestFit="1" customWidth="1"/>
    <col min="6" max="6" width="10.453125" style="11" customWidth="1"/>
    <col min="7" max="7" width="10.453125" customWidth="1"/>
    <col min="8" max="9" width="13.1796875" customWidth="1"/>
    <col min="10" max="10" width="34.36328125" bestFit="1" customWidth="1"/>
    <col min="11" max="11" width="2.81640625" bestFit="1" customWidth="1"/>
    <col min="12" max="12" width="7.453125" style="1" bestFit="1" customWidth="1"/>
    <col min="13" max="13" width="13.36328125" style="1" bestFit="1" customWidth="1"/>
    <col min="14" max="14" width="28.1796875" style="1" bestFit="1" customWidth="1"/>
    <col min="15" max="16" width="7.1796875" style="1" bestFit="1" customWidth="1"/>
  </cols>
  <sheetData>
    <row r="1" spans="1:19" ht="17.5" thickBot="1" x14ac:dyDescent="0.45">
      <c r="A1" s="143" t="s">
        <v>74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2"/>
      <c r="R1" s="2"/>
      <c r="S1" s="2"/>
    </row>
    <row r="2" spans="1:19" ht="19" thickBot="1" x14ac:dyDescent="0.45">
      <c r="A2" s="4" t="s">
        <v>28</v>
      </c>
      <c r="B2" s="59" t="s">
        <v>27</v>
      </c>
      <c r="C2" s="59" t="s">
        <v>26</v>
      </c>
      <c r="D2" s="60" t="s">
        <v>25</v>
      </c>
      <c r="E2" s="60" t="s">
        <v>24</v>
      </c>
      <c r="F2" s="60" t="s">
        <v>23</v>
      </c>
      <c r="G2" s="5" t="s">
        <v>22</v>
      </c>
      <c r="H2" s="61" t="s">
        <v>75</v>
      </c>
      <c r="I2" s="3"/>
      <c r="J2" s="4" t="s">
        <v>41</v>
      </c>
      <c r="K2" s="5"/>
      <c r="L2" s="5" t="s">
        <v>40</v>
      </c>
      <c r="M2" s="5" t="s">
        <v>138</v>
      </c>
      <c r="N2" s="5" t="s">
        <v>137</v>
      </c>
      <c r="O2" s="5" t="s">
        <v>39</v>
      </c>
      <c r="P2" s="61" t="s">
        <v>9</v>
      </c>
      <c r="Q2" s="2"/>
      <c r="R2" s="2"/>
      <c r="S2" s="2"/>
    </row>
    <row r="3" spans="1:19" x14ac:dyDescent="0.4">
      <c r="A3" s="158" t="s">
        <v>21</v>
      </c>
      <c r="B3" s="35">
        <v>23.96</v>
      </c>
      <c r="C3" s="35">
        <v>17.463000000000001</v>
      </c>
      <c r="D3" s="188">
        <f>AVERAGE(B3:B5)</f>
        <v>23.84</v>
      </c>
      <c r="E3" s="188">
        <f>AVERAGE(C3:C5)</f>
        <v>17.478666666666665</v>
      </c>
      <c r="F3" s="188">
        <f>D3-E3</f>
        <v>6.3613333333333344</v>
      </c>
      <c r="G3" s="191">
        <v>0</v>
      </c>
      <c r="H3" s="190">
        <f>2^-G3</f>
        <v>1</v>
      </c>
      <c r="I3" s="3"/>
      <c r="J3" s="171" t="s">
        <v>73</v>
      </c>
      <c r="K3" s="54">
        <v>1</v>
      </c>
      <c r="L3" s="34">
        <v>1</v>
      </c>
      <c r="M3" s="153">
        <f>AVERAGE(L3:L5)</f>
        <v>1.0709569566666666</v>
      </c>
      <c r="N3" s="35">
        <f>L3/M3</f>
        <v>0.933744343108318</v>
      </c>
      <c r="O3" s="153">
        <v>1</v>
      </c>
      <c r="P3" s="175">
        <f>STDEV(N3:N5)</f>
        <v>0.19780178383631253</v>
      </c>
      <c r="Q3" s="2"/>
      <c r="R3" s="2"/>
      <c r="S3" s="2"/>
    </row>
    <row r="4" spans="1:19" x14ac:dyDescent="0.4">
      <c r="A4" s="159"/>
      <c r="B4" s="37">
        <v>23.850999999999999</v>
      </c>
      <c r="C4" s="37">
        <v>17.518000000000001</v>
      </c>
      <c r="D4" s="187"/>
      <c r="E4" s="187"/>
      <c r="F4" s="187"/>
      <c r="G4" s="173"/>
      <c r="H4" s="181"/>
      <c r="I4" s="3"/>
      <c r="J4" s="151"/>
      <c r="K4" s="55">
        <v>2</v>
      </c>
      <c r="L4" s="36">
        <v>0.90370697</v>
      </c>
      <c r="M4" s="154"/>
      <c r="N4" s="37">
        <f>L4/M3</f>
        <v>0.84383127106505851</v>
      </c>
      <c r="O4" s="154"/>
      <c r="P4" s="176"/>
      <c r="Q4" s="2"/>
      <c r="R4" s="2"/>
      <c r="S4" s="2"/>
    </row>
    <row r="5" spans="1:19" x14ac:dyDescent="0.4">
      <c r="A5" s="160"/>
      <c r="B5" s="37">
        <v>23.709</v>
      </c>
      <c r="C5" s="37">
        <v>17.454999999999998</v>
      </c>
      <c r="D5" s="187"/>
      <c r="E5" s="187"/>
      <c r="F5" s="187"/>
      <c r="G5" s="183"/>
      <c r="H5" s="182"/>
      <c r="I5" s="3"/>
      <c r="J5" s="151"/>
      <c r="K5" s="56">
        <v>3</v>
      </c>
      <c r="L5" s="38">
        <v>1.3091638999999999</v>
      </c>
      <c r="M5" s="155"/>
      <c r="N5" s="37">
        <f>L5/M3</f>
        <v>1.2224243858266237</v>
      </c>
      <c r="O5" s="155"/>
      <c r="P5" s="177"/>
      <c r="Q5" s="2"/>
      <c r="R5" s="2"/>
      <c r="S5" s="2"/>
    </row>
    <row r="6" spans="1:19" x14ac:dyDescent="0.4">
      <c r="A6" s="161" t="s">
        <v>38</v>
      </c>
      <c r="B6" s="37">
        <v>23.527999999999999</v>
      </c>
      <c r="C6" s="37">
        <v>17.100999999999999</v>
      </c>
      <c r="D6" s="187">
        <f>AVERAGE(B6:B8)</f>
        <v>23.609333333333336</v>
      </c>
      <c r="E6" s="187">
        <f>AVERAGE(C6:C8)</f>
        <v>17.102333333333331</v>
      </c>
      <c r="F6" s="187">
        <f>D6-E6</f>
        <v>6.507000000000005</v>
      </c>
      <c r="G6" s="164">
        <f>F6-$F$3</f>
        <v>0.14566666666667061</v>
      </c>
      <c r="H6" s="168">
        <f>2^-G6</f>
        <v>0.90396156209391609</v>
      </c>
      <c r="I6" s="30"/>
      <c r="J6" s="151" t="s">
        <v>66</v>
      </c>
      <c r="K6" s="57">
        <v>1</v>
      </c>
      <c r="L6" s="39">
        <v>0.43932626000000002</v>
      </c>
      <c r="M6" s="164"/>
      <c r="N6" s="37">
        <f>L6/M3</f>
        <v>0.41021841005393417</v>
      </c>
      <c r="O6" s="156">
        <f>AVERAGE(N6:N8)</f>
        <v>0.50310654408591282</v>
      </c>
      <c r="P6" s="178">
        <f>STDEV(N6:N8)</f>
        <v>0.11669943255871192</v>
      </c>
      <c r="Q6" s="2"/>
      <c r="R6" s="2"/>
      <c r="S6" s="2"/>
    </row>
    <row r="7" spans="1:19" x14ac:dyDescent="0.4">
      <c r="A7" s="159"/>
      <c r="B7" s="37">
        <v>23.706</v>
      </c>
      <c r="C7" s="37">
        <v>17.038</v>
      </c>
      <c r="D7" s="187"/>
      <c r="E7" s="187"/>
      <c r="F7" s="187"/>
      <c r="G7" s="165"/>
      <c r="H7" s="169"/>
      <c r="I7" s="30"/>
      <c r="J7" s="151"/>
      <c r="K7" s="55">
        <v>2</v>
      </c>
      <c r="L7" s="36">
        <v>0.49800260000000002</v>
      </c>
      <c r="M7" s="165"/>
      <c r="N7" s="37">
        <f>L7/M3</f>
        <v>0.46500711060323446</v>
      </c>
      <c r="O7" s="154"/>
      <c r="P7" s="176"/>
      <c r="Q7" s="2"/>
      <c r="R7" s="2"/>
      <c r="S7" s="2"/>
    </row>
    <row r="8" spans="1:19" x14ac:dyDescent="0.4">
      <c r="A8" s="160"/>
      <c r="B8" s="37">
        <v>23.594000000000001</v>
      </c>
      <c r="C8" s="37">
        <v>17.167999999999999</v>
      </c>
      <c r="D8" s="187"/>
      <c r="E8" s="187"/>
      <c r="F8" s="187"/>
      <c r="G8" s="166"/>
      <c r="H8" s="170"/>
      <c r="I8" s="30"/>
      <c r="J8" s="151"/>
      <c r="K8" s="56">
        <v>3</v>
      </c>
      <c r="L8" s="38">
        <v>0.67908749999999996</v>
      </c>
      <c r="M8" s="165"/>
      <c r="N8" s="37">
        <f>L8/M3</f>
        <v>0.63409411160056983</v>
      </c>
      <c r="O8" s="155"/>
      <c r="P8" s="177"/>
      <c r="Q8" s="2"/>
      <c r="R8" s="2"/>
      <c r="S8" s="2"/>
    </row>
    <row r="9" spans="1:19" x14ac:dyDescent="0.4">
      <c r="A9" s="161" t="s">
        <v>37</v>
      </c>
      <c r="B9" s="37">
        <v>24.713999999999999</v>
      </c>
      <c r="C9" s="37">
        <v>16.983000000000001</v>
      </c>
      <c r="D9" s="187">
        <f>AVERAGE(B9:B11)</f>
        <v>24.604333333333333</v>
      </c>
      <c r="E9" s="187">
        <f>AVERAGE(C9:C11)</f>
        <v>17.056333333333331</v>
      </c>
      <c r="F9" s="187">
        <f>D9-E9</f>
        <v>7.5480000000000018</v>
      </c>
      <c r="G9" s="164">
        <f>F9-$F$3</f>
        <v>1.1866666666666674</v>
      </c>
      <c r="H9" s="168">
        <f>2^-G9</f>
        <v>0.43931672611060668</v>
      </c>
      <c r="I9" s="30"/>
      <c r="J9" s="151" t="s">
        <v>67</v>
      </c>
      <c r="K9" s="57">
        <v>1</v>
      </c>
      <c r="L9" s="39">
        <v>0.43838036000000002</v>
      </c>
      <c r="M9" s="165"/>
      <c r="N9" s="37">
        <f>L9/M3</f>
        <v>0.40933518127978802</v>
      </c>
      <c r="O9" s="156">
        <f>AVERAGE(N9:N11)</f>
        <v>0.49515289109642929</v>
      </c>
      <c r="P9" s="178">
        <f>STDEV(N9:N11)</f>
        <v>0.13512331818419432</v>
      </c>
      <c r="Q9" s="2"/>
      <c r="R9" s="2"/>
      <c r="S9" s="2"/>
    </row>
    <row r="10" spans="1:19" x14ac:dyDescent="0.4">
      <c r="A10" s="159"/>
      <c r="B10" s="37">
        <v>24.597999999999999</v>
      </c>
      <c r="C10" s="37">
        <v>17.088000000000001</v>
      </c>
      <c r="D10" s="187"/>
      <c r="E10" s="187"/>
      <c r="F10" s="187"/>
      <c r="G10" s="165"/>
      <c r="H10" s="169"/>
      <c r="I10" s="30"/>
      <c r="J10" s="151"/>
      <c r="K10" s="55">
        <v>2</v>
      </c>
      <c r="L10" s="36">
        <v>0.69709694</v>
      </c>
      <c r="M10" s="165"/>
      <c r="N10" s="37">
        <f>L10/M3</f>
        <v>0.65091032432311857</v>
      </c>
      <c r="O10" s="154"/>
      <c r="P10" s="176"/>
      <c r="Q10" s="2"/>
      <c r="R10" s="2"/>
      <c r="S10" s="2"/>
    </row>
    <row r="11" spans="1:19" x14ac:dyDescent="0.4">
      <c r="A11" s="160"/>
      <c r="B11" s="37">
        <v>24.501000000000001</v>
      </c>
      <c r="C11" s="37">
        <v>17.097999999999999</v>
      </c>
      <c r="D11" s="187"/>
      <c r="E11" s="187"/>
      <c r="F11" s="187"/>
      <c r="G11" s="166"/>
      <c r="H11" s="170"/>
      <c r="I11" s="30"/>
      <c r="J11" s="151"/>
      <c r="K11" s="56">
        <v>3</v>
      </c>
      <c r="L11" s="38">
        <v>0.45538499999999998</v>
      </c>
      <c r="M11" s="165"/>
      <c r="N11" s="37">
        <f>L11/M3</f>
        <v>0.4252131676863814</v>
      </c>
      <c r="O11" s="155"/>
      <c r="P11" s="177"/>
      <c r="Q11" s="2"/>
      <c r="R11" s="2"/>
      <c r="S11" s="2"/>
    </row>
    <row r="12" spans="1:19" x14ac:dyDescent="0.4">
      <c r="A12" s="161" t="s">
        <v>36</v>
      </c>
      <c r="B12" s="37">
        <v>23.960999999999999</v>
      </c>
      <c r="C12" s="37">
        <v>16.670000000000002</v>
      </c>
      <c r="D12" s="187">
        <f>AVERAGE(B12:B14)</f>
        <v>24.020333333333337</v>
      </c>
      <c r="E12" s="187">
        <f>AVERAGE(C12:C14)</f>
        <v>16.654</v>
      </c>
      <c r="F12" s="187">
        <f>D12-E12</f>
        <v>7.366333333333337</v>
      </c>
      <c r="G12" s="172">
        <f>F12-$F$3</f>
        <v>1.0050000000000026</v>
      </c>
      <c r="H12" s="168">
        <f>2^-G12</f>
        <v>0.498270131413933</v>
      </c>
      <c r="I12" s="30"/>
      <c r="J12" s="151" t="s">
        <v>70</v>
      </c>
      <c r="K12" s="57">
        <v>1</v>
      </c>
      <c r="L12" s="39">
        <v>0.6075294</v>
      </c>
      <c r="M12" s="165"/>
      <c r="N12" s="37">
        <f>L12/M3</f>
        <v>0.56727714052199063</v>
      </c>
      <c r="O12" s="156">
        <f>AVERAGE(N12:N14)</f>
        <v>0.6714301779579458</v>
      </c>
      <c r="P12" s="178">
        <f>STDEV(N12:N14)</f>
        <v>9.0373412426099226E-2</v>
      </c>
      <c r="Q12" s="2"/>
      <c r="R12" s="2"/>
      <c r="S12" s="2"/>
    </row>
    <row r="13" spans="1:19" x14ac:dyDescent="0.4">
      <c r="A13" s="159"/>
      <c r="B13" s="37">
        <v>23.991</v>
      </c>
      <c r="C13" s="37">
        <v>16.638999999999999</v>
      </c>
      <c r="D13" s="187"/>
      <c r="E13" s="187"/>
      <c r="F13" s="187"/>
      <c r="G13" s="173"/>
      <c r="H13" s="169"/>
      <c r="I13" s="30"/>
      <c r="J13" s="151"/>
      <c r="K13" s="55">
        <v>2</v>
      </c>
      <c r="L13" s="36">
        <v>0.7688374</v>
      </c>
      <c r="M13" s="165"/>
      <c r="N13" s="37">
        <f>L13/M3</f>
        <v>0.71789757302010715</v>
      </c>
      <c r="O13" s="154"/>
      <c r="P13" s="176"/>
      <c r="Q13" s="2"/>
      <c r="R13" s="2"/>
      <c r="S13" s="2"/>
    </row>
    <row r="14" spans="1:19" x14ac:dyDescent="0.4">
      <c r="A14" s="160"/>
      <c r="B14" s="37">
        <v>24.109000000000002</v>
      </c>
      <c r="C14" s="37">
        <v>16.652999999999999</v>
      </c>
      <c r="D14" s="187"/>
      <c r="E14" s="187"/>
      <c r="F14" s="187"/>
      <c r="G14" s="183"/>
      <c r="H14" s="170"/>
      <c r="I14" s="30"/>
      <c r="J14" s="151"/>
      <c r="K14" s="56">
        <v>3</v>
      </c>
      <c r="L14" s="38">
        <v>0.78085165999999995</v>
      </c>
      <c r="M14" s="165"/>
      <c r="N14" s="37">
        <f>L14/M3</f>
        <v>0.72911582033173961</v>
      </c>
      <c r="O14" s="155"/>
      <c r="P14" s="177"/>
      <c r="Q14" s="2"/>
      <c r="R14" s="2"/>
      <c r="S14" s="2"/>
    </row>
    <row r="15" spans="1:19" x14ac:dyDescent="0.4">
      <c r="A15" s="162" t="s">
        <v>35</v>
      </c>
      <c r="B15" s="37">
        <v>24.582000000000001</v>
      </c>
      <c r="C15" s="37">
        <v>16.925999999999998</v>
      </c>
      <c r="D15" s="187">
        <f>AVERAGE(B15:B17)</f>
        <v>24.471666666666664</v>
      </c>
      <c r="E15" s="187">
        <f>AVERAGE(C15:C17)</f>
        <v>16.920666666666666</v>
      </c>
      <c r="F15" s="187">
        <f>D15-E15</f>
        <v>7.5509999999999984</v>
      </c>
      <c r="G15" s="164">
        <f>F15-$F$3</f>
        <v>1.189666666666664</v>
      </c>
      <c r="H15" s="168">
        <f>2^-G15</f>
        <v>0.43840414182205889</v>
      </c>
      <c r="I15" s="30"/>
      <c r="J15" s="151" t="s">
        <v>68</v>
      </c>
      <c r="K15" s="57">
        <v>1</v>
      </c>
      <c r="L15" s="39">
        <v>0.82763432999999997</v>
      </c>
      <c r="M15" s="165"/>
      <c r="N15" s="37">
        <f>L15/M3</f>
        <v>0.77279887379974288</v>
      </c>
      <c r="O15" s="156">
        <f>AVERAGE(N15:N17)</f>
        <v>0.78789018682222978</v>
      </c>
      <c r="P15" s="178">
        <f>STDEV(N15:N17)</f>
        <v>2.5354761297188881E-2</v>
      </c>
      <c r="Q15" s="2"/>
      <c r="R15" s="2"/>
      <c r="S15" s="2"/>
    </row>
    <row r="16" spans="1:19" x14ac:dyDescent="0.4">
      <c r="A16" s="159"/>
      <c r="B16" s="37">
        <v>24.446999999999999</v>
      </c>
      <c r="C16" s="37">
        <v>16.893999999999998</v>
      </c>
      <c r="D16" s="187"/>
      <c r="E16" s="187"/>
      <c r="F16" s="187"/>
      <c r="G16" s="165"/>
      <c r="H16" s="169"/>
      <c r="I16" s="30"/>
      <c r="J16" s="151"/>
      <c r="K16" s="55">
        <v>2</v>
      </c>
      <c r="L16" s="36">
        <v>0.82860909999999999</v>
      </c>
      <c r="M16" s="165"/>
      <c r="N16" s="37">
        <f>L16/M3</f>
        <v>0.77370905977307458</v>
      </c>
      <c r="O16" s="154"/>
      <c r="P16" s="176"/>
      <c r="Q16" s="2"/>
      <c r="R16" s="2"/>
      <c r="S16" s="2"/>
    </row>
    <row r="17" spans="1:19" x14ac:dyDescent="0.4">
      <c r="A17" s="160"/>
      <c r="B17" s="37">
        <v>24.385999999999999</v>
      </c>
      <c r="C17" s="37">
        <v>16.942</v>
      </c>
      <c r="D17" s="187"/>
      <c r="E17" s="187"/>
      <c r="F17" s="187"/>
      <c r="G17" s="166"/>
      <c r="H17" s="170"/>
      <c r="I17" s="30"/>
      <c r="J17" s="151"/>
      <c r="K17" s="56">
        <v>3</v>
      </c>
      <c r="L17" s="38">
        <v>0.87514599999999998</v>
      </c>
      <c r="M17" s="165"/>
      <c r="N17" s="37">
        <f>L17/M3</f>
        <v>0.81716262689387209</v>
      </c>
      <c r="O17" s="155"/>
      <c r="P17" s="177"/>
      <c r="Q17" s="2"/>
      <c r="R17" s="2"/>
      <c r="S17" s="2"/>
    </row>
    <row r="18" spans="1:19" x14ac:dyDescent="0.4">
      <c r="A18" s="162" t="s">
        <v>34</v>
      </c>
      <c r="B18" s="37">
        <v>23.59</v>
      </c>
      <c r="C18" s="37">
        <v>16.745999999999999</v>
      </c>
      <c r="D18" s="187">
        <f>AVERAGE(B18:B20)</f>
        <v>23.617333333333335</v>
      </c>
      <c r="E18" s="187">
        <f>AVERAGE(C18:C20)</f>
        <v>16.735333333333333</v>
      </c>
      <c r="F18" s="187">
        <f>D18-E18</f>
        <v>6.8820000000000014</v>
      </c>
      <c r="G18" s="164">
        <f>F18-$F$3</f>
        <v>0.52066666666666706</v>
      </c>
      <c r="H18" s="168">
        <f>2^-G18</f>
        <v>0.69704965340695679</v>
      </c>
      <c r="I18" s="30"/>
      <c r="J18" s="151" t="s">
        <v>69</v>
      </c>
      <c r="K18" s="57">
        <v>1</v>
      </c>
      <c r="L18" s="39">
        <v>1.4382409</v>
      </c>
      <c r="M18" s="165"/>
      <c r="N18" s="37">
        <f>L18/M3</f>
        <v>1.3429493044020162</v>
      </c>
      <c r="O18" s="156">
        <f>AVERAGE(N18:N20)</f>
        <v>1.1370266057409273</v>
      </c>
      <c r="P18" s="178">
        <f>STDEV(N18:N20)</f>
        <v>0.23630026213101105</v>
      </c>
      <c r="Q18" s="2"/>
      <c r="R18" s="2"/>
      <c r="S18" s="2"/>
    </row>
    <row r="19" spans="1:19" x14ac:dyDescent="0.4">
      <c r="A19" s="159"/>
      <c r="B19" s="37">
        <v>23.577999999999999</v>
      </c>
      <c r="C19" s="37">
        <v>16.768000000000001</v>
      </c>
      <c r="D19" s="187"/>
      <c r="E19" s="187"/>
      <c r="F19" s="187"/>
      <c r="G19" s="165"/>
      <c r="H19" s="169"/>
      <c r="I19" s="30"/>
      <c r="J19" s="151"/>
      <c r="K19" s="55">
        <v>2</v>
      </c>
      <c r="L19" s="36">
        <v>0.94140756000000003</v>
      </c>
      <c r="M19" s="165"/>
      <c r="N19" s="37">
        <f>L19/M3</f>
        <v>0.87903398370940455</v>
      </c>
      <c r="O19" s="154"/>
      <c r="P19" s="176"/>
      <c r="Q19" s="2"/>
      <c r="R19" s="2"/>
      <c r="S19" s="2"/>
    </row>
    <row r="20" spans="1:19" ht="17.5" thickBot="1" x14ac:dyDescent="0.45">
      <c r="A20" s="160"/>
      <c r="B20" s="37">
        <v>23.684000000000001</v>
      </c>
      <c r="C20" s="37">
        <v>16.692</v>
      </c>
      <c r="D20" s="187"/>
      <c r="E20" s="187"/>
      <c r="F20" s="187"/>
      <c r="G20" s="166"/>
      <c r="H20" s="170"/>
      <c r="I20" s="30"/>
      <c r="J20" s="152"/>
      <c r="K20" s="58">
        <v>3</v>
      </c>
      <c r="L20" s="40">
        <v>1.2734711999999999</v>
      </c>
      <c r="M20" s="167"/>
      <c r="N20" s="41">
        <f>L20/M3</f>
        <v>1.1890965291113613</v>
      </c>
      <c r="O20" s="157"/>
      <c r="P20" s="179"/>
      <c r="Q20" s="2"/>
      <c r="R20" s="2"/>
      <c r="S20" s="2"/>
    </row>
    <row r="21" spans="1:19" x14ac:dyDescent="0.4">
      <c r="A21" s="162" t="s">
        <v>33</v>
      </c>
      <c r="B21" s="37">
        <v>24.152000000000001</v>
      </c>
      <c r="C21" s="37">
        <v>17.079999999999998</v>
      </c>
      <c r="D21" s="187">
        <f>AVERAGE(B21:B23)</f>
        <v>24.106333333333335</v>
      </c>
      <c r="E21" s="187">
        <f>AVERAGE(C21:C23)</f>
        <v>17.026333333333337</v>
      </c>
      <c r="F21" s="187">
        <f>D21-E21</f>
        <v>7.0799999999999983</v>
      </c>
      <c r="G21" s="164">
        <f>F21-$F$3</f>
        <v>0.7186666666666639</v>
      </c>
      <c r="H21" s="168">
        <f>2^-G21</f>
        <v>0.60765877872396934</v>
      </c>
      <c r="I21" s="30"/>
      <c r="J21" s="2"/>
      <c r="K21" s="2"/>
      <c r="L21" s="3"/>
      <c r="M21" s="3"/>
      <c r="N21" s="3"/>
      <c r="O21" s="3"/>
      <c r="P21" s="3"/>
      <c r="Q21" s="2"/>
      <c r="R21" s="2"/>
      <c r="S21" s="2"/>
    </row>
    <row r="22" spans="1:19" x14ac:dyDescent="0.4">
      <c r="A22" s="159"/>
      <c r="B22" s="37">
        <v>24.091999999999999</v>
      </c>
      <c r="C22" s="37">
        <v>16.998000000000001</v>
      </c>
      <c r="D22" s="187"/>
      <c r="E22" s="187"/>
      <c r="F22" s="187"/>
      <c r="G22" s="165"/>
      <c r="H22" s="169"/>
      <c r="I22" s="30"/>
      <c r="J22" s="2"/>
      <c r="K22" s="2"/>
      <c r="L22" s="3"/>
      <c r="M22" s="3"/>
      <c r="N22" s="3"/>
      <c r="O22" s="3"/>
      <c r="P22" s="3"/>
      <c r="Q22" s="2"/>
      <c r="R22" s="2"/>
      <c r="S22" s="2"/>
    </row>
    <row r="23" spans="1:19" x14ac:dyDescent="0.4">
      <c r="A23" s="160"/>
      <c r="B23" s="37">
        <v>24.074999999999999</v>
      </c>
      <c r="C23" s="37">
        <v>17.001000000000001</v>
      </c>
      <c r="D23" s="187"/>
      <c r="E23" s="187"/>
      <c r="F23" s="187"/>
      <c r="G23" s="166"/>
      <c r="H23" s="170"/>
      <c r="I23" s="30"/>
      <c r="J23" s="2"/>
      <c r="K23" s="2"/>
      <c r="L23" s="3"/>
      <c r="M23" s="3"/>
      <c r="N23" s="3"/>
      <c r="O23" s="3"/>
      <c r="P23" s="3"/>
      <c r="Q23" s="2"/>
      <c r="R23" s="2"/>
      <c r="S23" s="2"/>
    </row>
    <row r="24" spans="1:19" x14ac:dyDescent="0.4">
      <c r="A24" s="162" t="s">
        <v>32</v>
      </c>
      <c r="B24" s="37">
        <v>23.797000000000001</v>
      </c>
      <c r="C24" s="37">
        <v>17.132999999999999</v>
      </c>
      <c r="D24" s="187">
        <f>AVERAGE(B24:B26)</f>
        <v>23.861000000000001</v>
      </c>
      <c r="E24" s="187">
        <f>AVERAGE(C24:C26)</f>
        <v>17.120999999999999</v>
      </c>
      <c r="F24" s="187">
        <f>D24-E24</f>
        <v>6.740000000000002</v>
      </c>
      <c r="G24" s="164">
        <f>F24-$F$3</f>
        <v>0.3786666666666676</v>
      </c>
      <c r="H24" s="168">
        <f>2^-G24</f>
        <v>0.76914810605378936</v>
      </c>
      <c r="I24" s="30"/>
      <c r="J24" s="2"/>
      <c r="K24" s="2"/>
      <c r="L24" s="3"/>
      <c r="M24" s="3"/>
      <c r="N24" s="3"/>
      <c r="O24" s="3"/>
      <c r="P24" s="3"/>
      <c r="Q24" s="2"/>
      <c r="R24" s="2"/>
      <c r="S24" s="2"/>
    </row>
    <row r="25" spans="1:19" x14ac:dyDescent="0.4">
      <c r="A25" s="159"/>
      <c r="B25" s="37">
        <v>23.896999999999998</v>
      </c>
      <c r="C25" s="37">
        <v>17.149999999999999</v>
      </c>
      <c r="D25" s="187"/>
      <c r="E25" s="187"/>
      <c r="F25" s="187"/>
      <c r="G25" s="165"/>
      <c r="H25" s="169"/>
      <c r="I25" s="30"/>
      <c r="J25" s="2"/>
      <c r="K25" s="2"/>
      <c r="L25" s="3"/>
      <c r="M25" s="3"/>
      <c r="N25" s="3"/>
      <c r="O25" s="3"/>
      <c r="P25" s="3"/>
      <c r="Q25" s="2"/>
      <c r="R25" s="2"/>
      <c r="S25" s="2"/>
    </row>
    <row r="26" spans="1:19" x14ac:dyDescent="0.4">
      <c r="A26" s="160"/>
      <c r="B26" s="37">
        <v>23.888999999999999</v>
      </c>
      <c r="C26" s="37">
        <v>17.079999999999998</v>
      </c>
      <c r="D26" s="187"/>
      <c r="E26" s="187"/>
      <c r="F26" s="187"/>
      <c r="G26" s="166"/>
      <c r="H26" s="170"/>
      <c r="I26" s="30"/>
      <c r="J26" s="2"/>
      <c r="K26" s="2"/>
      <c r="L26" s="3"/>
      <c r="M26" s="3"/>
      <c r="N26" s="3"/>
      <c r="O26" s="3"/>
      <c r="P26" s="3"/>
      <c r="Q26" s="2"/>
      <c r="R26" s="2"/>
      <c r="S26" s="2"/>
    </row>
    <row r="27" spans="1:19" x14ac:dyDescent="0.4">
      <c r="A27" s="162" t="s">
        <v>31</v>
      </c>
      <c r="B27" s="37">
        <v>23.792000000000002</v>
      </c>
      <c r="C27" s="37">
        <v>17.097999999999999</v>
      </c>
      <c r="D27" s="187">
        <f>AVERAGE(B27:B29)</f>
        <v>23.756</v>
      </c>
      <c r="E27" s="187">
        <f>AVERAGE(C27:C29)</f>
        <v>17.12233333333333</v>
      </c>
      <c r="F27" s="187">
        <f>D27-E27</f>
        <v>6.6336666666666702</v>
      </c>
      <c r="G27" s="164">
        <f>F27-$F$3</f>
        <v>0.27233333333333576</v>
      </c>
      <c r="H27" s="168">
        <f>2^-G27</f>
        <v>0.82797933538526036</v>
      </c>
      <c r="I27" s="30"/>
      <c r="J27" s="2"/>
      <c r="K27" s="2"/>
      <c r="L27" s="3"/>
      <c r="M27" s="3"/>
      <c r="N27" s="3"/>
      <c r="O27" s="3"/>
      <c r="P27" s="3"/>
      <c r="Q27" s="2"/>
      <c r="R27" s="2"/>
      <c r="S27" s="2"/>
    </row>
    <row r="28" spans="1:19" x14ac:dyDescent="0.4">
      <c r="A28" s="159"/>
      <c r="B28" s="37">
        <v>23.709</v>
      </c>
      <c r="C28" s="37">
        <v>17.135999999999999</v>
      </c>
      <c r="D28" s="187"/>
      <c r="E28" s="187"/>
      <c r="F28" s="187"/>
      <c r="G28" s="165"/>
      <c r="H28" s="169"/>
      <c r="I28" s="30"/>
      <c r="J28" s="2"/>
      <c r="K28" s="2"/>
      <c r="L28" s="3"/>
      <c r="M28" s="3"/>
      <c r="N28" s="3"/>
      <c r="O28" s="3"/>
      <c r="P28" s="3"/>
      <c r="Q28" s="2"/>
      <c r="R28" s="2"/>
      <c r="S28" s="2"/>
    </row>
    <row r="29" spans="1:19" x14ac:dyDescent="0.4">
      <c r="A29" s="160"/>
      <c r="B29" s="37">
        <v>23.766999999999999</v>
      </c>
      <c r="C29" s="37">
        <v>17.132999999999999</v>
      </c>
      <c r="D29" s="187"/>
      <c r="E29" s="187"/>
      <c r="F29" s="187"/>
      <c r="G29" s="166"/>
      <c r="H29" s="170"/>
      <c r="I29" s="30"/>
      <c r="J29" s="2"/>
      <c r="K29" s="2"/>
      <c r="L29" s="3"/>
      <c r="M29" s="3"/>
      <c r="N29" s="3"/>
      <c r="O29" s="3"/>
      <c r="P29" s="3"/>
      <c r="Q29" s="2"/>
      <c r="R29" s="2"/>
      <c r="S29" s="2"/>
    </row>
    <row r="30" spans="1:19" x14ac:dyDescent="0.4">
      <c r="A30" s="162" t="s">
        <v>30</v>
      </c>
      <c r="B30" s="37">
        <v>23.641999999999999</v>
      </c>
      <c r="C30" s="37">
        <v>17.850000000000001</v>
      </c>
      <c r="D30" s="187">
        <f>AVERAGE(B30:B32)</f>
        <v>23.611000000000001</v>
      </c>
      <c r="E30" s="187">
        <f>AVERAGE(C30:C32)</f>
        <v>17.774333333333331</v>
      </c>
      <c r="F30" s="187">
        <f>D30-E30</f>
        <v>5.8366666666666696</v>
      </c>
      <c r="G30" s="164">
        <f>F30-$F$3</f>
        <v>-0.52466666666666484</v>
      </c>
      <c r="H30" s="168">
        <f>2^-G30</f>
        <v>1.4386011541643042</v>
      </c>
      <c r="I30" s="30"/>
      <c r="J30" s="2"/>
      <c r="K30" s="2"/>
      <c r="L30" s="3"/>
      <c r="M30" s="3"/>
      <c r="N30" s="3"/>
      <c r="O30" s="3"/>
      <c r="P30" s="3"/>
      <c r="Q30" s="2"/>
      <c r="R30" s="2"/>
      <c r="S30" s="2"/>
    </row>
    <row r="31" spans="1:19" x14ac:dyDescent="0.4">
      <c r="A31" s="159"/>
      <c r="B31" s="37">
        <v>23.605</v>
      </c>
      <c r="C31" s="37">
        <v>17.733000000000001</v>
      </c>
      <c r="D31" s="187"/>
      <c r="E31" s="187"/>
      <c r="F31" s="187"/>
      <c r="G31" s="165"/>
      <c r="H31" s="169"/>
      <c r="I31" s="30"/>
      <c r="J31" s="2"/>
      <c r="K31" s="2"/>
      <c r="L31" s="3"/>
      <c r="M31" s="3"/>
      <c r="N31" s="3"/>
      <c r="O31" s="3"/>
      <c r="P31" s="3"/>
      <c r="Q31" s="2"/>
      <c r="R31" s="2"/>
      <c r="S31" s="2"/>
    </row>
    <row r="32" spans="1:19" x14ac:dyDescent="0.4">
      <c r="A32" s="160"/>
      <c r="B32" s="37">
        <v>23.585999999999999</v>
      </c>
      <c r="C32" s="37">
        <v>17.739999999999998</v>
      </c>
      <c r="D32" s="187"/>
      <c r="E32" s="187"/>
      <c r="F32" s="187"/>
      <c r="G32" s="166"/>
      <c r="H32" s="170"/>
      <c r="I32" s="30"/>
      <c r="J32" s="2"/>
      <c r="K32" s="2"/>
      <c r="L32" s="3"/>
      <c r="M32" s="3"/>
      <c r="N32" s="3"/>
      <c r="O32" s="3"/>
      <c r="P32" s="3"/>
      <c r="Q32" s="2"/>
      <c r="R32" s="2"/>
      <c r="S32" s="2"/>
    </row>
    <row r="33" spans="1:19" x14ac:dyDescent="0.4">
      <c r="A33" s="162" t="s">
        <v>29</v>
      </c>
      <c r="B33" s="37">
        <v>23.449000000000002</v>
      </c>
      <c r="C33" s="37">
        <v>17.071999999999999</v>
      </c>
      <c r="D33" s="187">
        <f>AVERAGE(B33:B35)</f>
        <v>23.538333333333338</v>
      </c>
      <c r="E33" s="187">
        <f>AVERAGE(C33:C35)</f>
        <v>17.090333333333334</v>
      </c>
      <c r="F33" s="187">
        <f>D33-E33</f>
        <v>6.448000000000004</v>
      </c>
      <c r="G33" s="164">
        <f>F33-$F$3</f>
        <v>8.6666666666669556E-2</v>
      </c>
      <c r="H33" s="168">
        <f>2^-G33</f>
        <v>0.9416960173873451</v>
      </c>
      <c r="I33" s="30"/>
      <c r="J33" s="2"/>
      <c r="K33" s="2"/>
      <c r="L33" s="3"/>
      <c r="M33" s="3"/>
      <c r="N33" s="3"/>
      <c r="O33" s="3"/>
      <c r="P33" s="3"/>
      <c r="Q33" s="2"/>
      <c r="R33" s="2"/>
      <c r="S33" s="2"/>
    </row>
    <row r="34" spans="1:19" x14ac:dyDescent="0.4">
      <c r="A34" s="159"/>
      <c r="B34" s="37">
        <v>23.63</v>
      </c>
      <c r="C34" s="37">
        <v>17.11</v>
      </c>
      <c r="D34" s="187"/>
      <c r="E34" s="187"/>
      <c r="F34" s="187"/>
      <c r="G34" s="165"/>
      <c r="H34" s="169"/>
      <c r="I34" s="30"/>
      <c r="J34" s="2"/>
      <c r="K34" s="2"/>
      <c r="L34" s="3"/>
      <c r="M34" s="3"/>
      <c r="N34" s="3"/>
      <c r="O34" s="3"/>
      <c r="P34" s="3"/>
      <c r="Q34" s="2"/>
      <c r="R34" s="2"/>
      <c r="S34" s="2"/>
    </row>
    <row r="35" spans="1:19" ht="17.5" thickBot="1" x14ac:dyDescent="0.45">
      <c r="A35" s="163"/>
      <c r="B35" s="41">
        <v>23.536000000000001</v>
      </c>
      <c r="C35" s="41">
        <v>17.088999999999999</v>
      </c>
      <c r="D35" s="192"/>
      <c r="E35" s="192"/>
      <c r="F35" s="192"/>
      <c r="G35" s="167"/>
      <c r="H35" s="180"/>
      <c r="I35" s="30"/>
      <c r="J35" s="2"/>
      <c r="K35" s="2"/>
      <c r="L35" s="3"/>
      <c r="M35" s="3"/>
      <c r="N35" s="3"/>
      <c r="O35" s="3"/>
      <c r="P35" s="3"/>
      <c r="Q35" s="2"/>
      <c r="R35" s="2"/>
      <c r="S35" s="2"/>
    </row>
    <row r="36" spans="1:19" ht="17.5" thickBot="1" x14ac:dyDescent="0.45">
      <c r="A36" s="42"/>
      <c r="B36" s="43"/>
      <c r="C36" s="43"/>
      <c r="D36" s="44"/>
      <c r="E36" s="44"/>
      <c r="F36" s="44"/>
      <c r="G36" s="45"/>
      <c r="H36" s="45"/>
      <c r="I36" s="3"/>
      <c r="J36" s="2"/>
      <c r="K36" s="2"/>
      <c r="L36" s="3"/>
      <c r="M36" s="3"/>
      <c r="N36" s="3"/>
      <c r="O36" s="3"/>
      <c r="P36" s="3"/>
      <c r="Q36" s="2"/>
      <c r="R36" s="2"/>
      <c r="S36" s="2"/>
    </row>
    <row r="37" spans="1:19" ht="19" thickBot="1" x14ac:dyDescent="0.45">
      <c r="A37" s="62" t="s">
        <v>28</v>
      </c>
      <c r="B37" s="63" t="s">
        <v>27</v>
      </c>
      <c r="C37" s="63" t="s">
        <v>26</v>
      </c>
      <c r="D37" s="64" t="s">
        <v>25</v>
      </c>
      <c r="E37" s="64" t="s">
        <v>24</v>
      </c>
      <c r="F37" s="64" t="s">
        <v>23</v>
      </c>
      <c r="G37" s="65" t="s">
        <v>22</v>
      </c>
      <c r="H37" s="66" t="s">
        <v>76</v>
      </c>
      <c r="I37" s="3"/>
      <c r="J37" s="2"/>
      <c r="K37" s="2"/>
      <c r="L37" s="3"/>
      <c r="M37" s="3"/>
      <c r="N37" s="3"/>
      <c r="O37" s="3"/>
      <c r="P37" s="3"/>
      <c r="Q37" s="2"/>
      <c r="R37" s="2"/>
      <c r="S37" s="2"/>
    </row>
    <row r="38" spans="1:19" x14ac:dyDescent="0.4">
      <c r="A38" s="159" t="s">
        <v>21</v>
      </c>
      <c r="B38" s="46">
        <v>24.09</v>
      </c>
      <c r="C38" s="46">
        <v>17.382000000000001</v>
      </c>
      <c r="D38" s="185">
        <f>AVERAGE(B38:B40)</f>
        <v>24.096999999999998</v>
      </c>
      <c r="E38" s="185">
        <f>AVERAGE(C38:C40)</f>
        <v>17.431666666666668</v>
      </c>
      <c r="F38" s="184">
        <f>D38-E38</f>
        <v>6.6653333333333293</v>
      </c>
      <c r="G38" s="173">
        <v>0</v>
      </c>
      <c r="H38" s="181">
        <f>2^-G38</f>
        <v>1</v>
      </c>
      <c r="I38" s="3"/>
      <c r="J38" s="2"/>
      <c r="K38" s="2"/>
      <c r="L38" s="3"/>
      <c r="M38" s="3"/>
      <c r="N38" s="3"/>
      <c r="O38" s="3"/>
      <c r="P38" s="3"/>
      <c r="Q38" s="2"/>
      <c r="R38" s="2"/>
      <c r="S38" s="2"/>
    </row>
    <row r="39" spans="1:19" x14ac:dyDescent="0.4">
      <c r="A39" s="159"/>
      <c r="B39" s="37">
        <v>24.093</v>
      </c>
      <c r="C39" s="37">
        <v>17.459</v>
      </c>
      <c r="D39" s="187"/>
      <c r="E39" s="187"/>
      <c r="F39" s="184"/>
      <c r="G39" s="173"/>
      <c r="H39" s="181"/>
      <c r="I39" s="3"/>
      <c r="J39" s="2"/>
      <c r="K39" s="2"/>
      <c r="L39" s="3"/>
      <c r="M39" s="3"/>
      <c r="N39" s="3"/>
      <c r="O39" s="3"/>
      <c r="P39" s="3"/>
      <c r="Q39" s="2"/>
      <c r="R39" s="2"/>
      <c r="S39" s="2"/>
    </row>
    <row r="40" spans="1:19" x14ac:dyDescent="0.4">
      <c r="A40" s="160"/>
      <c r="B40" s="37">
        <v>24.108000000000001</v>
      </c>
      <c r="C40" s="37">
        <v>17.454000000000001</v>
      </c>
      <c r="D40" s="187"/>
      <c r="E40" s="187"/>
      <c r="F40" s="185"/>
      <c r="G40" s="183"/>
      <c r="H40" s="182"/>
      <c r="I40" s="3"/>
      <c r="J40" s="2"/>
      <c r="K40" s="2"/>
      <c r="L40" s="3"/>
      <c r="M40" s="3"/>
      <c r="N40" s="3"/>
      <c r="O40" s="3"/>
      <c r="P40" s="3"/>
      <c r="Q40" s="2"/>
      <c r="R40" s="2"/>
      <c r="S40" s="2"/>
    </row>
    <row r="41" spans="1:19" ht="17" customHeight="1" x14ac:dyDescent="0.4">
      <c r="A41" s="161" t="s">
        <v>20</v>
      </c>
      <c r="B41" s="37">
        <v>23.722999999999999</v>
      </c>
      <c r="C41" s="37">
        <v>17.274999999999999</v>
      </c>
      <c r="D41" s="187">
        <f>AVERAGE(B41:B43)</f>
        <v>23.605</v>
      </c>
      <c r="E41" s="187">
        <f>AVERAGE(C41:C43)</f>
        <v>17.328666666666663</v>
      </c>
      <c r="F41" s="186">
        <f>D41-E41</f>
        <v>6.2763333333333371</v>
      </c>
      <c r="G41" s="172">
        <f>F41-$F$38</f>
        <v>-0.38899999999999224</v>
      </c>
      <c r="H41" s="168">
        <f>2^-G41</f>
        <v>1.309485423083558</v>
      </c>
      <c r="I41" s="30"/>
      <c r="J41" s="2"/>
      <c r="K41" s="2"/>
      <c r="L41" s="3"/>
      <c r="M41" s="3"/>
      <c r="N41" s="3"/>
      <c r="O41" s="3"/>
      <c r="P41" s="3"/>
      <c r="Q41" s="2"/>
      <c r="R41" s="2"/>
      <c r="S41" s="2"/>
    </row>
    <row r="42" spans="1:19" x14ac:dyDescent="0.4">
      <c r="A42" s="159"/>
      <c r="B42" s="37">
        <v>23.5</v>
      </c>
      <c r="C42" s="37">
        <v>17.468</v>
      </c>
      <c r="D42" s="187"/>
      <c r="E42" s="187"/>
      <c r="F42" s="184"/>
      <c r="G42" s="173"/>
      <c r="H42" s="169"/>
      <c r="I42" s="30"/>
      <c r="J42" s="2"/>
      <c r="K42" s="2"/>
      <c r="L42" s="3"/>
      <c r="M42" s="3"/>
      <c r="N42" s="3"/>
      <c r="O42" s="3"/>
      <c r="P42" s="3"/>
      <c r="Q42" s="2"/>
      <c r="R42" s="2"/>
      <c r="S42" s="2"/>
    </row>
    <row r="43" spans="1:19" x14ac:dyDescent="0.4">
      <c r="A43" s="160"/>
      <c r="B43" s="37">
        <v>23.591999999999999</v>
      </c>
      <c r="C43" s="37">
        <v>17.242999999999999</v>
      </c>
      <c r="D43" s="187"/>
      <c r="E43" s="187"/>
      <c r="F43" s="185"/>
      <c r="G43" s="183"/>
      <c r="H43" s="170"/>
      <c r="I43" s="30"/>
      <c r="J43" s="2"/>
      <c r="K43" s="2"/>
      <c r="L43" s="3"/>
      <c r="M43" s="3"/>
      <c r="N43" s="3"/>
      <c r="O43" s="3"/>
      <c r="P43" s="3"/>
      <c r="Q43" s="2"/>
      <c r="R43" s="2"/>
      <c r="S43" s="2"/>
    </row>
    <row r="44" spans="1:19" x14ac:dyDescent="0.4">
      <c r="A44" s="161" t="s">
        <v>19</v>
      </c>
      <c r="B44" s="37">
        <v>23.916</v>
      </c>
      <c r="C44" s="37">
        <v>16.643999999999998</v>
      </c>
      <c r="D44" s="187">
        <f>AVERAGE(B44:B46)</f>
        <v>23.858000000000001</v>
      </c>
      <c r="E44" s="187">
        <f>AVERAGE(C44:C46)</f>
        <v>16.635000000000002</v>
      </c>
      <c r="F44" s="186">
        <f>D44-E44</f>
        <v>7.222999999999999</v>
      </c>
      <c r="G44" s="164">
        <f>F44-$F$38</f>
        <v>0.55766666666666964</v>
      </c>
      <c r="H44" s="168">
        <f>2^-G44</f>
        <v>0.67940009889577346</v>
      </c>
      <c r="I44" s="30"/>
      <c r="J44" s="2"/>
      <c r="K44" s="2"/>
      <c r="L44" s="3"/>
      <c r="M44" s="3"/>
      <c r="N44" s="3"/>
      <c r="O44" s="3"/>
      <c r="P44" s="3"/>
      <c r="Q44" s="2"/>
      <c r="R44" s="2"/>
      <c r="S44" s="2"/>
    </row>
    <row r="45" spans="1:19" x14ac:dyDescent="0.4">
      <c r="A45" s="159"/>
      <c r="B45" s="37">
        <v>23.876999999999999</v>
      </c>
      <c r="C45" s="37">
        <v>16.699000000000002</v>
      </c>
      <c r="D45" s="187"/>
      <c r="E45" s="187"/>
      <c r="F45" s="184"/>
      <c r="G45" s="165"/>
      <c r="H45" s="169"/>
      <c r="I45" s="30"/>
      <c r="J45" s="2"/>
      <c r="K45" s="2"/>
      <c r="L45" s="3"/>
      <c r="M45" s="3"/>
      <c r="N45" s="3"/>
      <c r="O45" s="3"/>
      <c r="P45" s="3"/>
      <c r="Q45" s="2"/>
      <c r="R45" s="2"/>
      <c r="S45" s="2"/>
    </row>
    <row r="46" spans="1:19" x14ac:dyDescent="0.4">
      <c r="A46" s="160"/>
      <c r="B46" s="37">
        <v>23.780999999999999</v>
      </c>
      <c r="C46" s="37">
        <v>16.562000000000001</v>
      </c>
      <c r="D46" s="187"/>
      <c r="E46" s="187"/>
      <c r="F46" s="185"/>
      <c r="G46" s="166"/>
      <c r="H46" s="170"/>
      <c r="I46" s="30"/>
      <c r="J46" s="2"/>
      <c r="K46" s="2"/>
      <c r="L46" s="3"/>
      <c r="M46" s="3"/>
      <c r="N46" s="3"/>
      <c r="O46" s="3"/>
      <c r="P46" s="3"/>
      <c r="Q46" s="2"/>
      <c r="R46" s="2"/>
      <c r="S46" s="2"/>
    </row>
    <row r="47" spans="1:19" x14ac:dyDescent="0.4">
      <c r="A47" s="162" t="s">
        <v>18</v>
      </c>
      <c r="B47" s="37">
        <v>24.919</v>
      </c>
      <c r="C47" s="37">
        <v>17.087</v>
      </c>
      <c r="D47" s="187">
        <f>AVERAGE(B47:B49)</f>
        <v>24.882666666666665</v>
      </c>
      <c r="E47" s="187">
        <f>AVERAGE(C47:C49)</f>
        <v>17.082333333333334</v>
      </c>
      <c r="F47" s="186">
        <f>D47-E47</f>
        <v>7.8003333333333309</v>
      </c>
      <c r="G47" s="172">
        <f>F47-$F$38</f>
        <v>1.1350000000000016</v>
      </c>
      <c r="H47" s="168">
        <f>2^-G47</f>
        <v>0.45533491679598875</v>
      </c>
      <c r="I47" s="30"/>
      <c r="J47" s="2"/>
      <c r="K47" s="2"/>
      <c r="L47" s="3"/>
      <c r="M47" s="3"/>
      <c r="N47" s="3"/>
      <c r="O47" s="3"/>
      <c r="P47" s="3"/>
      <c r="Q47" s="2"/>
      <c r="R47" s="2"/>
      <c r="S47" s="2"/>
    </row>
    <row r="48" spans="1:19" x14ac:dyDescent="0.4">
      <c r="A48" s="159"/>
      <c r="B48" s="37">
        <v>24.989000000000001</v>
      </c>
      <c r="C48" s="37">
        <v>17.100000000000001</v>
      </c>
      <c r="D48" s="187"/>
      <c r="E48" s="187"/>
      <c r="F48" s="184"/>
      <c r="G48" s="173"/>
      <c r="H48" s="169"/>
      <c r="I48" s="30"/>
      <c r="J48" s="2"/>
      <c r="K48" s="2"/>
      <c r="L48" s="3"/>
      <c r="M48" s="3"/>
      <c r="N48" s="3"/>
      <c r="O48" s="3"/>
      <c r="P48" s="3"/>
      <c r="Q48" s="2"/>
      <c r="R48" s="2"/>
      <c r="S48" s="2"/>
    </row>
    <row r="49" spans="1:19" x14ac:dyDescent="0.4">
      <c r="A49" s="160"/>
      <c r="B49" s="37">
        <v>24.74</v>
      </c>
      <c r="C49" s="37">
        <v>17.059999999999999</v>
      </c>
      <c r="D49" s="187"/>
      <c r="E49" s="187"/>
      <c r="F49" s="185"/>
      <c r="G49" s="183"/>
      <c r="H49" s="170"/>
      <c r="I49" s="30"/>
      <c r="J49" s="2"/>
      <c r="K49" s="2"/>
      <c r="L49" s="3"/>
      <c r="M49" s="3"/>
      <c r="N49" s="3"/>
      <c r="O49" s="3"/>
      <c r="P49" s="3"/>
      <c r="Q49" s="2"/>
      <c r="R49" s="2"/>
      <c r="S49" s="2"/>
    </row>
    <row r="50" spans="1:19" x14ac:dyDescent="0.4">
      <c r="A50" s="162" t="s">
        <v>17</v>
      </c>
      <c r="B50" s="37">
        <v>24.227</v>
      </c>
      <c r="C50" s="37">
        <v>17.126999999999999</v>
      </c>
      <c r="D50" s="187">
        <f>AVERAGE(B50:B52)</f>
        <v>24.172666666666668</v>
      </c>
      <c r="E50" s="187">
        <f>AVERAGE(C50:C52)</f>
        <v>17.150666666666666</v>
      </c>
      <c r="F50" s="186">
        <f>D50-E50</f>
        <v>7.022000000000002</v>
      </c>
      <c r="G50" s="164">
        <f>F50-$F$38</f>
        <v>0.35666666666667268</v>
      </c>
      <c r="H50" s="168">
        <f>2^-G50</f>
        <v>0.78096691343493996</v>
      </c>
      <c r="I50" s="30"/>
      <c r="J50" s="2"/>
      <c r="K50" s="2"/>
      <c r="L50" s="3"/>
      <c r="M50" s="3"/>
      <c r="N50" s="3"/>
      <c r="O50" s="3"/>
      <c r="P50" s="3"/>
      <c r="Q50" s="2"/>
      <c r="R50" s="2"/>
      <c r="S50" s="2"/>
    </row>
    <row r="51" spans="1:19" x14ac:dyDescent="0.4">
      <c r="A51" s="159"/>
      <c r="B51" s="37">
        <v>24.135000000000002</v>
      </c>
      <c r="C51" s="37">
        <v>17.155000000000001</v>
      </c>
      <c r="D51" s="187"/>
      <c r="E51" s="187"/>
      <c r="F51" s="184"/>
      <c r="G51" s="165"/>
      <c r="H51" s="169"/>
      <c r="I51" s="30"/>
      <c r="J51" s="2"/>
      <c r="K51" s="2"/>
      <c r="L51" s="3"/>
      <c r="M51" s="3"/>
      <c r="N51" s="3"/>
      <c r="O51" s="3"/>
      <c r="P51" s="3"/>
      <c r="Q51" s="2"/>
      <c r="R51" s="2"/>
      <c r="S51" s="2"/>
    </row>
    <row r="52" spans="1:19" x14ac:dyDescent="0.4">
      <c r="A52" s="160"/>
      <c r="B52" s="37">
        <v>24.155999999999999</v>
      </c>
      <c r="C52" s="37">
        <v>17.170000000000002</v>
      </c>
      <c r="D52" s="187"/>
      <c r="E52" s="187"/>
      <c r="F52" s="185"/>
      <c r="G52" s="166"/>
      <c r="H52" s="170"/>
      <c r="I52" s="30"/>
      <c r="J52" s="2"/>
      <c r="K52" s="2"/>
      <c r="L52" s="3"/>
      <c r="M52" s="3"/>
      <c r="N52" s="3"/>
      <c r="O52" s="3"/>
      <c r="P52" s="3"/>
      <c r="Q52" s="2"/>
      <c r="R52" s="2"/>
      <c r="S52" s="2"/>
    </row>
    <row r="53" spans="1:19" x14ac:dyDescent="0.4">
      <c r="A53" s="162" t="s">
        <v>16</v>
      </c>
      <c r="B53" s="37">
        <v>23.908000000000001</v>
      </c>
      <c r="C53" s="37">
        <v>17.081</v>
      </c>
      <c r="D53" s="187">
        <f>AVERAGE(B53:B55)</f>
        <v>23.995999999999999</v>
      </c>
      <c r="E53" s="187">
        <f>AVERAGE(C53:C55)</f>
        <v>17.059666666666669</v>
      </c>
      <c r="F53" s="186">
        <f>D53-E53</f>
        <v>6.9363333333333301</v>
      </c>
      <c r="G53" s="172">
        <f>F53-$F$38</f>
        <v>0.2710000000000008</v>
      </c>
      <c r="H53" s="168">
        <f>2^-G53</f>
        <v>0.82874490448799165</v>
      </c>
      <c r="I53" s="30"/>
      <c r="J53" s="2"/>
      <c r="K53" s="2"/>
      <c r="L53" s="3"/>
      <c r="M53" s="3"/>
      <c r="N53" s="3"/>
      <c r="O53" s="3"/>
      <c r="P53" s="3"/>
      <c r="Q53" s="2"/>
      <c r="R53" s="2"/>
      <c r="S53" s="2"/>
    </row>
    <row r="54" spans="1:19" x14ac:dyDescent="0.4">
      <c r="A54" s="159"/>
      <c r="B54" s="37">
        <v>24.04</v>
      </c>
      <c r="C54" s="37">
        <v>17.059000000000001</v>
      </c>
      <c r="D54" s="187"/>
      <c r="E54" s="187"/>
      <c r="F54" s="184"/>
      <c r="G54" s="173"/>
      <c r="H54" s="169"/>
      <c r="I54" s="30"/>
      <c r="J54" s="2"/>
      <c r="K54" s="2"/>
      <c r="L54" s="3"/>
      <c r="M54" s="3"/>
      <c r="N54" s="3"/>
      <c r="O54" s="3"/>
      <c r="P54" s="3"/>
      <c r="Q54" s="2"/>
      <c r="R54" s="2"/>
      <c r="S54" s="2"/>
    </row>
    <row r="55" spans="1:19" x14ac:dyDescent="0.4">
      <c r="A55" s="160"/>
      <c r="B55" s="37">
        <v>24.04</v>
      </c>
      <c r="C55" s="37">
        <v>17.039000000000001</v>
      </c>
      <c r="D55" s="187"/>
      <c r="E55" s="187"/>
      <c r="F55" s="185"/>
      <c r="G55" s="183"/>
      <c r="H55" s="170"/>
      <c r="I55" s="30"/>
      <c r="J55" s="2"/>
      <c r="K55" s="2"/>
      <c r="L55" s="3"/>
      <c r="M55" s="3"/>
      <c r="N55" s="3"/>
      <c r="O55" s="3"/>
      <c r="P55" s="3"/>
      <c r="Q55" s="2"/>
      <c r="R55" s="2"/>
      <c r="S55" s="2"/>
    </row>
    <row r="56" spans="1:19" x14ac:dyDescent="0.4">
      <c r="A56" s="162" t="s">
        <v>15</v>
      </c>
      <c r="B56" s="37">
        <v>24.187000000000001</v>
      </c>
      <c r="C56" s="37">
        <v>17.3</v>
      </c>
      <c r="D56" s="187">
        <f>AVERAGE(B56:B58)</f>
        <v>24.179333333333332</v>
      </c>
      <c r="E56" s="187">
        <f>AVERAGE(C56:C58)</f>
        <v>17.321666666666665</v>
      </c>
      <c r="F56" s="186">
        <f>D56-E56</f>
        <v>6.8576666666666668</v>
      </c>
      <c r="G56" s="164">
        <f>F56-$F$38</f>
        <v>0.19233333333333746</v>
      </c>
      <c r="H56" s="168">
        <f>2^-G56</f>
        <v>0.87518909471424078</v>
      </c>
      <c r="I56" s="30"/>
      <c r="J56" s="2"/>
      <c r="K56" s="2"/>
      <c r="L56" s="3"/>
      <c r="M56" s="3"/>
      <c r="N56" s="3"/>
      <c r="O56" s="3"/>
      <c r="P56" s="3"/>
      <c r="Q56" s="2"/>
      <c r="R56" s="2"/>
      <c r="S56" s="2"/>
    </row>
    <row r="57" spans="1:19" x14ac:dyDescent="0.4">
      <c r="A57" s="159"/>
      <c r="B57" s="37">
        <v>24.114999999999998</v>
      </c>
      <c r="C57" s="37">
        <v>17.332999999999998</v>
      </c>
      <c r="D57" s="187"/>
      <c r="E57" s="187"/>
      <c r="F57" s="184"/>
      <c r="G57" s="165"/>
      <c r="H57" s="169"/>
      <c r="I57" s="30"/>
      <c r="J57" s="2"/>
      <c r="K57" s="2"/>
      <c r="L57" s="3"/>
      <c r="M57" s="3"/>
      <c r="N57" s="3"/>
      <c r="O57" s="3"/>
      <c r="P57" s="3"/>
      <c r="Q57" s="2"/>
      <c r="R57" s="2"/>
      <c r="S57" s="2"/>
    </row>
    <row r="58" spans="1:19" x14ac:dyDescent="0.4">
      <c r="A58" s="160"/>
      <c r="B58" s="37">
        <v>24.236000000000001</v>
      </c>
      <c r="C58" s="37">
        <v>17.332000000000001</v>
      </c>
      <c r="D58" s="187"/>
      <c r="E58" s="187"/>
      <c r="F58" s="185"/>
      <c r="G58" s="166"/>
      <c r="H58" s="170"/>
      <c r="I58" s="30"/>
      <c r="J58" s="2"/>
      <c r="K58" s="2"/>
      <c r="L58" s="3"/>
      <c r="M58" s="3"/>
      <c r="N58" s="3"/>
      <c r="O58" s="3"/>
      <c r="P58" s="3"/>
      <c r="Q58" s="2"/>
      <c r="R58" s="2"/>
      <c r="S58" s="2"/>
    </row>
    <row r="59" spans="1:19" x14ac:dyDescent="0.4">
      <c r="A59" s="162" t="s">
        <v>14</v>
      </c>
      <c r="B59" s="37">
        <v>23.940999999999999</v>
      </c>
      <c r="C59" s="37">
        <v>17.678999999999998</v>
      </c>
      <c r="D59" s="187">
        <f>AVERAGE(B59:B61)</f>
        <v>23.905000000000001</v>
      </c>
      <c r="E59" s="187">
        <f>AVERAGE(C59:C61)</f>
        <v>17.588666666666665</v>
      </c>
      <c r="F59" s="186">
        <f>D59-E59</f>
        <v>6.3163333333333362</v>
      </c>
      <c r="G59" s="172">
        <f>F59-$F$38</f>
        <v>-0.34899999999999309</v>
      </c>
      <c r="H59" s="168">
        <f>2^-G59</f>
        <v>1.2736774753264932</v>
      </c>
      <c r="I59" s="30"/>
      <c r="J59" s="2"/>
      <c r="K59" s="2"/>
      <c r="L59" s="3"/>
      <c r="M59" s="3"/>
      <c r="N59" s="3"/>
      <c r="O59" s="3"/>
      <c r="P59" s="3"/>
      <c r="Q59" s="2"/>
      <c r="R59" s="2"/>
      <c r="S59" s="2"/>
    </row>
    <row r="60" spans="1:19" x14ac:dyDescent="0.4">
      <c r="A60" s="159"/>
      <c r="B60" s="37">
        <v>23.911000000000001</v>
      </c>
      <c r="C60" s="37">
        <v>17.556999999999999</v>
      </c>
      <c r="D60" s="187"/>
      <c r="E60" s="187"/>
      <c r="F60" s="184"/>
      <c r="G60" s="173"/>
      <c r="H60" s="169"/>
      <c r="I60" s="30"/>
      <c r="J60" s="2"/>
      <c r="K60" s="2"/>
      <c r="L60" s="3"/>
      <c r="M60" s="3"/>
      <c r="N60" s="3"/>
      <c r="O60" s="3"/>
      <c r="P60" s="3"/>
      <c r="Q60" s="2"/>
      <c r="R60" s="2"/>
      <c r="S60" s="2"/>
    </row>
    <row r="61" spans="1:19" ht="17.5" thickBot="1" x14ac:dyDescent="0.45">
      <c r="A61" s="163"/>
      <c r="B61" s="41">
        <v>23.863</v>
      </c>
      <c r="C61" s="41">
        <v>17.53</v>
      </c>
      <c r="D61" s="192"/>
      <c r="E61" s="192"/>
      <c r="F61" s="189"/>
      <c r="G61" s="174"/>
      <c r="H61" s="180"/>
      <c r="I61" s="30"/>
      <c r="J61" s="2"/>
      <c r="K61" s="2"/>
      <c r="L61" s="3"/>
      <c r="M61" s="3"/>
      <c r="N61" s="3"/>
      <c r="O61" s="3"/>
      <c r="P61" s="3"/>
      <c r="Q61" s="2"/>
      <c r="R61" s="2"/>
      <c r="S61" s="2"/>
    </row>
    <row r="62" spans="1:19" x14ac:dyDescent="0.4">
      <c r="A62" s="32"/>
      <c r="B62" s="32"/>
      <c r="C62" s="32"/>
      <c r="D62" s="33"/>
      <c r="E62" s="33"/>
      <c r="F62" s="33"/>
      <c r="G62" s="2"/>
      <c r="H62" s="2"/>
      <c r="I62" s="2"/>
      <c r="J62" s="2"/>
      <c r="K62" s="2"/>
      <c r="L62" s="3"/>
      <c r="M62" s="3"/>
      <c r="N62" s="3"/>
      <c r="O62" s="3"/>
      <c r="P62" s="3"/>
      <c r="Q62" s="2"/>
      <c r="R62" s="2"/>
      <c r="S62" s="2"/>
    </row>
    <row r="63" spans="1:19" x14ac:dyDescent="0.4">
      <c r="A63" s="32"/>
      <c r="B63" s="32"/>
      <c r="C63" s="32"/>
      <c r="D63" s="33"/>
      <c r="E63" s="33"/>
      <c r="F63" s="33"/>
      <c r="G63" s="2"/>
      <c r="H63" s="2"/>
      <c r="I63" s="2"/>
      <c r="J63" s="2"/>
      <c r="K63" s="2"/>
      <c r="L63" s="3"/>
      <c r="M63" s="3"/>
      <c r="N63" s="3"/>
      <c r="O63" s="3"/>
      <c r="P63" s="3"/>
      <c r="Q63" s="2"/>
      <c r="R63" s="2"/>
      <c r="S63" s="2"/>
    </row>
    <row r="64" spans="1:19" x14ac:dyDescent="0.4">
      <c r="A64" s="32"/>
      <c r="B64" s="32"/>
      <c r="C64" s="32"/>
      <c r="D64" s="33"/>
      <c r="E64" s="33"/>
      <c r="F64" s="33"/>
      <c r="G64" s="2"/>
      <c r="H64" s="2"/>
      <c r="I64" s="2"/>
      <c r="J64" s="2"/>
      <c r="K64" s="2"/>
      <c r="L64" s="3"/>
      <c r="M64" s="3"/>
      <c r="N64" s="3"/>
      <c r="O64" s="3"/>
      <c r="P64" s="3"/>
      <c r="Q64" s="2"/>
      <c r="R64" s="2"/>
      <c r="S64" s="2"/>
    </row>
    <row r="65" spans="1:19" x14ac:dyDescent="0.4">
      <c r="A65" s="32"/>
      <c r="B65" s="32"/>
      <c r="C65" s="32"/>
      <c r="D65" s="33"/>
      <c r="E65" s="33"/>
      <c r="F65" s="33"/>
      <c r="G65" s="2"/>
      <c r="H65" s="2"/>
      <c r="I65" s="2"/>
      <c r="J65" s="2"/>
      <c r="K65" s="2"/>
      <c r="L65" s="3"/>
      <c r="M65" s="3"/>
      <c r="N65" s="3"/>
      <c r="O65" s="3"/>
      <c r="P65" s="3"/>
      <c r="Q65" s="2"/>
      <c r="R65" s="2"/>
      <c r="S65" s="2"/>
    </row>
    <row r="66" spans="1:19" x14ac:dyDescent="0.4">
      <c r="A66" s="32"/>
      <c r="B66" s="32"/>
      <c r="C66" s="32"/>
      <c r="D66" s="33"/>
      <c r="E66" s="33"/>
      <c r="F66" s="33"/>
      <c r="G66" s="2"/>
      <c r="H66" s="2"/>
      <c r="I66" s="2"/>
      <c r="J66" s="2"/>
      <c r="K66" s="2"/>
      <c r="L66" s="3"/>
      <c r="M66" s="3"/>
      <c r="N66" s="3"/>
      <c r="O66" s="3"/>
      <c r="P66" s="3"/>
      <c r="Q66" s="2"/>
      <c r="R66" s="2"/>
      <c r="S66" s="2"/>
    </row>
    <row r="67" spans="1:19" x14ac:dyDescent="0.4">
      <c r="A67" s="32"/>
      <c r="B67" s="32"/>
      <c r="C67" s="32"/>
      <c r="D67" s="33"/>
      <c r="E67" s="33"/>
      <c r="F67" s="33"/>
      <c r="G67" s="2"/>
      <c r="H67" s="2"/>
      <c r="I67" s="2"/>
      <c r="J67" s="2"/>
      <c r="K67" s="2"/>
      <c r="L67" s="3"/>
      <c r="M67" s="3"/>
      <c r="N67" s="3"/>
      <c r="O67" s="3"/>
      <c r="P67" s="3"/>
      <c r="Q67" s="2"/>
      <c r="R67" s="2"/>
      <c r="S67" s="2"/>
    </row>
    <row r="68" spans="1:19" x14ac:dyDescent="0.4">
      <c r="A68" s="32"/>
      <c r="B68" s="32"/>
      <c r="C68" s="32"/>
      <c r="D68" s="33"/>
      <c r="E68" s="33"/>
      <c r="F68" s="33"/>
      <c r="G68" s="2"/>
      <c r="H68" s="2"/>
      <c r="I68" s="2"/>
      <c r="J68" s="2"/>
      <c r="K68" s="2"/>
      <c r="L68" s="3"/>
      <c r="M68" s="3"/>
      <c r="N68" s="3"/>
      <c r="O68" s="3"/>
      <c r="P68" s="3"/>
      <c r="Q68" s="2"/>
      <c r="R68" s="2"/>
      <c r="S68" s="2"/>
    </row>
    <row r="69" spans="1:19" x14ac:dyDescent="0.4">
      <c r="A69" s="32"/>
      <c r="B69" s="32"/>
      <c r="C69" s="32"/>
      <c r="D69" s="33"/>
      <c r="E69" s="33"/>
      <c r="F69" s="33"/>
      <c r="G69" s="2"/>
      <c r="H69" s="2"/>
      <c r="I69" s="2"/>
      <c r="J69" s="2"/>
      <c r="K69" s="2"/>
      <c r="L69" s="3"/>
      <c r="M69" s="3"/>
      <c r="N69" s="3"/>
      <c r="O69" s="3"/>
      <c r="P69" s="3"/>
      <c r="Q69" s="2"/>
      <c r="R69" s="2"/>
      <c r="S69" s="2"/>
    </row>
    <row r="70" spans="1:19" x14ac:dyDescent="0.4">
      <c r="A70" s="32"/>
      <c r="B70" s="32"/>
      <c r="C70" s="32"/>
      <c r="D70" s="33"/>
      <c r="E70" s="33"/>
      <c r="F70" s="33"/>
      <c r="G70" s="2"/>
      <c r="H70" s="2"/>
      <c r="I70" s="2"/>
      <c r="J70" s="2"/>
      <c r="K70" s="2"/>
      <c r="L70" s="3"/>
      <c r="M70" s="3"/>
      <c r="N70" s="3"/>
      <c r="O70" s="3"/>
      <c r="P70" s="3"/>
      <c r="Q70" s="2"/>
      <c r="R70" s="2"/>
      <c r="S70" s="2"/>
    </row>
    <row r="71" spans="1:19" x14ac:dyDescent="0.4">
      <c r="A71" s="32"/>
      <c r="B71" s="32"/>
      <c r="C71" s="32"/>
      <c r="D71" s="33"/>
      <c r="E71" s="33"/>
      <c r="F71" s="33"/>
      <c r="G71" s="2"/>
      <c r="H71" s="2"/>
      <c r="I71" s="2"/>
      <c r="J71" s="2"/>
      <c r="K71" s="2"/>
      <c r="L71" s="3"/>
      <c r="M71" s="3"/>
      <c r="N71" s="3"/>
      <c r="O71" s="3"/>
      <c r="P71" s="3"/>
      <c r="Q71" s="2"/>
      <c r="R71" s="2"/>
      <c r="S71" s="2"/>
    </row>
    <row r="72" spans="1:19" x14ac:dyDescent="0.4">
      <c r="A72" s="32"/>
      <c r="B72" s="32"/>
      <c r="C72" s="32"/>
      <c r="D72" s="33"/>
      <c r="E72" s="33"/>
      <c r="F72" s="33"/>
      <c r="G72" s="2"/>
      <c r="H72" s="2"/>
      <c r="I72" s="2"/>
      <c r="J72" s="2"/>
      <c r="K72" s="2"/>
      <c r="L72" s="3"/>
      <c r="M72" s="3"/>
      <c r="N72" s="3"/>
      <c r="O72" s="3"/>
      <c r="P72" s="3"/>
      <c r="Q72" s="2"/>
      <c r="R72" s="2"/>
      <c r="S72" s="2"/>
    </row>
    <row r="73" spans="1:19" x14ac:dyDescent="0.4">
      <c r="A73" s="32"/>
      <c r="B73" s="32"/>
      <c r="C73" s="32"/>
      <c r="D73" s="33"/>
      <c r="E73" s="33"/>
      <c r="F73" s="33"/>
      <c r="G73" s="2"/>
      <c r="H73" s="2"/>
      <c r="I73" s="2"/>
      <c r="J73" s="2"/>
      <c r="K73" s="2"/>
      <c r="L73" s="3"/>
      <c r="M73" s="3"/>
      <c r="N73" s="3"/>
      <c r="O73" s="3"/>
      <c r="P73" s="3"/>
      <c r="Q73" s="2"/>
      <c r="R73" s="2"/>
      <c r="S73" s="2"/>
    </row>
    <row r="74" spans="1:19" x14ac:dyDescent="0.4">
      <c r="A74" s="32"/>
      <c r="B74" s="32"/>
      <c r="C74" s="32"/>
      <c r="D74" s="33"/>
      <c r="E74" s="33"/>
      <c r="F74" s="33"/>
      <c r="G74" s="2"/>
      <c r="H74" s="2"/>
      <c r="I74" s="2"/>
      <c r="J74" s="2"/>
      <c r="K74" s="2"/>
      <c r="L74" s="3"/>
      <c r="M74" s="3"/>
      <c r="N74" s="3"/>
      <c r="O74" s="3"/>
      <c r="P74" s="3"/>
      <c r="Q74" s="2"/>
      <c r="R74" s="2"/>
      <c r="S74" s="2"/>
    </row>
    <row r="75" spans="1:19" x14ac:dyDescent="0.4">
      <c r="A75" s="32"/>
      <c r="B75" s="32"/>
      <c r="C75" s="32"/>
      <c r="D75" s="33"/>
      <c r="E75" s="33"/>
      <c r="F75" s="33"/>
      <c r="G75" s="2"/>
      <c r="H75" s="2"/>
      <c r="I75" s="2"/>
      <c r="J75" s="2"/>
      <c r="K75" s="2"/>
      <c r="L75" s="3"/>
      <c r="M75" s="3"/>
      <c r="N75" s="3"/>
      <c r="O75" s="3"/>
      <c r="P75" s="3"/>
      <c r="Q75" s="2"/>
      <c r="R75" s="2"/>
      <c r="S75" s="2"/>
    </row>
    <row r="76" spans="1:19" x14ac:dyDescent="0.4">
      <c r="A76" s="32"/>
      <c r="B76" s="32"/>
      <c r="C76" s="32"/>
      <c r="D76" s="33"/>
      <c r="E76" s="33"/>
      <c r="F76" s="33"/>
      <c r="G76" s="2"/>
      <c r="H76" s="2"/>
      <c r="I76" s="2"/>
      <c r="J76" s="2"/>
      <c r="K76" s="2"/>
      <c r="L76" s="3"/>
      <c r="M76" s="3"/>
      <c r="N76" s="3"/>
      <c r="O76" s="3"/>
      <c r="P76" s="3"/>
      <c r="Q76" s="2"/>
      <c r="R76" s="2"/>
      <c r="S76" s="2"/>
    </row>
    <row r="77" spans="1:19" x14ac:dyDescent="0.4">
      <c r="A77" s="32"/>
      <c r="B77" s="32"/>
      <c r="C77" s="32"/>
      <c r="D77" s="33"/>
      <c r="E77" s="33"/>
      <c r="F77" s="33"/>
      <c r="G77" s="2"/>
      <c r="H77" s="2"/>
      <c r="I77" s="2"/>
      <c r="J77" s="2"/>
      <c r="K77" s="2"/>
      <c r="L77" s="3"/>
      <c r="M77" s="3"/>
      <c r="N77" s="3"/>
      <c r="O77" s="3"/>
      <c r="P77" s="3"/>
      <c r="Q77" s="2"/>
      <c r="R77" s="2"/>
      <c r="S77" s="2"/>
    </row>
    <row r="78" spans="1:19" x14ac:dyDescent="0.4">
      <c r="A78" s="32"/>
      <c r="B78" s="32"/>
      <c r="C78" s="32"/>
      <c r="D78" s="33"/>
      <c r="E78" s="33"/>
      <c r="F78" s="33"/>
      <c r="G78" s="2"/>
      <c r="H78" s="2"/>
      <c r="I78" s="2"/>
      <c r="J78" s="2"/>
      <c r="K78" s="2"/>
      <c r="L78" s="3"/>
      <c r="M78" s="3"/>
      <c r="N78" s="3"/>
      <c r="O78" s="3"/>
      <c r="P78" s="3"/>
      <c r="Q78" s="2"/>
      <c r="R78" s="2"/>
      <c r="S78" s="2"/>
    </row>
    <row r="79" spans="1:19" x14ac:dyDescent="0.4">
      <c r="A79" s="32"/>
      <c r="B79" s="32"/>
      <c r="C79" s="32"/>
      <c r="D79" s="33"/>
      <c r="E79" s="33"/>
      <c r="F79" s="33"/>
      <c r="G79" s="2"/>
      <c r="H79" s="2"/>
      <c r="I79" s="2"/>
      <c r="J79" s="2"/>
      <c r="K79" s="2"/>
      <c r="L79" s="3"/>
      <c r="M79" s="3"/>
      <c r="N79" s="3"/>
      <c r="O79" s="3"/>
      <c r="P79" s="3"/>
      <c r="Q79" s="2"/>
      <c r="R79" s="2"/>
      <c r="S79" s="2"/>
    </row>
  </sheetData>
  <mergeCells count="135">
    <mergeCell ref="D21:D23"/>
    <mergeCell ref="D24:D26"/>
    <mergeCell ref="D27:D29"/>
    <mergeCell ref="D3:D5"/>
    <mergeCell ref="D6:D8"/>
    <mergeCell ref="D9:D11"/>
    <mergeCell ref="D12:D14"/>
    <mergeCell ref="D15:D17"/>
    <mergeCell ref="D18:D20"/>
    <mergeCell ref="D30:D32"/>
    <mergeCell ref="D33:D35"/>
    <mergeCell ref="D53:D55"/>
    <mergeCell ref="D56:D58"/>
    <mergeCell ref="D59:D61"/>
    <mergeCell ref="E41:E43"/>
    <mergeCell ref="E44:E46"/>
    <mergeCell ref="E47:E49"/>
    <mergeCell ref="E50:E52"/>
    <mergeCell ref="E53:E55"/>
    <mergeCell ref="E30:E32"/>
    <mergeCell ref="E33:E35"/>
    <mergeCell ref="D38:D40"/>
    <mergeCell ref="E38:E40"/>
    <mergeCell ref="D41:D43"/>
    <mergeCell ref="D44:D46"/>
    <mergeCell ref="D47:D49"/>
    <mergeCell ref="D50:D52"/>
    <mergeCell ref="E56:E58"/>
    <mergeCell ref="E59:E61"/>
    <mergeCell ref="F56:F58"/>
    <mergeCell ref="F59:F61"/>
    <mergeCell ref="H3:H5"/>
    <mergeCell ref="H6:H8"/>
    <mergeCell ref="G6:G8"/>
    <mergeCell ref="G3:G5"/>
    <mergeCell ref="G9:G11"/>
    <mergeCell ref="G12:G14"/>
    <mergeCell ref="F21:F23"/>
    <mergeCell ref="F24:F26"/>
    <mergeCell ref="F27:F29"/>
    <mergeCell ref="F30:F32"/>
    <mergeCell ref="F33:F35"/>
    <mergeCell ref="H18:H20"/>
    <mergeCell ref="H21:H23"/>
    <mergeCell ref="G38:G40"/>
    <mergeCell ref="F53:F55"/>
    <mergeCell ref="F3:F5"/>
    <mergeCell ref="F6:F8"/>
    <mergeCell ref="F9:F11"/>
    <mergeCell ref="F12:F14"/>
    <mergeCell ref="F15:F17"/>
    <mergeCell ref="F18:F20"/>
    <mergeCell ref="G15:G17"/>
    <mergeCell ref="E21:E23"/>
    <mergeCell ref="E24:E26"/>
    <mergeCell ref="E27:E29"/>
    <mergeCell ref="E3:E5"/>
    <mergeCell ref="E6:E8"/>
    <mergeCell ref="E9:E11"/>
    <mergeCell ref="E12:E14"/>
    <mergeCell ref="E15:E17"/>
    <mergeCell ref="E18:E20"/>
    <mergeCell ref="F38:F40"/>
    <mergeCell ref="F41:F43"/>
    <mergeCell ref="F44:F46"/>
    <mergeCell ref="F47:F49"/>
    <mergeCell ref="F50:F52"/>
    <mergeCell ref="G41:G43"/>
    <mergeCell ref="G44:G46"/>
    <mergeCell ref="G50:G52"/>
    <mergeCell ref="G53:G55"/>
    <mergeCell ref="G59:G61"/>
    <mergeCell ref="P3:P5"/>
    <mergeCell ref="P6:P8"/>
    <mergeCell ref="P9:P11"/>
    <mergeCell ref="P12:P14"/>
    <mergeCell ref="P15:P17"/>
    <mergeCell ref="P18:P20"/>
    <mergeCell ref="H56:H58"/>
    <mergeCell ref="H59:H61"/>
    <mergeCell ref="H24:H26"/>
    <mergeCell ref="H27:H29"/>
    <mergeCell ref="H30:H32"/>
    <mergeCell ref="H47:H49"/>
    <mergeCell ref="H50:H52"/>
    <mergeCell ref="H53:H55"/>
    <mergeCell ref="H33:H35"/>
    <mergeCell ref="H38:H40"/>
    <mergeCell ref="H41:H43"/>
    <mergeCell ref="G47:G49"/>
    <mergeCell ref="H44:H46"/>
    <mergeCell ref="G18:G20"/>
    <mergeCell ref="G21:G23"/>
    <mergeCell ref="M3:M5"/>
    <mergeCell ref="M6:M20"/>
    <mergeCell ref="G24:G26"/>
    <mergeCell ref="G27:G29"/>
    <mergeCell ref="G30:G32"/>
    <mergeCell ref="G33:G35"/>
    <mergeCell ref="H9:H11"/>
    <mergeCell ref="H12:H14"/>
    <mergeCell ref="H15:H17"/>
    <mergeCell ref="J3:J5"/>
    <mergeCell ref="G56:G58"/>
    <mergeCell ref="A53:A55"/>
    <mergeCell ref="A56:A58"/>
    <mergeCell ref="A30:A32"/>
    <mergeCell ref="A33:A35"/>
    <mergeCell ref="A18:A20"/>
    <mergeCell ref="A41:A43"/>
    <mergeCell ref="A38:A40"/>
    <mergeCell ref="A44:A46"/>
    <mergeCell ref="A59:A61"/>
    <mergeCell ref="A50:A52"/>
    <mergeCell ref="A27:A29"/>
    <mergeCell ref="A47:A49"/>
    <mergeCell ref="A21:A23"/>
    <mergeCell ref="A24:A26"/>
    <mergeCell ref="A1:P1"/>
    <mergeCell ref="J6:J8"/>
    <mergeCell ref="J9:J11"/>
    <mergeCell ref="J12:J14"/>
    <mergeCell ref="J15:J17"/>
    <mergeCell ref="J18:J20"/>
    <mergeCell ref="O3:O5"/>
    <mergeCell ref="O6:O8"/>
    <mergeCell ref="O9:O11"/>
    <mergeCell ref="O12:O14"/>
    <mergeCell ref="O15:O17"/>
    <mergeCell ref="O18:O20"/>
    <mergeCell ref="A3:A5"/>
    <mergeCell ref="A6:A8"/>
    <mergeCell ref="A9:A11"/>
    <mergeCell ref="A12:A14"/>
    <mergeCell ref="A15:A17"/>
  </mergeCells>
  <phoneticPr fontId="1" type="noConversion"/>
  <pageMargins left="0.7" right="0.7" top="0.75" bottom="0.75" header="0.3" footer="0.3"/>
  <pageSetup paperSize="9" orientation="portrait" r:id="rId1"/>
  <ignoredErrors>
    <ignoredError sqref="D3:E6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zoomScale="75" zoomScaleNormal="75" workbookViewId="0">
      <selection activeCell="H23" sqref="H23"/>
    </sheetView>
  </sheetViews>
  <sheetFormatPr defaultColWidth="8.81640625" defaultRowHeight="17" x14ac:dyDescent="0.4"/>
  <cols>
    <col min="1" max="1" width="34.36328125" bestFit="1" customWidth="1"/>
    <col min="2" max="2" width="2.81640625" bestFit="1" customWidth="1"/>
    <col min="3" max="4" width="13.453125" style="1" bestFit="1" customWidth="1"/>
    <col min="5" max="5" width="23.36328125" style="1" bestFit="1" customWidth="1"/>
    <col min="6" max="6" width="15.6328125" style="1" bestFit="1" customWidth="1"/>
    <col min="7" max="7" width="29.453125" style="1" bestFit="1" customWidth="1"/>
    <col min="8" max="9" width="8.36328125" bestFit="1" customWidth="1"/>
  </cols>
  <sheetData>
    <row r="1" spans="1:10" ht="17.5" customHeight="1" thickBot="1" x14ac:dyDescent="0.45">
      <c r="A1" s="143" t="s">
        <v>133</v>
      </c>
      <c r="B1" s="143"/>
      <c r="C1" s="143"/>
      <c r="D1" s="143"/>
      <c r="E1" s="143"/>
      <c r="F1" s="143"/>
      <c r="G1" s="143"/>
      <c r="H1" s="143"/>
      <c r="I1" s="2"/>
      <c r="J1" s="2"/>
    </row>
    <row r="2" spans="1:10" ht="17.5" thickBot="1" x14ac:dyDescent="0.45">
      <c r="A2" s="6" t="s">
        <v>41</v>
      </c>
      <c r="B2" s="5"/>
      <c r="C2" s="5" t="s">
        <v>134</v>
      </c>
      <c r="D2" s="5" t="s">
        <v>135</v>
      </c>
      <c r="E2" s="5" t="s">
        <v>136</v>
      </c>
      <c r="F2" s="5" t="s">
        <v>138</v>
      </c>
      <c r="G2" s="5" t="s">
        <v>137</v>
      </c>
      <c r="H2" s="5" t="s">
        <v>39</v>
      </c>
      <c r="I2" s="61" t="s">
        <v>9</v>
      </c>
      <c r="J2" s="2"/>
    </row>
    <row r="3" spans="1:10" x14ac:dyDescent="0.4">
      <c r="A3" s="237" t="s">
        <v>73</v>
      </c>
      <c r="B3" s="93">
        <v>1</v>
      </c>
      <c r="C3" s="94">
        <v>1</v>
      </c>
      <c r="D3" s="94">
        <v>1</v>
      </c>
      <c r="E3" s="82">
        <f>C3/D3</f>
        <v>1</v>
      </c>
      <c r="F3" s="193">
        <f>AVERAGE(E3:E5)</f>
        <v>0.98728136720111104</v>
      </c>
      <c r="G3" s="27">
        <f>E3/F3</f>
        <v>1.0128824803358192</v>
      </c>
      <c r="H3" s="195">
        <f>AVERAGE(G3:G5)</f>
        <v>1</v>
      </c>
      <c r="I3" s="201">
        <f>STDEV(G3:G5)</f>
        <v>0.13433714666563579</v>
      </c>
      <c r="J3" s="2"/>
    </row>
    <row r="4" spans="1:10" x14ac:dyDescent="0.4">
      <c r="A4" s="237"/>
      <c r="B4" s="52">
        <v>2</v>
      </c>
      <c r="C4" s="87">
        <v>0.90370697</v>
      </c>
      <c r="D4" s="87">
        <v>1.0647484</v>
      </c>
      <c r="E4" s="14">
        <f>C4/D4</f>
        <v>0.8487516581382043</v>
      </c>
      <c r="F4" s="194"/>
      <c r="G4" s="14">
        <f>E4/F3</f>
        <v>0.85968568468416362</v>
      </c>
      <c r="H4" s="195"/>
      <c r="I4" s="201"/>
      <c r="J4" s="2"/>
    </row>
    <row r="5" spans="1:10" x14ac:dyDescent="0.4">
      <c r="A5" s="237"/>
      <c r="B5" s="52">
        <v>3</v>
      </c>
      <c r="C5" s="87">
        <v>1.3091638999999999</v>
      </c>
      <c r="D5" s="87">
        <v>1.1761501999999999</v>
      </c>
      <c r="E5" s="14">
        <f t="shared" ref="E5:E20" si="0">C5/D5</f>
        <v>1.1130924434651288</v>
      </c>
      <c r="F5" s="194"/>
      <c r="G5" s="14">
        <f>E5/F3</f>
        <v>1.1274318349800172</v>
      </c>
      <c r="H5" s="196"/>
      <c r="I5" s="202"/>
      <c r="J5" s="2"/>
    </row>
    <row r="6" spans="1:10" x14ac:dyDescent="0.4">
      <c r="A6" s="237" t="s">
        <v>66</v>
      </c>
      <c r="B6" s="52">
        <v>1</v>
      </c>
      <c r="C6" s="87">
        <v>0.43932626000000002</v>
      </c>
      <c r="D6" s="87">
        <v>0.66088309999999995</v>
      </c>
      <c r="E6" s="14">
        <f t="shared" si="0"/>
        <v>0.66475638429852424</v>
      </c>
      <c r="F6" s="194"/>
      <c r="G6" s="14">
        <f>E6/F3</f>
        <v>0.67332009534736026</v>
      </c>
      <c r="H6" s="197">
        <f>AVERAGE(G6:G8)</f>
        <v>0.54823362145489218</v>
      </c>
      <c r="I6" s="200">
        <f>STDEV(G6:G8)</f>
        <v>0.1243139152961852</v>
      </c>
      <c r="J6" s="2"/>
    </row>
    <row r="7" spans="1:10" x14ac:dyDescent="0.4">
      <c r="A7" s="237"/>
      <c r="B7" s="52">
        <v>2</v>
      </c>
      <c r="C7" s="87">
        <v>0.49800260000000002</v>
      </c>
      <c r="D7" s="87">
        <v>1.1876850999999999</v>
      </c>
      <c r="E7" s="14">
        <f t="shared" si="0"/>
        <v>0.41930525187189771</v>
      </c>
      <c r="F7" s="194"/>
      <c r="G7" s="14">
        <f>E7/F3</f>
        <v>0.42470694353384314</v>
      </c>
      <c r="H7" s="198"/>
      <c r="I7" s="201"/>
      <c r="J7" s="2"/>
    </row>
    <row r="8" spans="1:10" x14ac:dyDescent="0.4">
      <c r="A8" s="237"/>
      <c r="B8" s="52">
        <v>3</v>
      </c>
      <c r="C8" s="87">
        <v>0.67908749999999996</v>
      </c>
      <c r="D8" s="87">
        <v>1.2582198</v>
      </c>
      <c r="E8" s="14">
        <f t="shared" si="0"/>
        <v>0.539720881836385</v>
      </c>
      <c r="F8" s="194"/>
      <c r="G8" s="14">
        <f>E8/F3</f>
        <v>0.54667382548347321</v>
      </c>
      <c r="H8" s="199"/>
      <c r="I8" s="202"/>
      <c r="J8" s="2"/>
    </row>
    <row r="9" spans="1:10" x14ac:dyDescent="0.4">
      <c r="A9" s="237" t="s">
        <v>67</v>
      </c>
      <c r="B9" s="52">
        <v>1</v>
      </c>
      <c r="C9" s="87">
        <v>0.43838036000000002</v>
      </c>
      <c r="D9" s="87">
        <v>1.0194061999999999</v>
      </c>
      <c r="E9" s="14">
        <f t="shared" si="0"/>
        <v>0.43003501450157949</v>
      </c>
      <c r="F9" s="194"/>
      <c r="G9" s="14">
        <f>E9/F3</f>
        <v>0.43557493211960979</v>
      </c>
      <c r="H9" s="197">
        <f>AVERAGE(G9:G11)</f>
        <v>0.53187138868598516</v>
      </c>
      <c r="I9" s="200">
        <f>STDEV(G9:G11)</f>
        <v>8.7423736880762687E-2</v>
      </c>
      <c r="J9" s="2"/>
    </row>
    <row r="10" spans="1:10" x14ac:dyDescent="0.4">
      <c r="A10" s="237"/>
      <c r="B10" s="52">
        <v>2</v>
      </c>
      <c r="C10" s="87">
        <v>0.69709694</v>
      </c>
      <c r="D10" s="87">
        <v>1.2749980999999999</v>
      </c>
      <c r="E10" s="14">
        <f t="shared" si="0"/>
        <v>0.54674351279425437</v>
      </c>
      <c r="F10" s="194"/>
      <c r="G10" s="14">
        <f>E10/F3</f>
        <v>0.55378692534656304</v>
      </c>
      <c r="H10" s="198"/>
      <c r="I10" s="201"/>
      <c r="J10" s="2"/>
    </row>
    <row r="11" spans="1:10" x14ac:dyDescent="0.4">
      <c r="A11" s="237"/>
      <c r="B11" s="52">
        <v>3</v>
      </c>
      <c r="C11" s="87">
        <v>0.45538499999999998</v>
      </c>
      <c r="D11" s="87">
        <v>0.76082430000000001</v>
      </c>
      <c r="E11" s="14">
        <f t="shared" si="0"/>
        <v>0.59854160809532497</v>
      </c>
      <c r="F11" s="194"/>
      <c r="G11" s="14">
        <f>E11/F3</f>
        <v>0.60625230859178258</v>
      </c>
      <c r="H11" s="199"/>
      <c r="I11" s="202"/>
      <c r="J11" s="2"/>
    </row>
    <row r="12" spans="1:10" x14ac:dyDescent="0.4">
      <c r="A12" s="237" t="s">
        <v>70</v>
      </c>
      <c r="B12" s="52">
        <v>1</v>
      </c>
      <c r="C12" s="87">
        <v>0.6075294</v>
      </c>
      <c r="D12" s="87">
        <v>0.80425500000000005</v>
      </c>
      <c r="E12" s="14">
        <f t="shared" si="0"/>
        <v>0.75539399817222141</v>
      </c>
      <c r="F12" s="194"/>
      <c r="G12" s="14">
        <f>E12/F3</f>
        <v>0.76512534649947084</v>
      </c>
      <c r="H12" s="197">
        <f>AVERAGE(G12:G14)</f>
        <v>0.77350640631917766</v>
      </c>
      <c r="I12" s="200">
        <f>STDEV(G12:G14)</f>
        <v>0.11133462352969214</v>
      </c>
      <c r="J12" s="2"/>
    </row>
    <row r="13" spans="1:10" x14ac:dyDescent="0.4">
      <c r="A13" s="237"/>
      <c r="B13" s="52">
        <v>2</v>
      </c>
      <c r="C13" s="87">
        <v>0.7688374</v>
      </c>
      <c r="D13" s="87">
        <v>0.87617750000000005</v>
      </c>
      <c r="E13" s="14">
        <f t="shared" si="0"/>
        <v>0.8774904628343001</v>
      </c>
      <c r="F13" s="194"/>
      <c r="G13" s="14">
        <f>E13/F3</f>
        <v>0.88879471646663177</v>
      </c>
      <c r="H13" s="198"/>
      <c r="I13" s="201"/>
      <c r="J13" s="2"/>
    </row>
    <row r="14" spans="1:10" x14ac:dyDescent="0.4">
      <c r="A14" s="237"/>
      <c r="B14" s="52">
        <v>3</v>
      </c>
      <c r="C14" s="87">
        <v>0.78085165999999995</v>
      </c>
      <c r="D14" s="87">
        <v>1.1864866000000001</v>
      </c>
      <c r="E14" s="14">
        <f t="shared" si="0"/>
        <v>0.65812092610232586</v>
      </c>
      <c r="F14" s="194"/>
      <c r="G14" s="14">
        <f>E14/F3</f>
        <v>0.66659915599143016</v>
      </c>
      <c r="H14" s="199"/>
      <c r="I14" s="202"/>
      <c r="J14" s="2"/>
    </row>
    <row r="15" spans="1:10" ht="17" customHeight="1" x14ac:dyDescent="0.4">
      <c r="A15" s="237" t="s">
        <v>68</v>
      </c>
      <c r="B15" s="52">
        <v>1</v>
      </c>
      <c r="C15" s="87">
        <v>0.82763432999999997</v>
      </c>
      <c r="D15" s="87">
        <v>1.3052111</v>
      </c>
      <c r="E15" s="14">
        <f t="shared" si="0"/>
        <v>0.63409997815679009</v>
      </c>
      <c r="F15" s="194"/>
      <c r="G15" s="14">
        <f>E15/F3</f>
        <v>0.64226875865633826</v>
      </c>
      <c r="H15" s="197">
        <f>AVERAGE(G15:G17)</f>
        <v>0.79172242609189747</v>
      </c>
      <c r="I15" s="200">
        <f>STDEV(G15:G17)</f>
        <v>0.13031877018286184</v>
      </c>
      <c r="J15" s="2"/>
    </row>
    <row r="16" spans="1:10" x14ac:dyDescent="0.4">
      <c r="A16" s="237"/>
      <c r="B16" s="52">
        <v>2</v>
      </c>
      <c r="C16" s="87">
        <v>0.82860909999999999</v>
      </c>
      <c r="D16" s="87">
        <v>0.95196000000000003</v>
      </c>
      <c r="E16" s="14">
        <f t="shared" si="0"/>
        <v>0.87042428253287951</v>
      </c>
      <c r="F16" s="194"/>
      <c r="G16" s="14">
        <f>E16/F3</f>
        <v>0.88163750623642878</v>
      </c>
      <c r="H16" s="198"/>
      <c r="I16" s="201"/>
      <c r="J16" s="2"/>
    </row>
    <row r="17" spans="1:10" x14ac:dyDescent="0.4">
      <c r="A17" s="237"/>
      <c r="B17" s="52">
        <v>3</v>
      </c>
      <c r="C17" s="87">
        <v>0.87514599999999998</v>
      </c>
      <c r="D17" s="87">
        <v>1.0413022999999999</v>
      </c>
      <c r="E17" s="14">
        <f t="shared" si="0"/>
        <v>0.84043413713769777</v>
      </c>
      <c r="F17" s="194"/>
      <c r="G17" s="14">
        <f>E17/F3</f>
        <v>0.85126101338292526</v>
      </c>
      <c r="H17" s="199"/>
      <c r="I17" s="202"/>
      <c r="J17" s="2"/>
    </row>
    <row r="18" spans="1:10" ht="17" customHeight="1" x14ac:dyDescent="0.4">
      <c r="A18" s="237" t="s">
        <v>69</v>
      </c>
      <c r="B18" s="52">
        <v>1</v>
      </c>
      <c r="C18" s="87">
        <v>1.4382409</v>
      </c>
      <c r="D18" s="87">
        <v>1.3763559000000001</v>
      </c>
      <c r="E18" s="14">
        <f t="shared" si="0"/>
        <v>1.0449629343689375</v>
      </c>
      <c r="F18" s="194"/>
      <c r="G18" s="14">
        <f>E18/F3</f>
        <v>1.0584246488226052</v>
      </c>
      <c r="H18" s="197">
        <f>AVERAGE(G18:G20)</f>
        <v>1.0300071816781522</v>
      </c>
      <c r="I18" s="200">
        <f>STDEV(G18:G20)</f>
        <v>3.3603849234440666E-2</v>
      </c>
      <c r="J18" s="2"/>
    </row>
    <row r="19" spans="1:10" x14ac:dyDescent="0.4">
      <c r="A19" s="237"/>
      <c r="B19" s="52">
        <v>2</v>
      </c>
      <c r="C19" s="87">
        <v>0.94140756000000003</v>
      </c>
      <c r="D19" s="87">
        <v>0.96033716000000002</v>
      </c>
      <c r="E19" s="14">
        <f t="shared" si="0"/>
        <v>0.98028858947830366</v>
      </c>
      <c r="F19" s="194"/>
      <c r="G19" s="14">
        <f>E19/F3</f>
        <v>0.99291713795568581</v>
      </c>
      <c r="H19" s="198"/>
      <c r="I19" s="201"/>
      <c r="J19" s="2"/>
    </row>
    <row r="20" spans="1:10" ht="17.5" thickBot="1" x14ac:dyDescent="0.45">
      <c r="A20" s="237"/>
      <c r="B20" s="53">
        <v>3</v>
      </c>
      <c r="C20" s="92">
        <v>1.2734711999999999</v>
      </c>
      <c r="D20" s="92">
        <v>1.2418425</v>
      </c>
      <c r="E20" s="15">
        <f t="shared" si="0"/>
        <v>1.0254691718152664</v>
      </c>
      <c r="F20" s="203"/>
      <c r="G20" s="15">
        <f>E20/F3</f>
        <v>1.0386797582561653</v>
      </c>
      <c r="H20" s="205"/>
      <c r="I20" s="204"/>
      <c r="J20" s="2"/>
    </row>
    <row r="21" spans="1:10" ht="17" customHeight="1" x14ac:dyDescent="0.4">
      <c r="A21" s="2"/>
      <c r="B21" s="2"/>
      <c r="C21" s="3"/>
      <c r="D21" s="3"/>
      <c r="E21" s="3"/>
      <c r="F21" s="2"/>
      <c r="G21" s="3"/>
      <c r="H21" s="2"/>
      <c r="I21" s="2"/>
      <c r="J21" s="2"/>
    </row>
    <row r="22" spans="1:10" x14ac:dyDescent="0.4">
      <c r="A22" s="2"/>
      <c r="B22" s="2"/>
      <c r="C22" s="3"/>
      <c r="D22" s="3"/>
      <c r="E22" s="3"/>
      <c r="F22" s="3"/>
      <c r="G22" s="3"/>
      <c r="H22" s="2"/>
      <c r="I22" s="2"/>
      <c r="J22" s="2"/>
    </row>
    <row r="23" spans="1:10" x14ac:dyDescent="0.4">
      <c r="A23" s="2"/>
      <c r="B23" s="2"/>
      <c r="C23" s="3"/>
      <c r="D23" s="3"/>
      <c r="E23" s="3"/>
      <c r="F23" s="3"/>
      <c r="G23" s="3"/>
      <c r="H23" s="2"/>
      <c r="I23" s="2"/>
      <c r="J23" s="2"/>
    </row>
    <row r="24" spans="1:10" ht="17" customHeight="1" x14ac:dyDescent="0.4">
      <c r="A24" s="2"/>
      <c r="B24" s="2"/>
      <c r="C24" s="3"/>
      <c r="D24" s="3"/>
      <c r="E24" s="3"/>
      <c r="F24" s="3"/>
      <c r="G24" s="3"/>
      <c r="H24" s="2"/>
      <c r="I24" s="2"/>
      <c r="J24" s="2"/>
    </row>
    <row r="25" spans="1:10" x14ac:dyDescent="0.4">
      <c r="A25" s="2"/>
      <c r="B25" s="2"/>
      <c r="C25" s="3"/>
      <c r="D25" s="3"/>
      <c r="E25" s="3"/>
      <c r="F25" s="3"/>
      <c r="G25" s="3"/>
      <c r="H25" s="2"/>
      <c r="I25" s="2"/>
      <c r="J25" s="2"/>
    </row>
    <row r="26" spans="1:10" x14ac:dyDescent="0.4">
      <c r="A26" s="2"/>
      <c r="B26" s="2"/>
      <c r="C26" s="3"/>
      <c r="D26" s="3"/>
      <c r="E26" s="3"/>
      <c r="F26" s="3"/>
      <c r="G26" s="3"/>
      <c r="H26" s="2"/>
      <c r="I26" s="2"/>
      <c r="J26" s="2"/>
    </row>
    <row r="27" spans="1:10" ht="17" customHeight="1" x14ac:dyDescent="0.4">
      <c r="A27" s="2"/>
      <c r="B27" s="2"/>
      <c r="C27" s="3"/>
      <c r="D27" s="3"/>
      <c r="E27" s="3"/>
      <c r="F27" s="3"/>
      <c r="G27" s="3"/>
      <c r="H27" s="2"/>
      <c r="I27" s="2"/>
      <c r="J27" s="2"/>
    </row>
    <row r="28" spans="1:10" x14ac:dyDescent="0.4">
      <c r="A28" s="2"/>
      <c r="B28" s="2"/>
      <c r="C28" s="3"/>
      <c r="D28" s="3"/>
      <c r="E28" s="3"/>
      <c r="F28" s="3"/>
      <c r="G28" s="3"/>
      <c r="H28" s="2"/>
      <c r="I28" s="2"/>
      <c r="J28" s="2"/>
    </row>
    <row r="29" spans="1:10" x14ac:dyDescent="0.4">
      <c r="A29" s="2"/>
      <c r="B29" s="2"/>
      <c r="C29" s="3"/>
      <c r="D29" s="3"/>
      <c r="E29" s="3"/>
      <c r="F29" s="3"/>
      <c r="G29" s="3"/>
      <c r="H29" s="2"/>
      <c r="I29" s="2"/>
      <c r="J29" s="2"/>
    </row>
    <row r="30" spans="1:10" ht="17" customHeight="1" x14ac:dyDescent="0.4">
      <c r="A30" s="2"/>
      <c r="B30" s="2"/>
      <c r="C30" s="3"/>
      <c r="D30" s="3"/>
      <c r="E30" s="3"/>
      <c r="F30" s="3"/>
      <c r="G30" s="3"/>
      <c r="H30" s="2"/>
      <c r="I30" s="2"/>
      <c r="J30" s="2"/>
    </row>
    <row r="31" spans="1:10" x14ac:dyDescent="0.4">
      <c r="A31" s="2"/>
      <c r="B31" s="2"/>
      <c r="C31" s="3"/>
      <c r="D31" s="3"/>
      <c r="E31" s="3"/>
      <c r="F31" s="3"/>
      <c r="G31" s="3"/>
      <c r="H31" s="2"/>
      <c r="I31" s="2"/>
      <c r="J31" s="2"/>
    </row>
    <row r="32" spans="1:10" x14ac:dyDescent="0.4">
      <c r="A32" s="2"/>
      <c r="B32" s="2"/>
      <c r="C32" s="3"/>
      <c r="D32" s="3"/>
      <c r="E32" s="3"/>
      <c r="F32" s="3"/>
      <c r="G32" s="3"/>
      <c r="H32" s="2"/>
      <c r="I32" s="2"/>
      <c r="J32" s="2"/>
    </row>
    <row r="33" spans="1:10" ht="17" customHeight="1" x14ac:dyDescent="0.4">
      <c r="A33" s="2"/>
      <c r="B33" s="2"/>
      <c r="C33" s="3"/>
      <c r="D33" s="3"/>
      <c r="E33" s="3"/>
      <c r="F33" s="3"/>
      <c r="G33" s="3"/>
      <c r="H33" s="2"/>
      <c r="I33" s="2"/>
      <c r="J33" s="2"/>
    </row>
    <row r="34" spans="1:10" x14ac:dyDescent="0.4">
      <c r="A34" s="2"/>
      <c r="B34" s="2"/>
      <c r="C34" s="3"/>
      <c r="D34" s="3"/>
      <c r="E34" s="3"/>
      <c r="F34" s="3"/>
      <c r="G34" s="3"/>
      <c r="H34" s="2"/>
      <c r="I34" s="2"/>
      <c r="J34" s="2"/>
    </row>
    <row r="35" spans="1:10" x14ac:dyDescent="0.4">
      <c r="A35" s="2"/>
      <c r="B35" s="2"/>
      <c r="C35" s="3"/>
      <c r="D35" s="3"/>
      <c r="E35" s="3"/>
      <c r="F35" s="3"/>
      <c r="G35" s="3"/>
      <c r="H35" s="2"/>
      <c r="I35" s="2"/>
      <c r="J35" s="2"/>
    </row>
    <row r="36" spans="1:10" x14ac:dyDescent="0.4">
      <c r="A36" s="2"/>
      <c r="B36" s="2"/>
      <c r="C36" s="3"/>
      <c r="D36" s="3"/>
      <c r="E36" s="3"/>
      <c r="F36" s="3"/>
      <c r="G36" s="3"/>
      <c r="H36" s="2"/>
      <c r="I36" s="2"/>
      <c r="J36" s="2"/>
    </row>
    <row r="37" spans="1:10" x14ac:dyDescent="0.4">
      <c r="A37" s="2"/>
      <c r="B37" s="2"/>
      <c r="C37" s="3"/>
      <c r="D37" s="3"/>
      <c r="E37" s="3"/>
      <c r="F37" s="3"/>
      <c r="G37" s="3"/>
      <c r="H37" s="2"/>
      <c r="I37" s="2"/>
      <c r="J37" s="2"/>
    </row>
    <row r="38" spans="1:10" x14ac:dyDescent="0.4">
      <c r="A38" s="2"/>
      <c r="B38" s="2"/>
      <c r="C38" s="3"/>
      <c r="D38" s="3"/>
      <c r="E38" s="3"/>
      <c r="F38" s="3"/>
      <c r="G38" s="3"/>
      <c r="H38" s="2"/>
      <c r="I38" s="2"/>
      <c r="J38" s="2"/>
    </row>
    <row r="39" spans="1:10" x14ac:dyDescent="0.4">
      <c r="A39" s="2"/>
      <c r="B39" s="2"/>
      <c r="C39" s="3"/>
      <c r="D39" s="3"/>
      <c r="E39" s="3"/>
      <c r="F39" s="3"/>
      <c r="G39" s="3"/>
      <c r="H39" s="2"/>
      <c r="I39" s="2"/>
      <c r="J39" s="2"/>
    </row>
    <row r="40" spans="1:10" x14ac:dyDescent="0.4">
      <c r="A40" s="2"/>
      <c r="B40" s="2"/>
      <c r="C40" s="3"/>
      <c r="D40" s="3"/>
      <c r="E40" s="3"/>
      <c r="F40" s="3"/>
      <c r="G40" s="3"/>
      <c r="H40" s="2"/>
      <c r="I40" s="2"/>
      <c r="J40" s="2"/>
    </row>
    <row r="41" spans="1:10" ht="17" customHeight="1" x14ac:dyDescent="0.4">
      <c r="A41" s="2"/>
      <c r="B41" s="2"/>
      <c r="C41" s="3"/>
      <c r="D41" s="3"/>
      <c r="E41" s="3"/>
      <c r="F41" s="3"/>
      <c r="G41" s="3"/>
      <c r="H41" s="2"/>
      <c r="I41" s="2"/>
      <c r="J41" s="2"/>
    </row>
    <row r="42" spans="1:10" x14ac:dyDescent="0.4">
      <c r="A42" s="2"/>
      <c r="B42" s="2"/>
      <c r="C42" s="3"/>
      <c r="D42" s="3"/>
      <c r="E42" s="3"/>
      <c r="F42" s="3"/>
      <c r="G42" s="3"/>
      <c r="H42" s="2"/>
      <c r="I42" s="2"/>
      <c r="J42" s="2"/>
    </row>
    <row r="43" spans="1:10" x14ac:dyDescent="0.4">
      <c r="A43" s="2"/>
      <c r="B43" s="2"/>
      <c r="C43" s="3"/>
      <c r="D43" s="3"/>
      <c r="E43" s="3"/>
      <c r="F43" s="3"/>
      <c r="G43" s="3"/>
      <c r="H43" s="2"/>
      <c r="I43" s="2"/>
      <c r="J43" s="2"/>
    </row>
    <row r="44" spans="1:10" x14ac:dyDescent="0.4">
      <c r="A44" s="2"/>
      <c r="B44" s="2"/>
      <c r="C44" s="3"/>
      <c r="D44" s="3"/>
      <c r="E44" s="3"/>
      <c r="F44" s="3"/>
      <c r="G44" s="3"/>
      <c r="H44" s="2"/>
      <c r="I44" s="2"/>
      <c r="J44" s="2"/>
    </row>
    <row r="45" spans="1:10" x14ac:dyDescent="0.4">
      <c r="A45" s="2"/>
      <c r="B45" s="2"/>
      <c r="C45" s="3"/>
      <c r="D45" s="3"/>
      <c r="E45" s="3"/>
      <c r="F45" s="3"/>
      <c r="G45" s="3"/>
      <c r="H45" s="2"/>
      <c r="I45" s="2"/>
      <c r="J45" s="2"/>
    </row>
    <row r="46" spans="1:10" x14ac:dyDescent="0.4">
      <c r="A46" s="2"/>
      <c r="B46" s="2"/>
      <c r="C46" s="3"/>
      <c r="D46" s="3"/>
      <c r="E46" s="3"/>
      <c r="F46" s="3"/>
      <c r="G46" s="3"/>
      <c r="H46" s="2"/>
      <c r="I46" s="2"/>
      <c r="J46" s="2"/>
    </row>
    <row r="47" spans="1:10" ht="17" customHeight="1" x14ac:dyDescent="0.4">
      <c r="A47" s="2"/>
      <c r="B47" s="2"/>
      <c r="C47" s="3"/>
      <c r="D47" s="3"/>
      <c r="E47" s="3"/>
      <c r="F47" s="3"/>
      <c r="G47" s="3"/>
      <c r="H47" s="2"/>
      <c r="I47" s="2"/>
      <c r="J47" s="2"/>
    </row>
    <row r="48" spans="1:10" x14ac:dyDescent="0.4">
      <c r="A48" s="2"/>
      <c r="B48" s="2"/>
      <c r="C48" s="3"/>
      <c r="D48" s="3"/>
      <c r="E48" s="3"/>
      <c r="F48" s="3"/>
      <c r="G48" s="3"/>
      <c r="H48" s="2"/>
      <c r="I48" s="2"/>
      <c r="J48" s="2"/>
    </row>
    <row r="49" spans="1:10" x14ac:dyDescent="0.4">
      <c r="A49" s="2"/>
      <c r="B49" s="2"/>
      <c r="C49" s="3"/>
      <c r="D49" s="3"/>
      <c r="E49" s="3"/>
      <c r="F49" s="3"/>
      <c r="G49" s="3"/>
      <c r="H49" s="2"/>
      <c r="I49" s="2"/>
      <c r="J49" s="2"/>
    </row>
    <row r="50" spans="1:10" ht="17" customHeight="1" x14ac:dyDescent="0.4">
      <c r="A50" s="2"/>
      <c r="B50" s="2"/>
      <c r="C50" s="3"/>
      <c r="D50" s="3"/>
      <c r="E50" s="3"/>
      <c r="F50" s="3"/>
      <c r="G50" s="3"/>
      <c r="H50" s="2"/>
      <c r="I50" s="2"/>
      <c r="J50" s="2"/>
    </row>
    <row r="51" spans="1:10" x14ac:dyDescent="0.4">
      <c r="A51" s="2"/>
      <c r="B51" s="2"/>
      <c r="C51" s="3"/>
      <c r="D51" s="3"/>
      <c r="E51" s="3"/>
      <c r="F51" s="3"/>
      <c r="G51" s="3"/>
      <c r="H51" s="2"/>
      <c r="I51" s="2"/>
      <c r="J51" s="2"/>
    </row>
    <row r="52" spans="1:10" x14ac:dyDescent="0.4">
      <c r="A52" s="2"/>
      <c r="B52" s="2"/>
      <c r="C52" s="3"/>
      <c r="D52" s="3"/>
      <c r="E52" s="3"/>
      <c r="F52" s="3"/>
      <c r="G52" s="3"/>
      <c r="H52" s="2"/>
      <c r="I52" s="2"/>
      <c r="J52" s="2"/>
    </row>
    <row r="53" spans="1:10" ht="17" customHeight="1" x14ac:dyDescent="0.4">
      <c r="A53" s="2"/>
      <c r="B53" s="2"/>
      <c r="C53" s="3"/>
      <c r="D53" s="3"/>
      <c r="E53" s="3"/>
      <c r="F53" s="3"/>
      <c r="G53" s="3"/>
      <c r="H53" s="2"/>
      <c r="I53" s="2"/>
      <c r="J53" s="2"/>
    </row>
    <row r="54" spans="1:10" x14ac:dyDescent="0.4">
      <c r="A54" s="2"/>
      <c r="B54" s="2"/>
      <c r="C54" s="3"/>
      <c r="D54" s="3"/>
      <c r="E54" s="3"/>
      <c r="F54" s="3"/>
      <c r="G54" s="3"/>
      <c r="H54" s="2"/>
      <c r="I54" s="2"/>
      <c r="J54" s="2"/>
    </row>
    <row r="55" spans="1:10" x14ac:dyDescent="0.4">
      <c r="A55" s="2"/>
      <c r="B55" s="2"/>
      <c r="C55" s="3"/>
      <c r="D55" s="3"/>
      <c r="E55" s="3"/>
      <c r="F55" s="3"/>
      <c r="G55" s="3"/>
      <c r="H55" s="2"/>
      <c r="I55" s="2"/>
      <c r="J55" s="2"/>
    </row>
    <row r="56" spans="1:10" ht="17" customHeight="1" x14ac:dyDescent="0.4">
      <c r="A56" s="2"/>
      <c r="B56" s="2"/>
      <c r="C56" s="3"/>
      <c r="D56" s="3"/>
      <c r="E56" s="3"/>
      <c r="F56" s="3"/>
      <c r="G56" s="3"/>
      <c r="H56" s="2"/>
      <c r="I56" s="2"/>
      <c r="J56" s="2"/>
    </row>
    <row r="57" spans="1:10" x14ac:dyDescent="0.4">
      <c r="A57" s="2"/>
      <c r="B57" s="2"/>
      <c r="C57" s="3"/>
      <c r="D57" s="3"/>
      <c r="E57" s="3"/>
      <c r="F57" s="3"/>
      <c r="G57" s="3"/>
      <c r="H57" s="2"/>
      <c r="I57" s="2"/>
      <c r="J57" s="2"/>
    </row>
    <row r="58" spans="1:10" x14ac:dyDescent="0.4">
      <c r="A58" s="2"/>
      <c r="B58" s="2"/>
      <c r="C58" s="3"/>
      <c r="D58" s="3"/>
      <c r="E58" s="3"/>
      <c r="F58" s="3"/>
      <c r="G58" s="3"/>
      <c r="H58" s="2"/>
      <c r="I58" s="2"/>
      <c r="J58" s="2"/>
    </row>
    <row r="59" spans="1:10" ht="17" customHeight="1" x14ac:dyDescent="0.4">
      <c r="A59" s="2"/>
      <c r="B59" s="2"/>
      <c r="C59" s="3"/>
      <c r="D59" s="3"/>
      <c r="E59" s="3"/>
      <c r="F59" s="3"/>
      <c r="G59" s="3"/>
      <c r="H59" s="2"/>
      <c r="I59" s="2"/>
      <c r="J59" s="2"/>
    </row>
    <row r="60" spans="1:10" x14ac:dyDescent="0.4">
      <c r="A60" s="2"/>
      <c r="B60" s="2"/>
      <c r="C60" s="3"/>
      <c r="D60" s="3"/>
      <c r="E60" s="3"/>
      <c r="F60" s="3"/>
      <c r="G60" s="3"/>
      <c r="H60" s="2"/>
      <c r="I60" s="2"/>
      <c r="J60" s="2"/>
    </row>
    <row r="61" spans="1:10" x14ac:dyDescent="0.4">
      <c r="A61" s="2"/>
      <c r="B61" s="2"/>
      <c r="C61" s="3"/>
      <c r="D61" s="3"/>
      <c r="E61" s="3"/>
      <c r="F61" s="3"/>
      <c r="G61" s="3"/>
      <c r="H61" s="2"/>
      <c r="I61" s="2"/>
      <c r="J61" s="2"/>
    </row>
    <row r="62" spans="1:10" x14ac:dyDescent="0.4">
      <c r="A62" s="2"/>
      <c r="B62" s="2"/>
      <c r="C62" s="3"/>
      <c r="D62" s="3"/>
      <c r="E62" s="3"/>
      <c r="F62" s="3"/>
      <c r="G62" s="3"/>
      <c r="H62" s="2"/>
      <c r="I62" s="2"/>
      <c r="J62" s="2"/>
    </row>
    <row r="63" spans="1:10" x14ac:dyDescent="0.4">
      <c r="A63" s="2"/>
      <c r="B63" s="2"/>
      <c r="C63" s="3"/>
      <c r="D63" s="3"/>
      <c r="E63" s="3"/>
      <c r="F63" s="3"/>
      <c r="G63" s="3"/>
      <c r="H63" s="2"/>
      <c r="I63" s="2"/>
      <c r="J63" s="2"/>
    </row>
    <row r="64" spans="1:10" x14ac:dyDescent="0.4">
      <c r="A64" s="2"/>
      <c r="B64" s="2"/>
      <c r="C64" s="3"/>
      <c r="D64" s="3"/>
      <c r="E64" s="3"/>
      <c r="F64" s="3"/>
      <c r="G64" s="3"/>
      <c r="H64" s="2"/>
      <c r="I64" s="2"/>
      <c r="J64" s="2"/>
    </row>
    <row r="65" spans="1:10" x14ac:dyDescent="0.4">
      <c r="A65" s="2"/>
      <c r="B65" s="2"/>
      <c r="C65" s="3"/>
      <c r="D65" s="3"/>
      <c r="E65" s="3"/>
      <c r="F65" s="3"/>
      <c r="G65" s="3"/>
      <c r="H65" s="2"/>
      <c r="I65" s="2"/>
      <c r="J65" s="2"/>
    </row>
    <row r="66" spans="1:10" x14ac:dyDescent="0.4">
      <c r="A66" s="2"/>
      <c r="B66" s="2"/>
      <c r="C66" s="3"/>
      <c r="D66" s="3"/>
      <c r="E66" s="3"/>
      <c r="F66" s="3"/>
      <c r="G66" s="3"/>
      <c r="H66" s="2"/>
      <c r="I66" s="2"/>
      <c r="J66" s="2"/>
    </row>
    <row r="67" spans="1:10" x14ac:dyDescent="0.4">
      <c r="A67" s="2"/>
      <c r="B67" s="2"/>
      <c r="C67" s="3"/>
      <c r="D67" s="3"/>
      <c r="E67" s="3"/>
      <c r="F67" s="3"/>
      <c r="G67" s="3"/>
      <c r="H67" s="2"/>
      <c r="I67" s="2"/>
      <c r="J67" s="2"/>
    </row>
    <row r="68" spans="1:10" x14ac:dyDescent="0.4">
      <c r="A68" s="2"/>
      <c r="B68" s="2"/>
      <c r="C68" s="3"/>
      <c r="D68" s="3"/>
      <c r="E68" s="3"/>
      <c r="F68" s="3"/>
      <c r="G68" s="3"/>
      <c r="H68" s="2"/>
      <c r="I68" s="2"/>
      <c r="J68" s="2"/>
    </row>
    <row r="69" spans="1:10" x14ac:dyDescent="0.4">
      <c r="A69" s="2"/>
      <c r="B69" s="2"/>
      <c r="C69" s="3"/>
      <c r="D69" s="3"/>
      <c r="E69" s="3"/>
      <c r="F69" s="3"/>
      <c r="G69" s="3"/>
      <c r="H69" s="2"/>
      <c r="I69" s="2"/>
      <c r="J69" s="2"/>
    </row>
    <row r="70" spans="1:10" x14ac:dyDescent="0.4">
      <c r="A70" s="2"/>
      <c r="B70" s="2"/>
      <c r="C70" s="3"/>
      <c r="D70" s="3"/>
      <c r="E70" s="3"/>
      <c r="F70" s="3"/>
      <c r="G70" s="3"/>
      <c r="H70" s="2"/>
      <c r="I70" s="2"/>
      <c r="J70" s="2"/>
    </row>
    <row r="71" spans="1:10" x14ac:dyDescent="0.4">
      <c r="A71" s="2"/>
      <c r="B71" s="2"/>
      <c r="C71" s="3"/>
      <c r="D71" s="3"/>
      <c r="E71" s="3"/>
      <c r="F71" s="3"/>
      <c r="G71" s="3"/>
      <c r="H71" s="2"/>
      <c r="I71" s="2"/>
      <c r="J71" s="2"/>
    </row>
    <row r="72" spans="1:10" x14ac:dyDescent="0.4">
      <c r="A72" s="2"/>
      <c r="B72" s="2"/>
      <c r="C72" s="3"/>
      <c r="D72" s="3"/>
      <c r="E72" s="3"/>
      <c r="F72" s="3"/>
      <c r="G72" s="3"/>
      <c r="H72" s="2"/>
      <c r="I72" s="2"/>
      <c r="J72" s="2"/>
    </row>
    <row r="73" spans="1:10" x14ac:dyDescent="0.4">
      <c r="A73" s="2"/>
      <c r="B73" s="2"/>
      <c r="C73" s="3"/>
      <c r="D73" s="3"/>
      <c r="E73" s="3"/>
      <c r="F73" s="3"/>
      <c r="G73" s="3"/>
      <c r="H73" s="2"/>
      <c r="I73" s="2"/>
      <c r="J73" s="2"/>
    </row>
    <row r="74" spans="1:10" x14ac:dyDescent="0.4">
      <c r="A74" s="2"/>
      <c r="B74" s="2"/>
      <c r="C74" s="3"/>
      <c r="D74" s="3"/>
      <c r="E74" s="3"/>
      <c r="F74" s="3"/>
      <c r="G74" s="3"/>
      <c r="H74" s="2"/>
      <c r="I74" s="2"/>
      <c r="J74" s="2"/>
    </row>
    <row r="75" spans="1:10" x14ac:dyDescent="0.4">
      <c r="A75" s="2"/>
      <c r="B75" s="2"/>
      <c r="C75" s="3"/>
      <c r="D75" s="3"/>
      <c r="E75" s="3"/>
      <c r="F75" s="3"/>
      <c r="G75" s="3"/>
      <c r="H75" s="2"/>
      <c r="I75" s="2"/>
      <c r="J75" s="2"/>
    </row>
    <row r="76" spans="1:10" x14ac:dyDescent="0.4">
      <c r="A76" s="2"/>
      <c r="B76" s="2"/>
      <c r="C76" s="3"/>
      <c r="D76" s="3"/>
      <c r="E76" s="3"/>
      <c r="F76" s="3"/>
      <c r="G76" s="3"/>
      <c r="H76" s="2"/>
      <c r="I76" s="2"/>
      <c r="J76" s="2"/>
    </row>
    <row r="77" spans="1:10" x14ac:dyDescent="0.4">
      <c r="A77" s="2"/>
      <c r="B77" s="2"/>
      <c r="C77" s="3"/>
      <c r="D77" s="3"/>
      <c r="E77" s="3"/>
      <c r="F77" s="3"/>
      <c r="G77" s="3"/>
      <c r="H77" s="2"/>
      <c r="I77" s="2"/>
      <c r="J77" s="2"/>
    </row>
    <row r="78" spans="1:10" x14ac:dyDescent="0.4">
      <c r="A78" s="2"/>
      <c r="B78" s="2"/>
      <c r="C78" s="3"/>
      <c r="D78" s="3"/>
      <c r="E78" s="3"/>
      <c r="F78" s="3"/>
      <c r="G78" s="3"/>
      <c r="H78" s="2"/>
      <c r="I78" s="2"/>
      <c r="J78" s="2"/>
    </row>
    <row r="79" spans="1:10" x14ac:dyDescent="0.4">
      <c r="A79" s="2"/>
      <c r="B79" s="2"/>
      <c r="C79" s="3"/>
      <c r="D79" s="3"/>
      <c r="E79" s="3"/>
      <c r="F79" s="3"/>
      <c r="G79" s="3"/>
      <c r="H79" s="2"/>
      <c r="I79" s="2"/>
      <c r="J79" s="2"/>
    </row>
  </sheetData>
  <mergeCells count="21">
    <mergeCell ref="I6:I8"/>
    <mergeCell ref="H6:H8"/>
    <mergeCell ref="I3:I5"/>
    <mergeCell ref="A1:H1"/>
    <mergeCell ref="F6:F20"/>
    <mergeCell ref="I18:I20"/>
    <mergeCell ref="H18:H20"/>
    <mergeCell ref="I15:I17"/>
    <mergeCell ref="H15:H17"/>
    <mergeCell ref="I12:I14"/>
    <mergeCell ref="H12:H14"/>
    <mergeCell ref="I9:I11"/>
    <mergeCell ref="A18:A20"/>
    <mergeCell ref="A15:A17"/>
    <mergeCell ref="A12:A14"/>
    <mergeCell ref="A9:A11"/>
    <mergeCell ref="A6:A8"/>
    <mergeCell ref="F3:F5"/>
    <mergeCell ref="H3:H5"/>
    <mergeCell ref="A3:A5"/>
    <mergeCell ref="H9:H11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zoomScale="75" zoomScaleNormal="75" workbookViewId="0">
      <selection activeCell="R12" sqref="R12"/>
    </sheetView>
  </sheetViews>
  <sheetFormatPr defaultColWidth="8.81640625" defaultRowHeight="17" x14ac:dyDescent="0.4"/>
  <cols>
    <col min="1" max="1" width="37.1796875" style="1" bestFit="1" customWidth="1"/>
    <col min="2" max="2" width="13.6328125" style="1" bestFit="1" customWidth="1"/>
    <col min="3" max="3" width="20.6328125" style="1" bestFit="1" customWidth="1"/>
    <col min="4" max="4" width="8.36328125" style="1" bestFit="1" customWidth="1"/>
    <col min="5" max="5" width="26.81640625" bestFit="1" customWidth="1"/>
    <col min="6" max="6" width="9.453125" bestFit="1" customWidth="1"/>
    <col min="7" max="7" width="8.36328125" bestFit="1" customWidth="1"/>
    <col min="8" max="8" width="18.1796875" bestFit="1" customWidth="1"/>
    <col min="9" max="9" width="20" bestFit="1" customWidth="1"/>
    <col min="10" max="11" width="37.54296875" bestFit="1" customWidth="1"/>
    <col min="12" max="12" width="13" bestFit="1" customWidth="1"/>
    <col min="14" max="14" width="12.7265625" bestFit="1" customWidth="1"/>
    <col min="15" max="15" width="19.6328125" bestFit="1" customWidth="1"/>
    <col min="16" max="17" width="13.26953125" bestFit="1" customWidth="1"/>
  </cols>
  <sheetData>
    <row r="1" spans="1:19" ht="17.5" thickBot="1" x14ac:dyDescent="0.45">
      <c r="A1" s="217" t="s">
        <v>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9" ht="62.5" thickBot="1" x14ac:dyDescent="0.45">
      <c r="A2" s="4"/>
      <c r="B2" s="17" t="s">
        <v>79</v>
      </c>
      <c r="C2" s="17" t="s">
        <v>64</v>
      </c>
      <c r="D2" s="5" t="s">
        <v>65</v>
      </c>
      <c r="E2" s="17" t="s">
        <v>78</v>
      </c>
      <c r="F2" s="5" t="s">
        <v>11</v>
      </c>
      <c r="G2" s="5" t="s">
        <v>9</v>
      </c>
      <c r="H2" s="9" t="s">
        <v>80</v>
      </c>
      <c r="I2" s="9" t="s">
        <v>81</v>
      </c>
      <c r="J2" s="5" t="s">
        <v>153</v>
      </c>
      <c r="K2" s="8" t="s">
        <v>154</v>
      </c>
    </row>
    <row r="3" spans="1:19" ht="17.5" customHeight="1" thickBot="1" x14ac:dyDescent="0.45">
      <c r="A3" s="214" t="s">
        <v>1</v>
      </c>
      <c r="B3" s="13">
        <v>0.30209999999999998</v>
      </c>
      <c r="C3" s="72">
        <v>240</v>
      </c>
      <c r="D3" s="13">
        <v>0.16070000000000001</v>
      </c>
      <c r="E3" s="13">
        <v>2.2164294383758141</v>
      </c>
      <c r="F3" s="206">
        <f>AVERAGE(E3:E8)</f>
        <v>2.5369152376107493</v>
      </c>
      <c r="G3" s="206">
        <f>STDEV(E3:E8)</f>
        <v>0.23464440638233308</v>
      </c>
      <c r="H3" s="211" t="s">
        <v>45</v>
      </c>
      <c r="I3" s="211" t="s">
        <v>45</v>
      </c>
      <c r="J3" s="206" t="s">
        <v>45</v>
      </c>
      <c r="K3" s="210" t="s">
        <v>45</v>
      </c>
      <c r="N3" s="2" t="s">
        <v>149</v>
      </c>
      <c r="S3" s="242"/>
    </row>
    <row r="4" spans="1:19" ht="17.5" thickBot="1" x14ac:dyDescent="0.45">
      <c r="A4" s="215"/>
      <c r="B4" s="13">
        <v>0.32840000000000003</v>
      </c>
      <c r="C4" s="72">
        <v>240</v>
      </c>
      <c r="D4" s="13">
        <v>0.18559999999999999</v>
      </c>
      <c r="E4" s="14">
        <v>2.3548518067397479</v>
      </c>
      <c r="F4" s="198"/>
      <c r="G4" s="198"/>
      <c r="H4" s="212"/>
      <c r="I4" s="212"/>
      <c r="J4" s="198"/>
      <c r="K4" s="201"/>
      <c r="N4" s="241" t="s">
        <v>155</v>
      </c>
      <c r="O4" s="241"/>
      <c r="P4" s="241"/>
      <c r="Q4" s="241"/>
      <c r="R4" s="241"/>
    </row>
    <row r="5" spans="1:19" ht="17.5" thickBot="1" x14ac:dyDescent="0.45">
      <c r="A5" s="215"/>
      <c r="B5" s="13">
        <v>0.31509999999999999</v>
      </c>
      <c r="C5" s="72">
        <v>240</v>
      </c>
      <c r="D5" s="13">
        <v>0.1842</v>
      </c>
      <c r="E5" s="14">
        <v>2.4357346874008252</v>
      </c>
      <c r="F5" s="198"/>
      <c r="G5" s="198"/>
      <c r="H5" s="212"/>
      <c r="I5" s="212"/>
      <c r="J5" s="198"/>
      <c r="K5" s="201"/>
      <c r="N5" s="244"/>
      <c r="O5" s="245" t="s">
        <v>147</v>
      </c>
      <c r="P5" s="245" t="s">
        <v>142</v>
      </c>
      <c r="Q5" s="244"/>
      <c r="R5" s="2"/>
    </row>
    <row r="6" spans="1:19" ht="17.5" thickBot="1" x14ac:dyDescent="0.45">
      <c r="A6" s="215"/>
      <c r="B6" s="13">
        <v>0.2868</v>
      </c>
      <c r="C6" s="72">
        <v>240</v>
      </c>
      <c r="D6" s="13">
        <v>0.19339999999999999</v>
      </c>
      <c r="E6" s="14">
        <v>2.8097396559739654</v>
      </c>
      <c r="F6" s="198"/>
      <c r="G6" s="198"/>
      <c r="H6" s="212"/>
      <c r="I6" s="212"/>
      <c r="J6" s="198"/>
      <c r="K6" s="201"/>
      <c r="N6" s="244"/>
      <c r="O6" s="246">
        <v>24.263108904747128</v>
      </c>
      <c r="P6" s="246">
        <v>2.2164294383758141</v>
      </c>
      <c r="Q6" s="244"/>
      <c r="R6" s="2"/>
    </row>
    <row r="7" spans="1:19" ht="17.5" thickBot="1" x14ac:dyDescent="0.45">
      <c r="A7" s="215"/>
      <c r="B7" s="13">
        <v>0.28010000000000002</v>
      </c>
      <c r="C7" s="72">
        <v>240</v>
      </c>
      <c r="D7" s="13">
        <v>0.18149999999999999</v>
      </c>
      <c r="E7" s="14">
        <v>2.6999285969296678</v>
      </c>
      <c r="F7" s="198"/>
      <c r="G7" s="198"/>
      <c r="H7" s="212"/>
      <c r="I7" s="212"/>
      <c r="J7" s="198"/>
      <c r="K7" s="201"/>
      <c r="N7" s="244"/>
      <c r="O7" s="246">
        <v>24.843194876968287</v>
      </c>
      <c r="P7" s="246">
        <v>2.3548518067397479</v>
      </c>
      <c r="Q7" s="244"/>
      <c r="R7" s="2"/>
    </row>
    <row r="8" spans="1:19" ht="17.5" thickBot="1" x14ac:dyDescent="0.45">
      <c r="A8" s="216"/>
      <c r="B8" s="13">
        <v>0.28360000000000002</v>
      </c>
      <c r="C8" s="72">
        <v>240</v>
      </c>
      <c r="D8" s="13">
        <v>0.18410000000000001</v>
      </c>
      <c r="E8" s="15">
        <v>2.7048072402444761</v>
      </c>
      <c r="F8" s="205"/>
      <c r="G8" s="205"/>
      <c r="H8" s="213"/>
      <c r="I8" s="213"/>
      <c r="J8" s="205"/>
      <c r="K8" s="204"/>
      <c r="N8" s="244"/>
      <c r="O8" s="246">
        <v>25.526315789473685</v>
      </c>
      <c r="P8" s="246">
        <v>2.4357346874008252</v>
      </c>
      <c r="Q8" s="244"/>
      <c r="R8" s="2"/>
    </row>
    <row r="9" spans="1:19" ht="17.5" thickBot="1" x14ac:dyDescent="0.45">
      <c r="A9" s="214" t="s">
        <v>55</v>
      </c>
      <c r="B9" s="13">
        <v>0.32229999999999998</v>
      </c>
      <c r="C9" s="72">
        <v>35</v>
      </c>
      <c r="D9" s="13">
        <v>0.2737</v>
      </c>
      <c r="E9" s="13">
        <v>24.263108904747128</v>
      </c>
      <c r="F9" s="206">
        <f>AVERAGE(E9:E14)</f>
        <v>24.775523985400202</v>
      </c>
      <c r="G9" s="206">
        <f>STDEV(E9:E14)</f>
        <v>1.2997967233594427</v>
      </c>
      <c r="H9" s="211" t="s">
        <v>45</v>
      </c>
      <c r="I9" s="211" t="s">
        <v>45</v>
      </c>
      <c r="J9" s="206">
        <f>F9/F3</f>
        <v>9.7660038530627595</v>
      </c>
      <c r="K9" s="252">
        <v>0.42402636706058772</v>
      </c>
      <c r="N9" s="244"/>
      <c r="O9" s="246">
        <v>26.500255112053061</v>
      </c>
      <c r="P9" s="246">
        <v>2.8097396559739654</v>
      </c>
      <c r="Q9" s="244"/>
      <c r="R9" s="2"/>
    </row>
    <row r="10" spans="1:19" ht="17.5" thickBot="1" x14ac:dyDescent="0.45">
      <c r="A10" s="215"/>
      <c r="B10" s="13">
        <v>0.32569999999999999</v>
      </c>
      <c r="C10" s="72">
        <v>35</v>
      </c>
      <c r="D10" s="13">
        <v>0.28320000000000001</v>
      </c>
      <c r="E10" s="14">
        <v>24.843194876968287</v>
      </c>
      <c r="F10" s="198"/>
      <c r="G10" s="198"/>
      <c r="H10" s="212"/>
      <c r="I10" s="212"/>
      <c r="J10" s="198"/>
      <c r="K10" s="253"/>
      <c r="N10" s="244"/>
      <c r="O10" s="246">
        <v>24.895870522432464</v>
      </c>
      <c r="P10" s="246">
        <v>2.6999285969296678</v>
      </c>
      <c r="Q10" s="244"/>
      <c r="R10" s="2"/>
    </row>
    <row r="11" spans="1:19" ht="17.5" thickBot="1" x14ac:dyDescent="0.45">
      <c r="A11" s="215"/>
      <c r="B11" s="13">
        <v>0.30399999999999999</v>
      </c>
      <c r="C11" s="72">
        <v>35</v>
      </c>
      <c r="D11" s="13">
        <v>0.27160000000000001</v>
      </c>
      <c r="E11" s="14">
        <v>25.526315789473685</v>
      </c>
      <c r="F11" s="198"/>
      <c r="G11" s="198"/>
      <c r="H11" s="212"/>
      <c r="I11" s="212"/>
      <c r="J11" s="198"/>
      <c r="K11" s="253"/>
      <c r="N11" s="244"/>
      <c r="O11" s="246">
        <v>22.624398706726598</v>
      </c>
      <c r="P11" s="246">
        <v>2.7048072402444761</v>
      </c>
      <c r="Q11" s="244"/>
      <c r="R11" s="2"/>
    </row>
    <row r="12" spans="1:19" ht="17.5" thickBot="1" x14ac:dyDescent="0.45">
      <c r="A12" s="215"/>
      <c r="B12" s="13">
        <v>0.28310000000000002</v>
      </c>
      <c r="C12" s="72">
        <v>45</v>
      </c>
      <c r="D12" s="13">
        <v>0.33760000000000001</v>
      </c>
      <c r="E12" s="14">
        <v>26.500255112053061</v>
      </c>
      <c r="F12" s="198"/>
      <c r="G12" s="198"/>
      <c r="H12" s="212"/>
      <c r="I12" s="212"/>
      <c r="J12" s="198"/>
      <c r="K12" s="253"/>
      <c r="N12" s="244"/>
      <c r="O12" s="244"/>
      <c r="P12" s="244"/>
      <c r="Q12" s="244"/>
      <c r="R12" s="2"/>
    </row>
    <row r="13" spans="1:19" ht="17.5" thickBot="1" x14ac:dyDescent="0.45">
      <c r="A13" s="215"/>
      <c r="B13" s="13">
        <v>0.28010000000000002</v>
      </c>
      <c r="C13" s="72">
        <v>45</v>
      </c>
      <c r="D13" s="13">
        <v>0.31380000000000002</v>
      </c>
      <c r="E13" s="14">
        <v>24.895870522432464</v>
      </c>
      <c r="F13" s="198"/>
      <c r="G13" s="198"/>
      <c r="H13" s="212"/>
      <c r="I13" s="212"/>
      <c r="J13" s="198"/>
      <c r="K13" s="253"/>
      <c r="N13" s="244" t="s">
        <v>143</v>
      </c>
      <c r="O13" s="246">
        <f>AVERAGE(O6:O11)</f>
        <v>24.775523985400202</v>
      </c>
      <c r="P13" s="246">
        <f>AVERAGE(P6:P11)</f>
        <v>2.5369152376107493</v>
      </c>
      <c r="Q13" s="246"/>
      <c r="R13" s="2"/>
    </row>
    <row r="14" spans="1:19" ht="19" thickBot="1" x14ac:dyDescent="0.45">
      <c r="A14" s="216"/>
      <c r="B14" s="13">
        <v>0.28179999999999999</v>
      </c>
      <c r="C14" s="72">
        <v>45</v>
      </c>
      <c r="D14" s="13">
        <v>0.28689999999999999</v>
      </c>
      <c r="E14" s="15">
        <v>22.624398706726598</v>
      </c>
      <c r="F14" s="205"/>
      <c r="G14" s="205"/>
      <c r="H14" s="213"/>
      <c r="I14" s="213"/>
      <c r="J14" s="205"/>
      <c r="K14" s="254"/>
      <c r="N14" s="244" t="s">
        <v>148</v>
      </c>
      <c r="O14" s="246">
        <f>_xlfn.STDEV.S(O6:O11)^2</f>
        <v>1.6894715220559438</v>
      </c>
      <c r="P14" s="246">
        <f>_xlfn.STDEV.S(P6:P11)^2</f>
        <v>5.5057997446517473E-2</v>
      </c>
      <c r="Q14" s="246"/>
      <c r="R14" s="243"/>
    </row>
    <row r="15" spans="1:19" ht="17.5" thickBot="1" x14ac:dyDescent="0.45">
      <c r="A15" s="214" t="s">
        <v>7</v>
      </c>
      <c r="B15" s="13">
        <v>0.33539999999999998</v>
      </c>
      <c r="C15" s="72">
        <v>240</v>
      </c>
      <c r="D15" s="13">
        <v>0.1268</v>
      </c>
      <c r="E15" s="13">
        <v>1.5752335519777381</v>
      </c>
      <c r="F15" s="206">
        <v>1.6027817458436227</v>
      </c>
      <c r="G15" s="206">
        <v>6.1944864214156882E-2</v>
      </c>
      <c r="H15" s="207">
        <f>TTEST(E15:E17,E3:E8,2,2)</f>
        <v>3.1274410881706338E-4</v>
      </c>
      <c r="I15" s="206" t="s">
        <v>45</v>
      </c>
      <c r="J15" s="206" t="s">
        <v>45</v>
      </c>
      <c r="K15" s="210" t="s">
        <v>45</v>
      </c>
      <c r="N15" s="244" t="s">
        <v>144</v>
      </c>
      <c r="O15" s="247">
        <f>COUNT(O6:O11)</f>
        <v>6</v>
      </c>
      <c r="P15" s="247">
        <f>COUNT(P6:P11)</f>
        <v>6</v>
      </c>
      <c r="Q15" s="246"/>
      <c r="R15" s="243"/>
    </row>
    <row r="16" spans="1:19" ht="17.5" thickBot="1" x14ac:dyDescent="0.45">
      <c r="A16" s="215"/>
      <c r="B16" s="13">
        <v>0.3014</v>
      </c>
      <c r="C16" s="72">
        <v>240</v>
      </c>
      <c r="D16" s="13">
        <v>0.1128</v>
      </c>
      <c r="E16" s="14">
        <v>1.559389515593895</v>
      </c>
      <c r="F16" s="198"/>
      <c r="G16" s="198"/>
      <c r="H16" s="208"/>
      <c r="I16" s="198"/>
      <c r="J16" s="198"/>
      <c r="K16" s="201"/>
      <c r="N16" s="244"/>
      <c r="O16" s="248"/>
      <c r="P16" s="248"/>
      <c r="Q16" s="248"/>
      <c r="R16" s="243"/>
    </row>
    <row r="17" spans="1:18" ht="17.5" thickBot="1" x14ac:dyDescent="0.45">
      <c r="A17" s="216"/>
      <c r="B17" s="13">
        <v>0.31890000000000002</v>
      </c>
      <c r="C17" s="72">
        <v>240</v>
      </c>
      <c r="D17" s="13">
        <v>0.12809999999999999</v>
      </c>
      <c r="E17" s="15">
        <v>1.6737221699592348</v>
      </c>
      <c r="F17" s="205"/>
      <c r="G17" s="205"/>
      <c r="H17" s="209"/>
      <c r="I17" s="205"/>
      <c r="J17" s="205"/>
      <c r="K17" s="204"/>
      <c r="N17" s="244"/>
      <c r="O17" s="246">
        <f>O14*P14/(O15*P15*P13^4)</f>
        <v>6.2379940794419047E-5</v>
      </c>
      <c r="P17" s="246">
        <f>O14/(O15*P13^2)</f>
        <v>4.375097252878777E-2</v>
      </c>
      <c r="Q17" s="246">
        <f>(P14*O13^2)/(P15*P13^4)</f>
        <v>0.13598500749301809</v>
      </c>
      <c r="R17" s="243"/>
    </row>
    <row r="18" spans="1:18" ht="17.5" thickBot="1" x14ac:dyDescent="0.45">
      <c r="A18" s="214" t="s">
        <v>56</v>
      </c>
      <c r="B18" s="13">
        <v>0.3296</v>
      </c>
      <c r="C18" s="72">
        <v>35</v>
      </c>
      <c r="D18" s="13">
        <v>0.2218</v>
      </c>
      <c r="E18" s="13">
        <v>19.226768377253816</v>
      </c>
      <c r="F18" s="206">
        <v>19.681233649227242</v>
      </c>
      <c r="G18" s="206">
        <v>0.89340494629647127</v>
      </c>
      <c r="H18" s="206" t="s">
        <v>45</v>
      </c>
      <c r="I18" s="207">
        <f>TTEST(E18:E20,E9:E14,2,2)</f>
        <v>5.344711870929309E-4</v>
      </c>
      <c r="J18" s="206">
        <f>F18/F15</f>
        <v>12.279422136086311</v>
      </c>
      <c r="K18" s="210">
        <v>0.42272333188926003</v>
      </c>
      <c r="N18" s="244" t="s">
        <v>145</v>
      </c>
      <c r="O18" s="246">
        <f>SUM(O17:Q17)</f>
        <v>0.17979835996260027</v>
      </c>
      <c r="P18" s="246"/>
      <c r="Q18" s="246"/>
      <c r="R18" s="243"/>
    </row>
    <row r="19" spans="1:18" ht="17.5" thickBot="1" x14ac:dyDescent="0.45">
      <c r="A19" s="215"/>
      <c r="B19" s="13">
        <v>0.32129999999999997</v>
      </c>
      <c r="C19" s="72">
        <v>35</v>
      </c>
      <c r="D19" s="13">
        <v>0.2329</v>
      </c>
      <c r="E19" s="14">
        <v>20.71050642479214</v>
      </c>
      <c r="F19" s="198"/>
      <c r="G19" s="198"/>
      <c r="H19" s="198"/>
      <c r="I19" s="208"/>
      <c r="J19" s="198"/>
      <c r="K19" s="201"/>
      <c r="N19" s="244" t="s">
        <v>146</v>
      </c>
      <c r="O19" s="250">
        <f>O18^0.5</f>
        <v>0.42402636706058772</v>
      </c>
      <c r="P19" s="246"/>
      <c r="Q19" s="246"/>
      <c r="R19" s="243"/>
    </row>
    <row r="20" spans="1:18" ht="17.5" thickBot="1" x14ac:dyDescent="0.45">
      <c r="A20" s="216"/>
      <c r="B20" s="13">
        <v>0.32390000000000002</v>
      </c>
      <c r="C20" s="72">
        <v>35</v>
      </c>
      <c r="D20" s="13">
        <v>0.21659999999999999</v>
      </c>
      <c r="E20" s="15">
        <v>19.106426145635776</v>
      </c>
      <c r="F20" s="205"/>
      <c r="G20" s="205"/>
      <c r="H20" s="205"/>
      <c r="I20" s="209"/>
      <c r="J20" s="205"/>
      <c r="K20" s="204"/>
      <c r="R20" s="243"/>
    </row>
    <row r="21" spans="1:18" ht="17.5" thickBot="1" x14ac:dyDescent="0.45">
      <c r="A21" s="214" t="s">
        <v>6</v>
      </c>
      <c r="B21" s="13">
        <v>0.3286</v>
      </c>
      <c r="C21" s="72">
        <v>240</v>
      </c>
      <c r="D21" s="13">
        <v>0.13719999999999999</v>
      </c>
      <c r="E21" s="13">
        <v>1.7397037938729962</v>
      </c>
      <c r="F21" s="206">
        <v>1.6808966496263595</v>
      </c>
      <c r="G21" s="206">
        <v>5.2474695423077235E-2</v>
      </c>
      <c r="H21" s="207">
        <f>TTEST(E21:E23,E3:E8,2,2)</f>
        <v>5.1885004616615907E-4</v>
      </c>
      <c r="I21" s="206" t="s">
        <v>45</v>
      </c>
      <c r="J21" s="206" t="s">
        <v>45</v>
      </c>
      <c r="K21" s="210" t="s">
        <v>45</v>
      </c>
    </row>
    <row r="22" spans="1:18" ht="17.5" thickBot="1" x14ac:dyDescent="0.45">
      <c r="A22" s="215"/>
      <c r="B22" s="13">
        <v>0.32950000000000002</v>
      </c>
      <c r="C22" s="72">
        <v>240</v>
      </c>
      <c r="D22" s="13">
        <v>0.13159999999999999</v>
      </c>
      <c r="E22" s="14">
        <v>1.6641375821952453</v>
      </c>
      <c r="F22" s="198"/>
      <c r="G22" s="198"/>
      <c r="H22" s="208"/>
      <c r="I22" s="198"/>
      <c r="J22" s="198"/>
      <c r="K22" s="201"/>
    </row>
    <row r="23" spans="1:18" ht="17.5" thickBot="1" x14ac:dyDescent="0.45">
      <c r="A23" s="216"/>
      <c r="B23" s="13">
        <v>0.34449999999999997</v>
      </c>
      <c r="C23" s="72">
        <v>240</v>
      </c>
      <c r="D23" s="13">
        <v>0.13550000000000001</v>
      </c>
      <c r="E23" s="15">
        <v>1.6388485728108371</v>
      </c>
      <c r="F23" s="205"/>
      <c r="G23" s="205"/>
      <c r="H23" s="209"/>
      <c r="I23" s="205"/>
      <c r="J23" s="205"/>
      <c r="K23" s="204"/>
    </row>
    <row r="24" spans="1:18" ht="17.5" thickBot="1" x14ac:dyDescent="0.45">
      <c r="A24" s="214" t="s">
        <v>57</v>
      </c>
      <c r="B24" s="13">
        <v>0.32200000000000001</v>
      </c>
      <c r="C24" s="72">
        <v>35</v>
      </c>
      <c r="D24" s="13">
        <v>0.3347</v>
      </c>
      <c r="E24" s="13">
        <v>29.698314108251996</v>
      </c>
      <c r="F24" s="206">
        <v>27.562571501807714</v>
      </c>
      <c r="G24" s="206">
        <v>1.8867437127604301</v>
      </c>
      <c r="H24" s="206" t="s">
        <v>45</v>
      </c>
      <c r="I24" s="207">
        <f>TTEST(E24:E26,E9:E14,2,2)</f>
        <v>3.3275443472268726E-2</v>
      </c>
      <c r="J24" s="206">
        <f>F24/F21</f>
        <v>16.39754086483217</v>
      </c>
      <c r="K24" s="210">
        <v>0.71236141149942422</v>
      </c>
    </row>
    <row r="25" spans="1:18" ht="17.5" thickBot="1" x14ac:dyDescent="0.45">
      <c r="A25" s="215"/>
      <c r="B25" s="13">
        <v>0.33129999999999998</v>
      </c>
      <c r="C25" s="72">
        <v>35</v>
      </c>
      <c r="D25" s="13">
        <v>0.3029</v>
      </c>
      <c r="E25" s="14">
        <v>26.122202578586521</v>
      </c>
      <c r="F25" s="198"/>
      <c r="G25" s="198"/>
      <c r="H25" s="198"/>
      <c r="I25" s="208"/>
      <c r="J25" s="198"/>
      <c r="K25" s="201"/>
    </row>
    <row r="26" spans="1:18" ht="17.5" thickBot="1" x14ac:dyDescent="0.45">
      <c r="A26" s="216"/>
      <c r="B26" s="13">
        <v>0.33529999999999999</v>
      </c>
      <c r="C26" s="72">
        <v>35</v>
      </c>
      <c r="D26" s="13">
        <v>0.31530000000000002</v>
      </c>
      <c r="E26" s="15">
        <v>26.867197818584636</v>
      </c>
      <c r="F26" s="205"/>
      <c r="G26" s="205"/>
      <c r="H26" s="205"/>
      <c r="I26" s="209"/>
      <c r="J26" s="205"/>
      <c r="K26" s="204"/>
    </row>
    <row r="27" spans="1:18" ht="17.5" thickBot="1" x14ac:dyDescent="0.45">
      <c r="A27" s="214" t="s">
        <v>5</v>
      </c>
      <c r="B27" s="13">
        <v>0.29449999999999998</v>
      </c>
      <c r="C27" s="72">
        <v>240</v>
      </c>
      <c r="D27" s="13">
        <v>8.7499999999999994E-2</v>
      </c>
      <c r="E27" s="13">
        <v>1.2379739671760046</v>
      </c>
      <c r="F27" s="206">
        <v>1.1615113612304262</v>
      </c>
      <c r="G27" s="206">
        <v>6.7327415334665505E-2</v>
      </c>
      <c r="H27" s="207">
        <f>TTEST(E27:E29,E3:E8,2,2)</f>
        <v>2.7030136542610857E-5</v>
      </c>
      <c r="I27" s="206" t="s">
        <v>45</v>
      </c>
      <c r="J27" s="206" t="s">
        <v>45</v>
      </c>
      <c r="K27" s="210" t="s">
        <v>45</v>
      </c>
    </row>
    <row r="28" spans="1:18" ht="17.5" thickBot="1" x14ac:dyDescent="0.45">
      <c r="A28" s="215"/>
      <c r="B28" s="13">
        <v>0.28349999999999997</v>
      </c>
      <c r="C28" s="72">
        <v>240</v>
      </c>
      <c r="D28" s="13">
        <v>7.5600000000000001E-2</v>
      </c>
      <c r="E28" s="14">
        <v>1.1111111111111112</v>
      </c>
      <c r="F28" s="198"/>
      <c r="G28" s="198"/>
      <c r="H28" s="208"/>
      <c r="I28" s="198"/>
      <c r="J28" s="198"/>
      <c r="K28" s="201"/>
    </row>
    <row r="29" spans="1:18" ht="17.5" thickBot="1" x14ac:dyDescent="0.45">
      <c r="A29" s="216"/>
      <c r="B29" s="13">
        <v>0.28989999999999999</v>
      </c>
      <c r="C29" s="72">
        <v>240</v>
      </c>
      <c r="D29" s="13">
        <v>7.9000000000000001E-2</v>
      </c>
      <c r="E29" s="15">
        <v>1.1354490054041624</v>
      </c>
      <c r="F29" s="205"/>
      <c r="G29" s="205"/>
      <c r="H29" s="209"/>
      <c r="I29" s="205"/>
      <c r="J29" s="205"/>
      <c r="K29" s="204"/>
    </row>
    <row r="30" spans="1:18" ht="17.5" thickBot="1" x14ac:dyDescent="0.45">
      <c r="A30" s="214" t="s">
        <v>58</v>
      </c>
      <c r="B30" s="13">
        <v>0.28160000000000002</v>
      </c>
      <c r="C30" s="72">
        <v>35</v>
      </c>
      <c r="D30" s="13">
        <v>0.29720000000000002</v>
      </c>
      <c r="E30" s="13">
        <v>30.154220779220783</v>
      </c>
      <c r="F30" s="206">
        <v>29.582167550562264</v>
      </c>
      <c r="G30" s="206">
        <v>1.2900986728229313</v>
      </c>
      <c r="H30" s="206" t="s">
        <v>45</v>
      </c>
      <c r="I30" s="207">
        <f>TTEST(E30:E32,E9:E14,2,2)</f>
        <v>1.198076289554462E-3</v>
      </c>
      <c r="J30" s="206">
        <f>F30/F27</f>
        <v>25.468685488555984</v>
      </c>
      <c r="K30" s="210">
        <v>1.0668516162965036</v>
      </c>
    </row>
    <row r="31" spans="1:18" ht="17.5" thickBot="1" x14ac:dyDescent="0.45">
      <c r="A31" s="215"/>
      <c r="B31" s="13">
        <v>0.2908</v>
      </c>
      <c r="C31" s="72">
        <v>35</v>
      </c>
      <c r="D31" s="13">
        <v>0.31030000000000002</v>
      </c>
      <c r="E31" s="14">
        <v>30.487325604244447</v>
      </c>
      <c r="F31" s="198"/>
      <c r="G31" s="198"/>
      <c r="H31" s="198"/>
      <c r="I31" s="208"/>
      <c r="J31" s="198"/>
      <c r="K31" s="201"/>
    </row>
    <row r="32" spans="1:18" ht="17.5" thickBot="1" x14ac:dyDescent="0.45">
      <c r="A32" s="216"/>
      <c r="B32" s="13">
        <v>0.26950000000000002</v>
      </c>
      <c r="C32" s="72">
        <v>35</v>
      </c>
      <c r="D32" s="13">
        <v>0.2651</v>
      </c>
      <c r="E32" s="15">
        <v>28.104956268221574</v>
      </c>
      <c r="F32" s="205"/>
      <c r="G32" s="205"/>
      <c r="H32" s="205"/>
      <c r="I32" s="209"/>
      <c r="J32" s="205"/>
      <c r="K32" s="204"/>
    </row>
    <row r="33" spans="1:11" ht="17.5" thickBot="1" x14ac:dyDescent="0.45">
      <c r="A33" s="214" t="s">
        <v>4</v>
      </c>
      <c r="B33" s="13">
        <v>0.27839999999999998</v>
      </c>
      <c r="C33" s="72">
        <v>240</v>
      </c>
      <c r="D33" s="13">
        <v>4.3299999999999998E-2</v>
      </c>
      <c r="E33" s="13">
        <v>0.6480483716475095</v>
      </c>
      <c r="F33" s="206">
        <v>0.65712845436549505</v>
      </c>
      <c r="G33" s="206">
        <v>1.715644331269104E-2</v>
      </c>
      <c r="H33" s="207">
        <f>TTEST(E33:E35,E3:E8,2,2)</f>
        <v>3.0361275496044574E-6</v>
      </c>
      <c r="I33" s="206" t="s">
        <v>45</v>
      </c>
      <c r="J33" s="206" t="s">
        <v>45</v>
      </c>
      <c r="K33" s="210" t="s">
        <v>45</v>
      </c>
    </row>
    <row r="34" spans="1:11" ht="17.5" thickBot="1" x14ac:dyDescent="0.45">
      <c r="A34" s="215"/>
      <c r="B34" s="13">
        <v>0.27329999999999999</v>
      </c>
      <c r="C34" s="72">
        <v>240</v>
      </c>
      <c r="D34" s="13">
        <v>4.24E-2</v>
      </c>
      <c r="E34" s="14">
        <v>0.64642029515794608</v>
      </c>
      <c r="F34" s="198"/>
      <c r="G34" s="198"/>
      <c r="H34" s="208"/>
      <c r="I34" s="198"/>
      <c r="J34" s="198"/>
      <c r="K34" s="201"/>
    </row>
    <row r="35" spans="1:11" ht="17.5" thickBot="1" x14ac:dyDescent="0.45">
      <c r="A35" s="216"/>
      <c r="B35" s="13">
        <v>0.28129999999999999</v>
      </c>
      <c r="C35" s="72">
        <v>240</v>
      </c>
      <c r="D35" s="13">
        <v>4.5699999999999998E-2</v>
      </c>
      <c r="E35" s="15">
        <v>0.67691669629102968</v>
      </c>
      <c r="F35" s="205"/>
      <c r="G35" s="205"/>
      <c r="H35" s="209"/>
      <c r="I35" s="205"/>
      <c r="J35" s="205"/>
      <c r="K35" s="204"/>
    </row>
    <row r="36" spans="1:11" ht="17.5" thickBot="1" x14ac:dyDescent="0.45">
      <c r="A36" s="214" t="s">
        <v>59</v>
      </c>
      <c r="B36" s="13">
        <v>0.29680000000000001</v>
      </c>
      <c r="C36" s="72">
        <v>49</v>
      </c>
      <c r="D36" s="13">
        <v>0.28000000000000003</v>
      </c>
      <c r="E36" s="13">
        <v>19.252984212552946</v>
      </c>
      <c r="F36" s="206">
        <v>19.309672740193609</v>
      </c>
      <c r="G36" s="206">
        <v>0.59707213404627812</v>
      </c>
      <c r="H36" s="206" t="s">
        <v>45</v>
      </c>
      <c r="I36" s="207">
        <f>TTEST(E36:E38,E9:E14,2,2)</f>
        <v>2.6327728917775988E-4</v>
      </c>
      <c r="J36" s="206">
        <f>F36/F33</f>
        <v>29.384928642054454</v>
      </c>
      <c r="K36" s="210">
        <v>0.68661802369751612</v>
      </c>
    </row>
    <row r="37" spans="1:11" ht="17.5" thickBot="1" x14ac:dyDescent="0.45">
      <c r="A37" s="215"/>
      <c r="B37" s="13">
        <v>0.29210000000000003</v>
      </c>
      <c r="C37" s="72">
        <v>49</v>
      </c>
      <c r="D37" s="13">
        <v>0.2853</v>
      </c>
      <c r="E37" s="14">
        <v>19.93306737278958</v>
      </c>
      <c r="F37" s="198"/>
      <c r="G37" s="198"/>
      <c r="H37" s="198"/>
      <c r="I37" s="208"/>
      <c r="J37" s="198"/>
      <c r="K37" s="201"/>
    </row>
    <row r="38" spans="1:11" ht="17.5" thickBot="1" x14ac:dyDescent="0.45">
      <c r="A38" s="216"/>
      <c r="B38" s="13">
        <v>0.26840000000000003</v>
      </c>
      <c r="C38" s="72">
        <v>49</v>
      </c>
      <c r="D38" s="13">
        <v>0.2465</v>
      </c>
      <c r="E38" s="15">
        <v>18.742966635238297</v>
      </c>
      <c r="F38" s="205"/>
      <c r="G38" s="205"/>
      <c r="H38" s="205"/>
      <c r="I38" s="209"/>
      <c r="J38" s="205"/>
      <c r="K38" s="204"/>
    </row>
    <row r="39" spans="1:11" ht="17.5" thickBot="1" x14ac:dyDescent="0.45">
      <c r="A39" s="214" t="s">
        <v>2</v>
      </c>
      <c r="B39" s="13">
        <v>0.28010000000000002</v>
      </c>
      <c r="C39" s="72">
        <v>240</v>
      </c>
      <c r="D39" s="13">
        <v>0.1148</v>
      </c>
      <c r="E39" s="13">
        <v>1.7077234321075805</v>
      </c>
      <c r="F39" s="206">
        <v>1.6980952604532906</v>
      </c>
      <c r="G39" s="206">
        <v>1.8218022110001328E-2</v>
      </c>
      <c r="H39" s="207">
        <f>TTEST(E39:E41,E3:E8,2,2)</f>
        <v>5.5614605162777084E-4</v>
      </c>
      <c r="I39" s="206" t="s">
        <v>45</v>
      </c>
      <c r="J39" s="206" t="s">
        <v>45</v>
      </c>
      <c r="K39" s="210" t="s">
        <v>45</v>
      </c>
    </row>
    <row r="40" spans="1:11" ht="17.5" thickBot="1" x14ac:dyDescent="0.45">
      <c r="A40" s="215"/>
      <c r="B40" s="13">
        <v>0.27639999999999998</v>
      </c>
      <c r="C40" s="72">
        <v>240</v>
      </c>
      <c r="D40" s="13">
        <v>0.1134</v>
      </c>
      <c r="E40" s="14">
        <v>1.7094790159189581</v>
      </c>
      <c r="F40" s="198"/>
      <c r="G40" s="198"/>
      <c r="H40" s="208"/>
      <c r="I40" s="198"/>
      <c r="J40" s="198"/>
      <c r="K40" s="201"/>
    </row>
    <row r="41" spans="1:11" ht="17.5" thickBot="1" x14ac:dyDescent="0.45">
      <c r="A41" s="216"/>
      <c r="B41" s="13">
        <v>0.28000000000000003</v>
      </c>
      <c r="C41" s="72">
        <v>240</v>
      </c>
      <c r="D41" s="13">
        <v>0.11269999999999999</v>
      </c>
      <c r="E41" s="15">
        <v>1.677083333333333</v>
      </c>
      <c r="F41" s="205"/>
      <c r="G41" s="205"/>
      <c r="H41" s="209"/>
      <c r="I41" s="205"/>
      <c r="J41" s="205"/>
      <c r="K41" s="204"/>
    </row>
    <row r="42" spans="1:11" ht="17.5" thickBot="1" x14ac:dyDescent="0.45">
      <c r="A42" s="214" t="s">
        <v>60</v>
      </c>
      <c r="B42" s="13">
        <v>0.2893</v>
      </c>
      <c r="C42" s="72">
        <v>44</v>
      </c>
      <c r="D42" s="13">
        <v>0.27679999999999999</v>
      </c>
      <c r="E42" s="13">
        <v>21.745278572101938</v>
      </c>
      <c r="F42" s="206">
        <v>22.144264912547825</v>
      </c>
      <c r="G42" s="206">
        <v>0.41979159403985267</v>
      </c>
      <c r="H42" s="206" t="s">
        <v>45</v>
      </c>
      <c r="I42" s="207">
        <f>TTEST(E42:E44,E9:E14,2,2)</f>
        <v>1.27847358856842E-2</v>
      </c>
      <c r="J42" s="206">
        <f>F42/F39</f>
        <v>13.040649384202757</v>
      </c>
      <c r="K42" s="210">
        <v>0.16400263608326066</v>
      </c>
    </row>
    <row r="43" spans="1:11" ht="17.5" thickBot="1" x14ac:dyDescent="0.45">
      <c r="A43" s="215"/>
      <c r="B43" s="13">
        <v>0.28189999999999998</v>
      </c>
      <c r="C43" s="72">
        <v>44</v>
      </c>
      <c r="D43" s="13">
        <v>0.28010000000000002</v>
      </c>
      <c r="E43" s="14">
        <v>22.58215356831888</v>
      </c>
      <c r="F43" s="198"/>
      <c r="G43" s="198"/>
      <c r="H43" s="198"/>
      <c r="I43" s="208"/>
      <c r="J43" s="198"/>
      <c r="K43" s="201"/>
    </row>
    <row r="44" spans="1:11" ht="17.5" thickBot="1" x14ac:dyDescent="0.45">
      <c r="A44" s="216"/>
      <c r="B44" s="13">
        <v>0.28870000000000001</v>
      </c>
      <c r="C44" s="72">
        <v>44</v>
      </c>
      <c r="D44" s="13">
        <v>0.28079999999999999</v>
      </c>
      <c r="E44" s="15">
        <v>22.105362597222662</v>
      </c>
      <c r="F44" s="205"/>
      <c r="G44" s="205"/>
      <c r="H44" s="205"/>
      <c r="I44" s="209"/>
      <c r="J44" s="205"/>
      <c r="K44" s="204"/>
    </row>
    <row r="45" spans="1:11" ht="17.5" thickBot="1" x14ac:dyDescent="0.45">
      <c r="A45" s="214" t="s">
        <v>3</v>
      </c>
      <c r="B45" s="13">
        <v>0.28839999999999999</v>
      </c>
      <c r="C45" s="72">
        <v>240</v>
      </c>
      <c r="D45" s="13">
        <v>0.1174</v>
      </c>
      <c r="E45" s="13">
        <v>1.6961396208969026</v>
      </c>
      <c r="F45" s="206">
        <v>1.8558613369284156</v>
      </c>
      <c r="G45" s="206">
        <v>0.1671978261564874</v>
      </c>
      <c r="H45" s="207">
        <f>TTEST(E45:E47,E3:E8,2,2)</f>
        <v>3.0518960498492147E-3</v>
      </c>
      <c r="I45" s="206" t="s">
        <v>45</v>
      </c>
      <c r="J45" s="206" t="s">
        <v>45</v>
      </c>
      <c r="K45" s="210" t="s">
        <v>45</v>
      </c>
    </row>
    <row r="46" spans="1:11" ht="17.5" thickBot="1" x14ac:dyDescent="0.45">
      <c r="A46" s="215"/>
      <c r="B46" s="13">
        <v>0.27939999999999998</v>
      </c>
      <c r="C46" s="72">
        <v>240</v>
      </c>
      <c r="D46" s="13">
        <v>0.1361</v>
      </c>
      <c r="E46" s="14">
        <v>2.0296468623240278</v>
      </c>
      <c r="F46" s="198"/>
      <c r="G46" s="198"/>
      <c r="H46" s="208"/>
      <c r="I46" s="198"/>
      <c r="J46" s="198"/>
      <c r="K46" s="201"/>
    </row>
    <row r="47" spans="1:11" ht="17.5" thickBot="1" x14ac:dyDescent="0.45">
      <c r="A47" s="216"/>
      <c r="B47" s="13">
        <v>0.29930000000000001</v>
      </c>
      <c r="C47" s="72">
        <v>240</v>
      </c>
      <c r="D47" s="13">
        <v>0.1323</v>
      </c>
      <c r="E47" s="15">
        <v>1.8417975275643168</v>
      </c>
      <c r="F47" s="205"/>
      <c r="G47" s="205"/>
      <c r="H47" s="209"/>
      <c r="I47" s="205"/>
      <c r="J47" s="205"/>
      <c r="K47" s="204"/>
    </row>
    <row r="48" spans="1:11" ht="17.5" thickBot="1" x14ac:dyDescent="0.45">
      <c r="A48" s="214" t="s">
        <v>61</v>
      </c>
      <c r="B48" s="13">
        <v>0.28089999999999998</v>
      </c>
      <c r="C48" s="72">
        <v>44</v>
      </c>
      <c r="D48" s="13">
        <v>0.2984</v>
      </c>
      <c r="E48" s="13">
        <v>24.14317615456811</v>
      </c>
      <c r="F48" s="206">
        <v>23.369443047597155</v>
      </c>
      <c r="G48" s="206">
        <v>0.89475979772936554</v>
      </c>
      <c r="H48" s="206" t="s">
        <v>45</v>
      </c>
      <c r="I48" s="207">
        <f>TTEST(E48:E50,E9:E14,2,2)</f>
        <v>0.14094076968472588</v>
      </c>
      <c r="J48" s="206">
        <f>F48/F45</f>
        <v>12.592235520286915</v>
      </c>
      <c r="K48" s="210">
        <v>0.71182087544427664</v>
      </c>
    </row>
    <row r="49" spans="1:11" ht="17.5" thickBot="1" x14ac:dyDescent="0.45">
      <c r="A49" s="215"/>
      <c r="B49" s="13">
        <v>0.2974</v>
      </c>
      <c r="C49" s="72">
        <v>44</v>
      </c>
      <c r="D49" s="13">
        <v>0.3085</v>
      </c>
      <c r="E49" s="14">
        <v>23.575533410772149</v>
      </c>
      <c r="F49" s="198"/>
      <c r="G49" s="198"/>
      <c r="H49" s="198"/>
      <c r="I49" s="208"/>
      <c r="J49" s="198"/>
      <c r="K49" s="201"/>
    </row>
    <row r="50" spans="1:11" ht="17.5" thickBot="1" x14ac:dyDescent="0.45">
      <c r="A50" s="216"/>
      <c r="B50" s="73">
        <v>0.28270000000000001</v>
      </c>
      <c r="C50" s="74">
        <v>44</v>
      </c>
      <c r="D50" s="73">
        <v>0.27850000000000003</v>
      </c>
      <c r="E50" s="15">
        <v>22.389619577451199</v>
      </c>
      <c r="F50" s="205"/>
      <c r="G50" s="205"/>
      <c r="H50" s="205"/>
      <c r="I50" s="209"/>
      <c r="J50" s="205"/>
      <c r="K50" s="204"/>
    </row>
    <row r="51" spans="1:11" x14ac:dyDescent="0.4">
      <c r="A51" s="2" t="s">
        <v>99</v>
      </c>
      <c r="B51" s="3"/>
      <c r="C51" s="3"/>
      <c r="D51" s="3"/>
      <c r="E51" s="3"/>
      <c r="F51" s="3"/>
      <c r="G51" s="3"/>
      <c r="H51" s="3"/>
      <c r="I51" s="3"/>
      <c r="J51" s="3"/>
      <c r="K51" s="3"/>
    </row>
  </sheetData>
  <mergeCells count="100">
    <mergeCell ref="A1:Q1"/>
    <mergeCell ref="A3:A8"/>
    <mergeCell ref="F3:F8"/>
    <mergeCell ref="G3:G8"/>
    <mergeCell ref="A9:A14"/>
    <mergeCell ref="F9:F14"/>
    <mergeCell ref="G9:G14"/>
    <mergeCell ref="J9:J14"/>
    <mergeCell ref="K9:K14"/>
    <mergeCell ref="N4:R4"/>
    <mergeCell ref="G15:G17"/>
    <mergeCell ref="F15:F17"/>
    <mergeCell ref="A15:A17"/>
    <mergeCell ref="A18:A20"/>
    <mergeCell ref="F18:F20"/>
    <mergeCell ref="G18:G20"/>
    <mergeCell ref="I33:I35"/>
    <mergeCell ref="K24:K26"/>
    <mergeCell ref="J18:J20"/>
    <mergeCell ref="K18:K20"/>
    <mergeCell ref="A21:A23"/>
    <mergeCell ref="F21:F23"/>
    <mergeCell ref="G21:G23"/>
    <mergeCell ref="H21:H23"/>
    <mergeCell ref="K21:K23"/>
    <mergeCell ref="J21:J23"/>
    <mergeCell ref="I18:I20"/>
    <mergeCell ref="A24:A26"/>
    <mergeCell ref="F24:F26"/>
    <mergeCell ref="G24:G26"/>
    <mergeCell ref="I24:I26"/>
    <mergeCell ref="J24:J26"/>
    <mergeCell ref="A33:A35"/>
    <mergeCell ref="A27:A29"/>
    <mergeCell ref="F27:F29"/>
    <mergeCell ref="G27:G29"/>
    <mergeCell ref="H27:H29"/>
    <mergeCell ref="A30:A32"/>
    <mergeCell ref="F30:F32"/>
    <mergeCell ref="G30:G32"/>
    <mergeCell ref="H33:H35"/>
    <mergeCell ref="G33:G35"/>
    <mergeCell ref="F33:F35"/>
    <mergeCell ref="K27:K29"/>
    <mergeCell ref="J27:J29"/>
    <mergeCell ref="K33:K35"/>
    <mergeCell ref="K30:K32"/>
    <mergeCell ref="J30:J32"/>
    <mergeCell ref="J33:J35"/>
    <mergeCell ref="K39:K41"/>
    <mergeCell ref="J39:J41"/>
    <mergeCell ref="H39:H41"/>
    <mergeCell ref="G39:G41"/>
    <mergeCell ref="F39:F41"/>
    <mergeCell ref="I39:I41"/>
    <mergeCell ref="A48:A50"/>
    <mergeCell ref="A45:A47"/>
    <mergeCell ref="A42:A44"/>
    <mergeCell ref="A39:A41"/>
    <mergeCell ref="A36:A38"/>
    <mergeCell ref="K48:K50"/>
    <mergeCell ref="J48:J50"/>
    <mergeCell ref="I48:I50"/>
    <mergeCell ref="G48:G50"/>
    <mergeCell ref="F48:F50"/>
    <mergeCell ref="H48:H50"/>
    <mergeCell ref="K36:K38"/>
    <mergeCell ref="J36:J38"/>
    <mergeCell ref="I36:I38"/>
    <mergeCell ref="G36:G38"/>
    <mergeCell ref="F36:F38"/>
    <mergeCell ref="H36:H38"/>
    <mergeCell ref="K42:K44"/>
    <mergeCell ref="J42:J44"/>
    <mergeCell ref="I42:I44"/>
    <mergeCell ref="G42:G44"/>
    <mergeCell ref="F42:F44"/>
    <mergeCell ref="H42:H44"/>
    <mergeCell ref="K45:K47"/>
    <mergeCell ref="J45:J47"/>
    <mergeCell ref="H45:H47"/>
    <mergeCell ref="G45:G47"/>
    <mergeCell ref="F45:F47"/>
    <mergeCell ref="I45:I47"/>
    <mergeCell ref="K15:K17"/>
    <mergeCell ref="J15:J17"/>
    <mergeCell ref="H9:H14"/>
    <mergeCell ref="K3:K8"/>
    <mergeCell ref="J3:J8"/>
    <mergeCell ref="H3:H8"/>
    <mergeCell ref="H15:H17"/>
    <mergeCell ref="I3:I8"/>
    <mergeCell ref="I9:I14"/>
    <mergeCell ref="I15:I17"/>
    <mergeCell ref="H18:H20"/>
    <mergeCell ref="I21:I23"/>
    <mergeCell ref="H24:H26"/>
    <mergeCell ref="I27:I29"/>
    <mergeCell ref="H30:H32"/>
    <mergeCell ref="I30:I32"/>
  </mergeCells>
  <phoneticPr fontId="1" type="noConversion"/>
  <pageMargins left="0.7" right="0.7" top="0.75" bottom="0.75" header="0.3" footer="0.3"/>
  <ignoredErrors>
    <ignoredError sqref="F3:G5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opLeftCell="A7" zoomScale="75" zoomScaleNormal="75" workbookViewId="0">
      <selection activeCell="O9" sqref="O9"/>
    </sheetView>
  </sheetViews>
  <sheetFormatPr defaultColWidth="8.81640625" defaultRowHeight="17" x14ac:dyDescent="0.4"/>
  <cols>
    <col min="1" max="1" width="25.1796875" bestFit="1" customWidth="1"/>
    <col min="2" max="2" width="14.1796875" customWidth="1"/>
    <col min="3" max="3" width="19.1796875" customWidth="1"/>
    <col min="4" max="4" width="11.6328125" customWidth="1"/>
    <col min="5" max="5" width="25.1796875" customWidth="1"/>
    <col min="6" max="6" width="10.90625" bestFit="1" customWidth="1"/>
    <col min="7" max="7" width="13.90625" bestFit="1" customWidth="1"/>
    <col min="8" max="9" width="22.7265625" bestFit="1" customWidth="1"/>
    <col min="10" max="10" width="12.453125" bestFit="1" customWidth="1"/>
    <col min="11" max="11" width="14.36328125" customWidth="1"/>
    <col min="12" max="12" width="19.6328125" bestFit="1" customWidth="1"/>
    <col min="13" max="13" width="12" bestFit="1" customWidth="1"/>
  </cols>
  <sheetData>
    <row r="1" spans="1:15" ht="17.5" thickBot="1" x14ac:dyDescent="0.45">
      <c r="A1" s="117" t="s">
        <v>132</v>
      </c>
      <c r="B1" s="117"/>
      <c r="C1" s="117"/>
      <c r="D1" s="117"/>
      <c r="E1" s="117"/>
      <c r="F1" s="117"/>
      <c r="G1" s="117"/>
      <c r="H1" s="117"/>
      <c r="I1" s="117"/>
    </row>
    <row r="2" spans="1:15" ht="32.5" thickBot="1" x14ac:dyDescent="0.45">
      <c r="A2" s="89" t="s">
        <v>44</v>
      </c>
      <c r="B2" s="17" t="s">
        <v>79</v>
      </c>
      <c r="C2" s="17" t="s">
        <v>64</v>
      </c>
      <c r="D2" s="5" t="s">
        <v>65</v>
      </c>
      <c r="E2" s="28" t="s">
        <v>10</v>
      </c>
      <c r="F2" s="28" t="s">
        <v>11</v>
      </c>
      <c r="G2" s="28" t="s">
        <v>9</v>
      </c>
      <c r="H2" s="17" t="s">
        <v>150</v>
      </c>
      <c r="I2" s="8" t="s">
        <v>151</v>
      </c>
      <c r="J2" s="1"/>
    </row>
    <row r="3" spans="1:15" ht="17.5" thickBot="1" x14ac:dyDescent="0.45">
      <c r="A3" s="114" t="s">
        <v>142</v>
      </c>
      <c r="B3" s="91">
        <v>0.20039999999999999</v>
      </c>
      <c r="C3" s="91">
        <v>240</v>
      </c>
      <c r="D3" s="13">
        <v>0.16043333333333334</v>
      </c>
      <c r="E3" s="13">
        <f>(D3*1000)/(B3*C3)</f>
        <v>3.335689731647816</v>
      </c>
      <c r="F3" s="104">
        <f>AVERAGE(E3:E8)</f>
        <v>3.1507270484605119</v>
      </c>
      <c r="G3" s="104">
        <f>STDEV(E3:E8)</f>
        <v>0.14278283801728492</v>
      </c>
      <c r="H3" s="230" t="s">
        <v>108</v>
      </c>
      <c r="I3" s="228" t="s">
        <v>108</v>
      </c>
      <c r="J3" s="1"/>
    </row>
    <row r="4" spans="1:15" ht="17.5" thickBot="1" x14ac:dyDescent="0.45">
      <c r="A4" s="106"/>
      <c r="B4" s="86">
        <v>0.2049</v>
      </c>
      <c r="C4" s="86">
        <v>240</v>
      </c>
      <c r="D4" s="14">
        <v>0.15210000000000001</v>
      </c>
      <c r="E4" s="95">
        <f t="shared" ref="E4:E67" si="0">(D4*1000)/(B4*C4)</f>
        <v>3.0929721815519771</v>
      </c>
      <c r="F4" s="105"/>
      <c r="G4" s="105"/>
      <c r="H4" s="231"/>
      <c r="I4" s="229"/>
      <c r="J4" s="1"/>
    </row>
    <row r="5" spans="1:15" ht="17.5" thickBot="1" x14ac:dyDescent="0.45">
      <c r="A5" s="106"/>
      <c r="B5" s="86">
        <v>0.20710000000000001</v>
      </c>
      <c r="C5" s="86">
        <v>240</v>
      </c>
      <c r="D5" s="14">
        <v>0.16526666666666667</v>
      </c>
      <c r="E5" s="95">
        <f t="shared" si="0"/>
        <v>3.3250174365577556</v>
      </c>
      <c r="F5" s="105"/>
      <c r="G5" s="105"/>
      <c r="H5" s="231"/>
      <c r="I5" s="229"/>
      <c r="J5" s="1"/>
      <c r="K5" s="98" t="s">
        <v>156</v>
      </c>
      <c r="L5" s="98"/>
      <c r="M5" s="98"/>
      <c r="N5" s="98"/>
    </row>
    <row r="6" spans="1:15" ht="17.5" thickBot="1" x14ac:dyDescent="0.45">
      <c r="A6" s="106"/>
      <c r="B6" s="86">
        <v>0.22939999999999999</v>
      </c>
      <c r="C6" s="86">
        <v>240</v>
      </c>
      <c r="D6" s="14">
        <v>0.1653</v>
      </c>
      <c r="E6" s="95">
        <f t="shared" si="0"/>
        <v>3.002397558849172</v>
      </c>
      <c r="F6" s="105"/>
      <c r="G6" s="105"/>
      <c r="H6" s="231"/>
      <c r="I6" s="229"/>
      <c r="J6" s="1"/>
      <c r="K6" s="241" t="s">
        <v>152</v>
      </c>
      <c r="L6" s="241"/>
      <c r="M6" s="241"/>
      <c r="N6" s="241"/>
      <c r="O6" s="249"/>
    </row>
    <row r="7" spans="1:15" ht="17.5" thickBot="1" x14ac:dyDescent="0.45">
      <c r="A7" s="106"/>
      <c r="B7" s="86">
        <v>0.22939999999999999</v>
      </c>
      <c r="C7" s="86">
        <v>240</v>
      </c>
      <c r="D7" s="14">
        <v>0.1686</v>
      </c>
      <c r="E7" s="95">
        <f t="shared" si="0"/>
        <v>3.0623365300784657</v>
      </c>
      <c r="F7" s="105"/>
      <c r="G7" s="105"/>
      <c r="H7" s="231"/>
      <c r="I7" s="229"/>
      <c r="J7" s="1"/>
      <c r="K7" s="244"/>
      <c r="L7" s="245" t="s">
        <v>147</v>
      </c>
      <c r="M7" s="245" t="s">
        <v>142</v>
      </c>
      <c r="N7" s="244"/>
      <c r="O7" s="2"/>
    </row>
    <row r="8" spans="1:15" ht="17.5" thickBot="1" x14ac:dyDescent="0.45">
      <c r="A8" s="106"/>
      <c r="B8" s="86">
        <v>0.22939999999999999</v>
      </c>
      <c r="C8" s="86">
        <v>240</v>
      </c>
      <c r="D8" s="14">
        <v>0.1699</v>
      </c>
      <c r="E8" s="95">
        <f t="shared" si="0"/>
        <v>3.0859488520778844</v>
      </c>
      <c r="F8" s="105"/>
      <c r="G8" s="105"/>
      <c r="H8" s="231"/>
      <c r="I8" s="229"/>
      <c r="J8" s="1"/>
      <c r="K8" s="244"/>
      <c r="L8" s="246">
        <v>32.49820699547611</v>
      </c>
      <c r="M8" s="246">
        <v>3.335689731647816</v>
      </c>
      <c r="N8" s="244"/>
      <c r="O8" s="2"/>
    </row>
    <row r="9" spans="1:15" ht="17.5" thickBot="1" x14ac:dyDescent="0.45">
      <c r="A9" s="106" t="s">
        <v>101</v>
      </c>
      <c r="B9" s="86">
        <v>0.2014</v>
      </c>
      <c r="C9" s="86">
        <v>48</v>
      </c>
      <c r="D9" s="14">
        <v>0.31416666666666665</v>
      </c>
      <c r="E9" s="95">
        <f t="shared" si="0"/>
        <v>32.49820699547611</v>
      </c>
      <c r="F9" s="105">
        <f>AVERAGE(E9:E11)</f>
        <v>33.556163105257028</v>
      </c>
      <c r="G9" s="105">
        <f>STDEV(E9:E11)</f>
        <v>0.96829304189494614</v>
      </c>
      <c r="H9" s="232">
        <f>F9/$F$3</f>
        <v>10.650292008523246</v>
      </c>
      <c r="I9" s="251">
        <v>0.26517459611584282</v>
      </c>
      <c r="J9" s="1"/>
      <c r="K9" s="244"/>
      <c r="L9" s="246">
        <v>34.398411119312243</v>
      </c>
      <c r="M9" s="246">
        <v>3.0929721815519771</v>
      </c>
      <c r="N9" s="244"/>
      <c r="O9" s="2"/>
    </row>
    <row r="10" spans="1:15" ht="17.5" customHeight="1" thickBot="1" x14ac:dyDescent="0.45">
      <c r="A10" s="106"/>
      <c r="B10" s="86">
        <v>0.19889999999999999</v>
      </c>
      <c r="C10" s="86">
        <v>47</v>
      </c>
      <c r="D10" s="14">
        <v>0.32156666666666667</v>
      </c>
      <c r="E10" s="95">
        <f t="shared" si="0"/>
        <v>34.398411119312243</v>
      </c>
      <c r="F10" s="105"/>
      <c r="G10" s="105"/>
      <c r="H10" s="232"/>
      <c r="I10" s="251"/>
      <c r="J10" s="1"/>
      <c r="K10" s="244"/>
      <c r="L10" s="246">
        <v>33.77187120098273</v>
      </c>
      <c r="M10" s="246">
        <v>3.3250174365577556</v>
      </c>
      <c r="N10" s="244"/>
      <c r="O10" s="2"/>
    </row>
    <row r="11" spans="1:15" ht="17.5" thickBot="1" x14ac:dyDescent="0.45">
      <c r="A11" s="106"/>
      <c r="B11" s="86">
        <v>0.22770000000000001</v>
      </c>
      <c r="C11" s="86">
        <v>46</v>
      </c>
      <c r="D11" s="14">
        <v>0.35373333333333329</v>
      </c>
      <c r="E11" s="95">
        <f t="shared" si="0"/>
        <v>33.77187120098273</v>
      </c>
      <c r="F11" s="105"/>
      <c r="G11" s="105"/>
      <c r="H11" s="232"/>
      <c r="I11" s="251"/>
      <c r="J11" s="1"/>
      <c r="K11" s="244"/>
      <c r="L11" s="246"/>
      <c r="M11" s="246">
        <v>3.002397558849172</v>
      </c>
      <c r="N11" s="244"/>
      <c r="O11" s="2"/>
    </row>
    <row r="12" spans="1:15" ht="17.5" thickBot="1" x14ac:dyDescent="0.45">
      <c r="A12" s="106" t="s">
        <v>102</v>
      </c>
      <c r="B12" s="86">
        <v>0.22040000000000001</v>
      </c>
      <c r="C12" s="86">
        <v>48</v>
      </c>
      <c r="D12" s="14">
        <v>0.24129999999999999</v>
      </c>
      <c r="E12" s="95">
        <f t="shared" si="0"/>
        <v>22.808908045977009</v>
      </c>
      <c r="F12" s="105">
        <f>AVERAGE(E12:E14)</f>
        <v>23.144932872520602</v>
      </c>
      <c r="G12" s="105">
        <f>STDEV(E12:E14)</f>
        <v>1.2894491211479873</v>
      </c>
      <c r="H12" s="232">
        <f>F12/$F$3</f>
        <v>7.3459022367010594</v>
      </c>
      <c r="I12" s="233">
        <v>0.27261503930277686</v>
      </c>
      <c r="J12" s="1"/>
      <c r="K12" s="244"/>
      <c r="L12" s="246"/>
      <c r="M12" s="246">
        <v>3.0623365300784657</v>
      </c>
      <c r="N12" s="244"/>
      <c r="O12" s="2"/>
    </row>
    <row r="13" spans="1:15" ht="17.5" thickBot="1" x14ac:dyDescent="0.45">
      <c r="A13" s="106"/>
      <c r="B13" s="86">
        <v>0.18459999999999999</v>
      </c>
      <c r="C13" s="86">
        <v>47</v>
      </c>
      <c r="D13" s="14">
        <v>0.21316666666666664</v>
      </c>
      <c r="E13" s="95">
        <f t="shared" si="0"/>
        <v>24.569127805567721</v>
      </c>
      <c r="F13" s="105"/>
      <c r="G13" s="105"/>
      <c r="H13" s="232"/>
      <c r="I13" s="233"/>
      <c r="J13" s="1"/>
      <c r="K13" s="244"/>
      <c r="L13" s="246"/>
      <c r="M13" s="246">
        <v>3.0859488520778844</v>
      </c>
      <c r="N13" s="244"/>
      <c r="O13" s="2"/>
    </row>
    <row r="14" spans="1:15" ht="17.5" thickBot="1" x14ac:dyDescent="0.45">
      <c r="A14" s="106"/>
      <c r="B14" s="86">
        <v>0.23269999999999999</v>
      </c>
      <c r="C14" s="86">
        <v>46</v>
      </c>
      <c r="D14" s="14">
        <v>0.2361</v>
      </c>
      <c r="E14" s="95">
        <f t="shared" si="0"/>
        <v>22.056762766017076</v>
      </c>
      <c r="F14" s="105"/>
      <c r="G14" s="105"/>
      <c r="H14" s="232"/>
      <c r="I14" s="233"/>
      <c r="J14" s="1"/>
      <c r="K14" s="244"/>
      <c r="L14" s="244"/>
      <c r="M14" s="244"/>
      <c r="N14" s="244"/>
      <c r="O14" s="2"/>
    </row>
    <row r="15" spans="1:15" ht="17.5" thickBot="1" x14ac:dyDescent="0.45">
      <c r="A15" s="106" t="s">
        <v>103</v>
      </c>
      <c r="B15" s="86">
        <v>0.20569999999999999</v>
      </c>
      <c r="C15" s="86">
        <v>48</v>
      </c>
      <c r="D15" s="14">
        <v>0.22366666666666668</v>
      </c>
      <c r="E15" s="95">
        <f t="shared" si="0"/>
        <v>22.653000594177069</v>
      </c>
      <c r="F15" s="105">
        <f>AVERAGE(E15:E17)</f>
        <v>21.949280478767758</v>
      </c>
      <c r="G15" s="105">
        <f t="shared" ref="G15" si="1">STDEV(E15:E17)</f>
        <v>0.72570250872744446</v>
      </c>
      <c r="H15" s="232">
        <f>F15/$F$3</f>
        <v>6.9664176366824524</v>
      </c>
      <c r="I15" s="233">
        <v>0.18520501835489911</v>
      </c>
      <c r="J15" s="1"/>
      <c r="K15" s="244" t="s">
        <v>143</v>
      </c>
      <c r="L15" s="246">
        <f>AVERAGE(L8:L13)</f>
        <v>33.556163105257028</v>
      </c>
      <c r="M15" s="246">
        <f>AVERAGE(M8:M13)</f>
        <v>3.1507270484605119</v>
      </c>
      <c r="N15" s="246"/>
      <c r="O15" s="2"/>
    </row>
    <row r="16" spans="1:15" ht="19" thickBot="1" x14ac:dyDescent="0.45">
      <c r="A16" s="106"/>
      <c r="B16" s="86">
        <v>0.22819999999999999</v>
      </c>
      <c r="C16" s="86">
        <v>47</v>
      </c>
      <c r="D16" s="14">
        <v>0.23586666666666667</v>
      </c>
      <c r="E16" s="95">
        <f t="shared" si="0"/>
        <v>21.99140979978991</v>
      </c>
      <c r="F16" s="105"/>
      <c r="G16" s="105"/>
      <c r="H16" s="232"/>
      <c r="I16" s="233"/>
      <c r="J16" s="1"/>
      <c r="K16" s="244" t="s">
        <v>148</v>
      </c>
      <c r="L16" s="246">
        <f>_xlfn.STDEV.S(L8:L13)^2</f>
        <v>0.93759141498216791</v>
      </c>
      <c r="M16" s="246">
        <f>_xlfn.STDEV.S(M8:M13)^2</f>
        <v>2.0386938832270225E-2</v>
      </c>
      <c r="N16" s="246"/>
      <c r="O16" s="243"/>
    </row>
    <row r="17" spans="1:15" ht="17.5" thickBot="1" x14ac:dyDescent="0.45">
      <c r="A17" s="106"/>
      <c r="B17" s="86">
        <v>0.22589999999999999</v>
      </c>
      <c r="C17" s="86">
        <v>46</v>
      </c>
      <c r="D17" s="14">
        <v>0.22033333333333335</v>
      </c>
      <c r="E17" s="95">
        <f t="shared" si="0"/>
        <v>21.203431042336295</v>
      </c>
      <c r="F17" s="105"/>
      <c r="G17" s="105"/>
      <c r="H17" s="232"/>
      <c r="I17" s="233"/>
      <c r="J17" s="1"/>
      <c r="K17" s="244" t="s">
        <v>144</v>
      </c>
      <c r="L17" s="247">
        <f>COUNT(L8:L13)</f>
        <v>3</v>
      </c>
      <c r="M17" s="247">
        <f>COUNT(M8:M13)</f>
        <v>6</v>
      </c>
      <c r="N17" s="246"/>
      <c r="O17" s="243"/>
    </row>
    <row r="18" spans="1:15" ht="17.5" thickBot="1" x14ac:dyDescent="0.45">
      <c r="A18" s="225" t="s">
        <v>104</v>
      </c>
      <c r="B18" s="86">
        <v>0.25929999999999997</v>
      </c>
      <c r="C18" s="86">
        <v>48</v>
      </c>
      <c r="D18" s="14">
        <v>0.25519999999999998</v>
      </c>
      <c r="E18" s="95">
        <f t="shared" si="0"/>
        <v>20.503920812443759</v>
      </c>
      <c r="F18" s="105">
        <f>AVERAGE(E18:E20)</f>
        <v>20.5280241676308</v>
      </c>
      <c r="G18" s="105">
        <f t="shared" ref="G18" si="2">STDEV(E18:E20)</f>
        <v>0.13420180203504575</v>
      </c>
      <c r="H18" s="232">
        <f>F18/$F$3</f>
        <v>6.5153292722265714</v>
      </c>
      <c r="I18" s="227">
        <v>0.12302234302718364</v>
      </c>
      <c r="J18" s="1"/>
      <c r="K18" s="244"/>
      <c r="L18" s="248"/>
      <c r="M18" s="248"/>
      <c r="N18" s="248"/>
      <c r="O18" s="243"/>
    </row>
    <row r="19" spans="1:15" ht="17.5" thickBot="1" x14ac:dyDescent="0.45">
      <c r="A19" s="225"/>
      <c r="B19" s="86">
        <v>0.25929999999999997</v>
      </c>
      <c r="C19" s="86">
        <v>48</v>
      </c>
      <c r="D19" s="14">
        <v>0.25729999999999997</v>
      </c>
      <c r="E19" s="95">
        <f t="shared" si="0"/>
        <v>20.672644298753053</v>
      </c>
      <c r="F19" s="105"/>
      <c r="G19" s="105"/>
      <c r="H19" s="232"/>
      <c r="I19" s="227"/>
      <c r="J19" s="1"/>
      <c r="K19" s="244"/>
      <c r="L19" s="246">
        <f>L16*M16/(L17*M17*M15^4)</f>
        <v>1.0775812142768002E-5</v>
      </c>
      <c r="M19" s="246">
        <f>L16/(L17*M15^2)</f>
        <v>3.1482615457827115E-2</v>
      </c>
      <c r="N19" s="246">
        <f>(M16*L15^2)/(M17*M15^4)</f>
        <v>3.882417515523047E-2</v>
      </c>
      <c r="O19" s="243"/>
    </row>
    <row r="20" spans="1:15" ht="17.5" thickBot="1" x14ac:dyDescent="0.45">
      <c r="A20" s="225"/>
      <c r="B20" s="86">
        <v>0.25929999999999997</v>
      </c>
      <c r="C20" s="86">
        <v>48</v>
      </c>
      <c r="D20" s="14">
        <v>0.254</v>
      </c>
      <c r="E20" s="95">
        <f t="shared" si="0"/>
        <v>20.407507391695592</v>
      </c>
      <c r="F20" s="105"/>
      <c r="G20" s="105"/>
      <c r="H20" s="232"/>
      <c r="I20" s="227"/>
      <c r="J20" s="1"/>
      <c r="K20" s="244" t="s">
        <v>145</v>
      </c>
      <c r="L20" s="246">
        <f>SUM(L19:N19)</f>
        <v>7.0317566425200345E-2</v>
      </c>
      <c r="M20" s="246"/>
      <c r="N20" s="246"/>
      <c r="O20" s="243"/>
    </row>
    <row r="21" spans="1:15" ht="17.5" thickBot="1" x14ac:dyDescent="0.45">
      <c r="A21" s="225" t="s">
        <v>105</v>
      </c>
      <c r="B21" s="86">
        <v>0.2319</v>
      </c>
      <c r="C21" s="86">
        <v>48</v>
      </c>
      <c r="D21" s="14">
        <v>0.31809999999999999</v>
      </c>
      <c r="E21" s="95">
        <f t="shared" si="0"/>
        <v>28.577332183412388</v>
      </c>
      <c r="F21" s="105">
        <f>AVERAGE(E21:E23)</f>
        <v>28.529418810790091</v>
      </c>
      <c r="G21" s="105">
        <f t="shared" ref="G21" si="3">STDEV(E21:E23)</f>
        <v>0.35281507750805691</v>
      </c>
      <c r="H21" s="232">
        <f>F21/$F$3</f>
        <v>9.0548684071919059</v>
      </c>
      <c r="I21" s="227">
        <v>0.17956836835222401</v>
      </c>
      <c r="J21" s="1"/>
      <c r="K21" s="244" t="s">
        <v>146</v>
      </c>
      <c r="L21" s="250">
        <f>L20^0.5</f>
        <v>0.26517459611584276</v>
      </c>
      <c r="M21" s="246"/>
      <c r="N21" s="246"/>
      <c r="O21" s="243"/>
    </row>
    <row r="22" spans="1:15" ht="17.5" thickBot="1" x14ac:dyDescent="0.45">
      <c r="A22" s="225"/>
      <c r="B22" s="86">
        <v>0.2319</v>
      </c>
      <c r="C22" s="86">
        <v>48</v>
      </c>
      <c r="D22" s="14">
        <v>0.32119999999999999</v>
      </c>
      <c r="E22" s="95">
        <f t="shared" si="0"/>
        <v>28.855828661779501</v>
      </c>
      <c r="F22" s="105"/>
      <c r="G22" s="105"/>
      <c r="H22" s="232"/>
      <c r="I22" s="227"/>
      <c r="J22" s="1"/>
    </row>
    <row r="23" spans="1:15" ht="17.5" thickBot="1" x14ac:dyDescent="0.45">
      <c r="A23" s="225"/>
      <c r="B23" s="86">
        <v>0.2319</v>
      </c>
      <c r="C23" s="86">
        <v>48</v>
      </c>
      <c r="D23" s="14">
        <v>0.31340000000000001</v>
      </c>
      <c r="E23" s="95">
        <f t="shared" si="0"/>
        <v>28.155095587178383</v>
      </c>
      <c r="F23" s="105"/>
      <c r="G23" s="105"/>
      <c r="H23" s="232"/>
      <c r="I23" s="227"/>
      <c r="J23" s="1"/>
    </row>
    <row r="24" spans="1:15" ht="32.5" thickBot="1" x14ac:dyDescent="0.45">
      <c r="A24" s="89" t="s">
        <v>44</v>
      </c>
      <c r="B24" s="17" t="s">
        <v>79</v>
      </c>
      <c r="C24" s="17" t="s">
        <v>64</v>
      </c>
      <c r="D24" s="5" t="s">
        <v>65</v>
      </c>
      <c r="E24" s="28" t="s">
        <v>10</v>
      </c>
      <c r="F24" s="28" t="s">
        <v>11</v>
      </c>
      <c r="G24" s="28" t="s">
        <v>9</v>
      </c>
      <c r="H24" s="17" t="s">
        <v>106</v>
      </c>
      <c r="I24" s="8" t="s">
        <v>107</v>
      </c>
    </row>
    <row r="25" spans="1:15" ht="17.5" thickBot="1" x14ac:dyDescent="0.45">
      <c r="A25" s="219" t="s">
        <v>73</v>
      </c>
      <c r="B25" s="27">
        <v>0.24199999999999999</v>
      </c>
      <c r="C25" s="84">
        <v>240</v>
      </c>
      <c r="D25" s="27">
        <v>0.18210000000000001</v>
      </c>
      <c r="E25" s="95">
        <f t="shared" si="0"/>
        <v>3.1353305785123973</v>
      </c>
      <c r="F25" s="105">
        <f>AVERAGE(E25:E27)</f>
        <v>2.9379938462306803</v>
      </c>
      <c r="G25" s="105">
        <f>STDEV(E25:E27)</f>
        <v>0.17318321623164984</v>
      </c>
      <c r="H25" s="222" t="s">
        <v>108</v>
      </c>
      <c r="I25" s="226" t="s">
        <v>108</v>
      </c>
    </row>
    <row r="26" spans="1:15" ht="17.5" thickBot="1" x14ac:dyDescent="0.45">
      <c r="A26" s="106"/>
      <c r="B26" s="14">
        <v>0.2155</v>
      </c>
      <c r="C26" s="18">
        <v>240</v>
      </c>
      <c r="D26" s="14">
        <v>0.14829999999999999</v>
      </c>
      <c r="E26" s="95">
        <f t="shared" si="0"/>
        <v>2.8673627223511211</v>
      </c>
      <c r="F26" s="105"/>
      <c r="G26" s="105"/>
      <c r="H26" s="223"/>
      <c r="I26" s="224"/>
    </row>
    <row r="27" spans="1:15" ht="17.5" thickBot="1" x14ac:dyDescent="0.45">
      <c r="A27" s="106"/>
      <c r="B27" s="14">
        <v>0.2321</v>
      </c>
      <c r="C27" s="18">
        <v>240</v>
      </c>
      <c r="D27" s="14">
        <v>0.15659999999999999</v>
      </c>
      <c r="E27" s="95">
        <f t="shared" si="0"/>
        <v>2.811288237828522</v>
      </c>
      <c r="F27" s="105"/>
      <c r="G27" s="105"/>
      <c r="H27" s="223"/>
      <c r="I27" s="224"/>
    </row>
    <row r="28" spans="1:15" ht="17.5" thickBot="1" x14ac:dyDescent="0.45">
      <c r="A28" s="106" t="s">
        <v>51</v>
      </c>
      <c r="B28" s="14">
        <v>0.2392</v>
      </c>
      <c r="C28" s="18">
        <v>50</v>
      </c>
      <c r="D28" s="14">
        <v>0.25380000000000003</v>
      </c>
      <c r="E28" s="95">
        <f t="shared" si="0"/>
        <v>21.220735785953181</v>
      </c>
      <c r="F28" s="105">
        <f>AVERAGE(E28:E30)</f>
        <v>20.912212736236</v>
      </c>
      <c r="G28" s="105">
        <f t="shared" ref="G28" si="4">STDEV(E28:E30)</f>
        <v>0.52275103421398605</v>
      </c>
      <c r="H28" s="232">
        <f>F28/$F$25</f>
        <v>7.1178545057422324</v>
      </c>
      <c r="I28" s="224">
        <v>0.2631435973193551</v>
      </c>
    </row>
    <row r="29" spans="1:15" ht="17.5" thickBot="1" x14ac:dyDescent="0.45">
      <c r="A29" s="106"/>
      <c r="B29" s="14">
        <v>0.2268</v>
      </c>
      <c r="C29" s="18">
        <v>50</v>
      </c>
      <c r="D29" s="14">
        <v>0.2303</v>
      </c>
      <c r="E29" s="95">
        <f t="shared" si="0"/>
        <v>20.308641975308642</v>
      </c>
      <c r="F29" s="105"/>
      <c r="G29" s="105"/>
      <c r="H29" s="232"/>
      <c r="I29" s="224"/>
    </row>
    <row r="30" spans="1:15" ht="17.5" thickBot="1" x14ac:dyDescent="0.45">
      <c r="A30" s="106"/>
      <c r="B30" s="14">
        <v>0.2369</v>
      </c>
      <c r="C30" s="18">
        <v>50</v>
      </c>
      <c r="D30" s="14">
        <v>0.25119999999999998</v>
      </c>
      <c r="E30" s="95">
        <f t="shared" si="0"/>
        <v>21.207260447446178</v>
      </c>
      <c r="F30" s="105"/>
      <c r="G30" s="105"/>
      <c r="H30" s="232"/>
      <c r="I30" s="224"/>
    </row>
    <row r="31" spans="1:15" ht="17.5" thickBot="1" x14ac:dyDescent="0.45">
      <c r="A31" s="106" t="s">
        <v>52</v>
      </c>
      <c r="B31" s="14">
        <v>0.24579999999999999</v>
      </c>
      <c r="C31" s="18">
        <v>40</v>
      </c>
      <c r="D31" s="14">
        <v>0.37409999999999999</v>
      </c>
      <c r="E31" s="95">
        <f t="shared" si="0"/>
        <v>38.049227013832386</v>
      </c>
      <c r="F31" s="105">
        <f>AVERAGE(E31:E33)</f>
        <v>35.813067705117511</v>
      </c>
      <c r="G31" s="105">
        <f t="shared" ref="G31" si="5">STDEV(E31:E33)</f>
        <v>2.5436004034090045</v>
      </c>
      <c r="H31" s="232">
        <f>F31/$F$25</f>
        <v>12.189633327879205</v>
      </c>
      <c r="I31" s="224">
        <v>0.64979409735280846</v>
      </c>
    </row>
    <row r="32" spans="1:15" ht="17.5" thickBot="1" x14ac:dyDescent="0.45">
      <c r="A32" s="106"/>
      <c r="B32" s="14">
        <v>0.24440000000000001</v>
      </c>
      <c r="C32" s="18">
        <v>40</v>
      </c>
      <c r="D32" s="14">
        <v>0.3553</v>
      </c>
      <c r="E32" s="95">
        <f t="shared" si="0"/>
        <v>36.34410801963994</v>
      </c>
      <c r="F32" s="105"/>
      <c r="G32" s="105"/>
      <c r="H32" s="232"/>
      <c r="I32" s="224"/>
    </row>
    <row r="33" spans="1:9" ht="17.5" thickBot="1" x14ac:dyDescent="0.45">
      <c r="A33" s="106"/>
      <c r="B33" s="14">
        <v>0.26379999999999998</v>
      </c>
      <c r="C33" s="18">
        <v>40</v>
      </c>
      <c r="D33" s="14">
        <v>0.34870000000000001</v>
      </c>
      <c r="E33" s="95">
        <f t="shared" si="0"/>
        <v>33.045868081880215</v>
      </c>
      <c r="F33" s="105"/>
      <c r="G33" s="105"/>
      <c r="H33" s="232"/>
      <c r="I33" s="224"/>
    </row>
    <row r="34" spans="1:9" ht="17.5" thickBot="1" x14ac:dyDescent="0.45">
      <c r="A34" s="106" t="s">
        <v>53</v>
      </c>
      <c r="B34" s="14">
        <v>0.25619999999999998</v>
      </c>
      <c r="C34" s="18">
        <v>80</v>
      </c>
      <c r="D34" s="14">
        <v>0.19239999999999999</v>
      </c>
      <c r="E34" s="95">
        <f t="shared" si="0"/>
        <v>9.387197501951599</v>
      </c>
      <c r="F34" s="105">
        <f>AVERAGE(E34:E36)</f>
        <v>9.2773580897068388</v>
      </c>
      <c r="G34" s="105">
        <f t="shared" ref="G34" si="6">STDEV(E34:E36)</f>
        <v>0.24074248534136339</v>
      </c>
      <c r="H34" s="232">
        <f>F34/$F$25</f>
        <v>3.1577186935259549</v>
      </c>
      <c r="I34" s="224">
        <v>0.11742857526101733</v>
      </c>
    </row>
    <row r="35" spans="1:9" ht="17.5" thickBot="1" x14ac:dyDescent="0.45">
      <c r="A35" s="106"/>
      <c r="B35" s="14">
        <v>0.23330000000000001</v>
      </c>
      <c r="C35" s="18">
        <v>80</v>
      </c>
      <c r="D35" s="14">
        <v>0.16800000000000001</v>
      </c>
      <c r="E35" s="95">
        <f t="shared" si="0"/>
        <v>9.0012858979854258</v>
      </c>
      <c r="F35" s="105"/>
      <c r="G35" s="105"/>
      <c r="H35" s="232"/>
      <c r="I35" s="224"/>
    </row>
    <row r="36" spans="1:9" ht="17.5" thickBot="1" x14ac:dyDescent="0.45">
      <c r="A36" s="106"/>
      <c r="B36" s="14">
        <v>0.2278</v>
      </c>
      <c r="C36" s="18">
        <v>80</v>
      </c>
      <c r="D36" s="14">
        <v>0.1721</v>
      </c>
      <c r="E36" s="95">
        <f t="shared" si="0"/>
        <v>9.4435908691834936</v>
      </c>
      <c r="F36" s="105"/>
      <c r="G36" s="105"/>
      <c r="H36" s="232"/>
      <c r="I36" s="224"/>
    </row>
    <row r="37" spans="1:9" ht="32.5" thickBot="1" x14ac:dyDescent="0.45">
      <c r="A37" s="89" t="s">
        <v>44</v>
      </c>
      <c r="B37" s="17" t="s">
        <v>79</v>
      </c>
      <c r="C37" s="17" t="s">
        <v>64</v>
      </c>
      <c r="D37" s="5" t="s">
        <v>65</v>
      </c>
      <c r="E37" s="17" t="s">
        <v>63</v>
      </c>
      <c r="F37" s="5" t="s">
        <v>11</v>
      </c>
      <c r="G37" s="5" t="s">
        <v>9</v>
      </c>
      <c r="H37" s="17" t="s">
        <v>106</v>
      </c>
      <c r="I37" s="8" t="s">
        <v>107</v>
      </c>
    </row>
    <row r="38" spans="1:9" ht="17.5" thickBot="1" x14ac:dyDescent="0.45">
      <c r="A38" s="219" t="s">
        <v>73</v>
      </c>
      <c r="B38" s="84">
        <v>0.2303</v>
      </c>
      <c r="C38" s="84">
        <v>240</v>
      </c>
      <c r="D38" s="27">
        <v>0.1653</v>
      </c>
      <c r="E38" s="95">
        <f t="shared" si="0"/>
        <v>2.9906643508467221</v>
      </c>
      <c r="F38" s="105">
        <f>AVERAGE(E38:E40)</f>
        <v>3.0557967867998266</v>
      </c>
      <c r="G38" s="105">
        <f>STDEV(E38:E40)</f>
        <v>5.7441409271918931E-2</v>
      </c>
      <c r="H38" s="199" t="s">
        <v>108</v>
      </c>
      <c r="I38" s="202" t="s">
        <v>108</v>
      </c>
    </row>
    <row r="39" spans="1:9" ht="17.5" thickBot="1" x14ac:dyDescent="0.45">
      <c r="A39" s="106"/>
      <c r="B39" s="18">
        <v>0.2303</v>
      </c>
      <c r="C39" s="18">
        <v>240</v>
      </c>
      <c r="D39" s="14">
        <v>0.1701</v>
      </c>
      <c r="E39" s="95">
        <f t="shared" si="0"/>
        <v>3.0775075987841944</v>
      </c>
      <c r="F39" s="105"/>
      <c r="G39" s="105"/>
      <c r="H39" s="105"/>
      <c r="I39" s="220"/>
    </row>
    <row r="40" spans="1:9" ht="17.5" thickBot="1" x14ac:dyDescent="0.45">
      <c r="A40" s="106"/>
      <c r="B40" s="18">
        <v>0.2303</v>
      </c>
      <c r="C40" s="18">
        <v>240</v>
      </c>
      <c r="D40" s="14">
        <v>0.17130000000000001</v>
      </c>
      <c r="E40" s="95">
        <f t="shared" si="0"/>
        <v>3.0992184107685632</v>
      </c>
      <c r="F40" s="105"/>
      <c r="G40" s="105"/>
      <c r="H40" s="105"/>
      <c r="I40" s="220"/>
    </row>
    <row r="41" spans="1:9" ht="17.5" thickBot="1" x14ac:dyDescent="0.45">
      <c r="A41" s="106" t="s">
        <v>109</v>
      </c>
      <c r="B41" s="18">
        <v>0.22850000000000001</v>
      </c>
      <c r="C41" s="18">
        <v>44</v>
      </c>
      <c r="D41" s="14">
        <v>0.31130000000000002</v>
      </c>
      <c r="E41" s="95">
        <f t="shared" si="0"/>
        <v>30.962800875273523</v>
      </c>
      <c r="F41" s="105">
        <f>AVERAGE(E41:E43)</f>
        <v>31.917644718519995</v>
      </c>
      <c r="G41" s="105">
        <f t="shared" ref="G41" si="7">STDEV(E41:E43)</f>
        <v>0.88967882529593711</v>
      </c>
      <c r="H41" s="232">
        <f>F41/$F$38</f>
        <v>10.444950022984234</v>
      </c>
      <c r="I41" s="220">
        <v>0.20275128842077431</v>
      </c>
    </row>
    <row r="42" spans="1:9" ht="17.5" thickBot="1" x14ac:dyDescent="0.45">
      <c r="A42" s="106"/>
      <c r="B42" s="18">
        <v>0.22850000000000001</v>
      </c>
      <c r="C42" s="18">
        <v>44</v>
      </c>
      <c r="D42" s="14">
        <v>0.32900000000000001</v>
      </c>
      <c r="E42" s="95">
        <f t="shared" si="0"/>
        <v>32.723294211259201</v>
      </c>
      <c r="F42" s="105"/>
      <c r="G42" s="105"/>
      <c r="H42" s="232"/>
      <c r="I42" s="220"/>
    </row>
    <row r="43" spans="1:9" ht="17.5" thickBot="1" x14ac:dyDescent="0.45">
      <c r="A43" s="106"/>
      <c r="B43" s="18">
        <v>0.22850000000000001</v>
      </c>
      <c r="C43" s="18">
        <v>44</v>
      </c>
      <c r="D43" s="14">
        <v>0.32240000000000002</v>
      </c>
      <c r="E43" s="95">
        <f t="shared" si="0"/>
        <v>32.066839069027253</v>
      </c>
      <c r="F43" s="105"/>
      <c r="G43" s="105"/>
      <c r="H43" s="232"/>
      <c r="I43" s="220"/>
    </row>
    <row r="44" spans="1:9" ht="17.5" thickBot="1" x14ac:dyDescent="0.45">
      <c r="A44" s="106" t="s">
        <v>110</v>
      </c>
      <c r="B44" s="18">
        <v>0.2223</v>
      </c>
      <c r="C44" s="18">
        <v>44</v>
      </c>
      <c r="D44" s="14">
        <v>0.25319999999999998</v>
      </c>
      <c r="E44" s="95">
        <f t="shared" si="0"/>
        <v>25.886394307446938</v>
      </c>
      <c r="F44" s="105">
        <f>AVERAGE(E44:E46)</f>
        <v>26.213552529342</v>
      </c>
      <c r="G44" s="105">
        <f t="shared" ref="G44" si="8">STDEV(E44:E46)</f>
        <v>0.33784631010220084</v>
      </c>
      <c r="H44" s="232">
        <f>F44/$F$38</f>
        <v>8.5783035843800519</v>
      </c>
      <c r="I44" s="220">
        <v>0.11288136088934318</v>
      </c>
    </row>
    <row r="45" spans="1:9" ht="17.5" thickBot="1" x14ac:dyDescent="0.45">
      <c r="A45" s="106"/>
      <c r="B45" s="18">
        <v>0.2223</v>
      </c>
      <c r="C45" s="18">
        <v>44</v>
      </c>
      <c r="D45" s="14">
        <v>0.25619999999999998</v>
      </c>
      <c r="E45" s="95">
        <f t="shared" si="0"/>
        <v>26.193105140473559</v>
      </c>
      <c r="F45" s="105"/>
      <c r="G45" s="105"/>
      <c r="H45" s="232"/>
      <c r="I45" s="220"/>
    </row>
    <row r="46" spans="1:9" ht="17.5" thickBot="1" x14ac:dyDescent="0.45">
      <c r="A46" s="106"/>
      <c r="B46" s="18">
        <v>0.2223</v>
      </c>
      <c r="C46" s="18">
        <v>44</v>
      </c>
      <c r="D46" s="14">
        <v>0.25979999999999998</v>
      </c>
      <c r="E46" s="95">
        <f t="shared" si="0"/>
        <v>26.561158140105505</v>
      </c>
      <c r="F46" s="105"/>
      <c r="G46" s="105"/>
      <c r="H46" s="232"/>
      <c r="I46" s="220"/>
    </row>
    <row r="47" spans="1:9" ht="17.5" thickBot="1" x14ac:dyDescent="0.45">
      <c r="A47" s="106" t="s">
        <v>111</v>
      </c>
      <c r="B47" s="18">
        <v>0.2369</v>
      </c>
      <c r="C47" s="18">
        <v>90</v>
      </c>
      <c r="D47" s="14">
        <v>0.23380000000000001</v>
      </c>
      <c r="E47" s="95">
        <f t="shared" si="0"/>
        <v>10.965714553726373</v>
      </c>
      <c r="F47" s="105">
        <f>AVERAGE(E47:E49)</f>
        <v>11.137688976439504</v>
      </c>
      <c r="G47" s="105">
        <f t="shared" ref="G47" si="9">STDEV(E47:E49)</f>
        <v>0.17355895234905014</v>
      </c>
      <c r="H47" s="232">
        <f t="shared" ref="H47:H64" si="10">F47/$F$38</f>
        <v>3.6447740977250693</v>
      </c>
      <c r="I47" s="220">
        <v>5.1381676889603135E-2</v>
      </c>
    </row>
    <row r="48" spans="1:9" ht="17.5" thickBot="1" x14ac:dyDescent="0.45">
      <c r="A48" s="106"/>
      <c r="B48" s="18">
        <v>0.2369</v>
      </c>
      <c r="C48" s="18">
        <v>90</v>
      </c>
      <c r="D48" s="14">
        <v>0.2374</v>
      </c>
      <c r="E48" s="95">
        <f t="shared" si="0"/>
        <v>11.13456216875381</v>
      </c>
      <c r="F48" s="105"/>
      <c r="G48" s="105"/>
      <c r="H48" s="232"/>
      <c r="I48" s="220"/>
    </row>
    <row r="49" spans="1:9" ht="17.5" thickBot="1" x14ac:dyDescent="0.45">
      <c r="A49" s="106"/>
      <c r="B49" s="18">
        <v>0.2369</v>
      </c>
      <c r="C49" s="18">
        <v>90</v>
      </c>
      <c r="D49" s="14">
        <v>0.2412</v>
      </c>
      <c r="E49" s="95">
        <f t="shared" si="0"/>
        <v>11.312790206838327</v>
      </c>
      <c r="F49" s="105"/>
      <c r="G49" s="105"/>
      <c r="H49" s="232"/>
      <c r="I49" s="220"/>
    </row>
    <row r="50" spans="1:9" ht="17.5" thickBot="1" x14ac:dyDescent="0.45">
      <c r="A50" s="106" t="s">
        <v>112</v>
      </c>
      <c r="B50" s="18">
        <v>0.2039</v>
      </c>
      <c r="C50" s="18">
        <v>90</v>
      </c>
      <c r="D50" s="14">
        <v>0.2072</v>
      </c>
      <c r="E50" s="95">
        <f t="shared" si="0"/>
        <v>11.29093782355185</v>
      </c>
      <c r="F50" s="105">
        <f>AVERAGE(E50:E52)</f>
        <v>11.725064937423937</v>
      </c>
      <c r="G50" s="105">
        <f t="shared" ref="G50" si="11">STDEV(E50:E52)</f>
        <v>0.38787085269014066</v>
      </c>
      <c r="H50" s="232">
        <f t="shared" ref="H50:H64" si="12">F50/$F$38</f>
        <v>3.8369910551882525</v>
      </c>
      <c r="I50" s="220">
        <v>8.4291463883962053E-2</v>
      </c>
    </row>
    <row r="51" spans="1:9" ht="17.5" thickBot="1" x14ac:dyDescent="0.45">
      <c r="A51" s="106"/>
      <c r="B51" s="18">
        <v>0.2039</v>
      </c>
      <c r="C51" s="18">
        <v>90</v>
      </c>
      <c r="D51" s="14">
        <v>0.21740000000000001</v>
      </c>
      <c r="E51" s="95">
        <f t="shared" si="0"/>
        <v>11.846765843823226</v>
      </c>
      <c r="F51" s="105"/>
      <c r="G51" s="105"/>
      <c r="H51" s="232"/>
      <c r="I51" s="220"/>
    </row>
    <row r="52" spans="1:9" ht="17.5" thickBot="1" x14ac:dyDescent="0.45">
      <c r="A52" s="106"/>
      <c r="B52" s="18">
        <v>0.2039</v>
      </c>
      <c r="C52" s="18">
        <v>90</v>
      </c>
      <c r="D52" s="14">
        <v>0.22090000000000001</v>
      </c>
      <c r="E52" s="95">
        <f t="shared" si="0"/>
        <v>12.037491144896737</v>
      </c>
      <c r="F52" s="105"/>
      <c r="G52" s="105"/>
      <c r="H52" s="232"/>
      <c r="I52" s="220"/>
    </row>
    <row r="53" spans="1:9" ht="17.5" thickBot="1" x14ac:dyDescent="0.45">
      <c r="A53" s="106" t="s">
        <v>113</v>
      </c>
      <c r="B53" s="18">
        <v>0.23419999999999999</v>
      </c>
      <c r="C53" s="18">
        <v>52</v>
      </c>
      <c r="D53" s="14">
        <v>0.2288</v>
      </c>
      <c r="E53" s="95">
        <f t="shared" si="0"/>
        <v>18.78736122971819</v>
      </c>
      <c r="F53" s="105">
        <f>AVERAGE(E53:E55)</f>
        <v>19.178764588670649</v>
      </c>
      <c r="G53" s="105">
        <f t="shared" ref="G53" si="13">STDEV(E53:E55)</f>
        <v>0.37144794068953169</v>
      </c>
      <c r="H53" s="232">
        <f t="shared" ref="H53:H64" si="14">F53/$F$38</f>
        <v>6.276191097365329</v>
      </c>
      <c r="I53" s="220">
        <v>9.7802417900636526E-2</v>
      </c>
    </row>
    <row r="54" spans="1:9" ht="17.5" thickBot="1" x14ac:dyDescent="0.45">
      <c r="A54" s="106"/>
      <c r="B54" s="18">
        <v>0.23419999999999999</v>
      </c>
      <c r="C54" s="18">
        <v>52</v>
      </c>
      <c r="D54" s="14">
        <v>0.23780000000000001</v>
      </c>
      <c r="E54" s="95">
        <f t="shared" si="0"/>
        <v>19.526374564803259</v>
      </c>
      <c r="F54" s="105"/>
      <c r="G54" s="105"/>
      <c r="H54" s="232"/>
      <c r="I54" s="220"/>
    </row>
    <row r="55" spans="1:9" ht="17.5" thickBot="1" x14ac:dyDescent="0.45">
      <c r="A55" s="106"/>
      <c r="B55" s="18">
        <v>0.23419999999999999</v>
      </c>
      <c r="C55" s="18">
        <v>52</v>
      </c>
      <c r="D55" s="14">
        <v>0.2341</v>
      </c>
      <c r="E55" s="95">
        <f t="shared" si="0"/>
        <v>19.222557971490506</v>
      </c>
      <c r="F55" s="105"/>
      <c r="G55" s="105"/>
      <c r="H55" s="232"/>
      <c r="I55" s="220"/>
    </row>
    <row r="56" spans="1:9" ht="17.5" thickBot="1" x14ac:dyDescent="0.45">
      <c r="A56" s="106" t="s">
        <v>114</v>
      </c>
      <c r="B56" s="18">
        <v>0.21010000000000001</v>
      </c>
      <c r="C56" s="18">
        <v>130</v>
      </c>
      <c r="D56" s="14">
        <v>0.22919999999999999</v>
      </c>
      <c r="E56" s="95">
        <f t="shared" si="0"/>
        <v>8.3916083916083899</v>
      </c>
      <c r="F56" s="105">
        <f>AVERAGE(E56:E58)</f>
        <v>8.5856551825138201</v>
      </c>
      <c r="G56" s="105">
        <f t="shared" ref="G56" si="15">STDEV(E56:E58)</f>
        <v>0.28984141592669926</v>
      </c>
      <c r="H56" s="232">
        <f t="shared" ref="H56:H64" si="16">F56/$F$38</f>
        <v>2.8096289712723732</v>
      </c>
      <c r="I56" s="220">
        <v>6.2681339732867297E-2</v>
      </c>
    </row>
    <row r="57" spans="1:9" ht="17.5" thickBot="1" x14ac:dyDescent="0.45">
      <c r="A57" s="106"/>
      <c r="B57" s="18">
        <v>0.21010000000000001</v>
      </c>
      <c r="C57" s="18">
        <v>130</v>
      </c>
      <c r="D57" s="14">
        <v>0.23069999999999999</v>
      </c>
      <c r="E57" s="95">
        <f t="shared" si="0"/>
        <v>8.4465272946948335</v>
      </c>
      <c r="F57" s="105"/>
      <c r="G57" s="105"/>
      <c r="H57" s="232"/>
      <c r="I57" s="220"/>
    </row>
    <row r="58" spans="1:9" ht="17.5" thickBot="1" x14ac:dyDescent="0.45">
      <c r="A58" s="106"/>
      <c r="B58" s="18">
        <v>0.21010000000000001</v>
      </c>
      <c r="C58" s="18">
        <v>130</v>
      </c>
      <c r="D58" s="14">
        <v>0.24360000000000001</v>
      </c>
      <c r="E58" s="95">
        <f t="shared" si="0"/>
        <v>8.9188298612382386</v>
      </c>
      <c r="F58" s="105"/>
      <c r="G58" s="105"/>
      <c r="H58" s="232"/>
      <c r="I58" s="220"/>
    </row>
    <row r="59" spans="1:9" ht="17.5" thickBot="1" x14ac:dyDescent="0.45">
      <c r="A59" s="106" t="s">
        <v>115</v>
      </c>
      <c r="B59" s="18">
        <v>0.23430000000000001</v>
      </c>
      <c r="C59" s="18">
        <v>240</v>
      </c>
      <c r="D59" s="14">
        <v>0.23749999999999999</v>
      </c>
      <c r="E59" s="95">
        <f t="shared" si="0"/>
        <v>4.2235737658272869</v>
      </c>
      <c r="F59" s="105">
        <f>AVERAGE(E59:E61)</f>
        <v>4.2721819130269827</v>
      </c>
      <c r="G59" s="105">
        <f t="shared" ref="G59" si="17">STDEV(E59:E61)</f>
        <v>5.7469317532680461E-2</v>
      </c>
      <c r="H59" s="232">
        <f t="shared" ref="H59:H64" si="18">F59/$F$38</f>
        <v>1.3980582516093982</v>
      </c>
      <c r="I59" s="220">
        <v>1.865808147650903E-2</v>
      </c>
    </row>
    <row r="60" spans="1:9" ht="17.5" thickBot="1" x14ac:dyDescent="0.45">
      <c r="A60" s="106"/>
      <c r="B60" s="18">
        <v>0.23430000000000001</v>
      </c>
      <c r="C60" s="18">
        <v>240</v>
      </c>
      <c r="D60" s="14">
        <v>0.2394</v>
      </c>
      <c r="E60" s="95">
        <f t="shared" si="0"/>
        <v>4.2573623559539051</v>
      </c>
      <c r="F60" s="105"/>
      <c r="G60" s="105"/>
      <c r="H60" s="232"/>
      <c r="I60" s="220"/>
    </row>
    <row r="61" spans="1:9" ht="17.5" thickBot="1" x14ac:dyDescent="0.45">
      <c r="A61" s="106"/>
      <c r="B61" s="18">
        <v>0.23430000000000001</v>
      </c>
      <c r="C61" s="18">
        <v>240</v>
      </c>
      <c r="D61" s="14">
        <v>0.24379999999999999</v>
      </c>
      <c r="E61" s="95">
        <f t="shared" si="0"/>
        <v>4.3356096172997578</v>
      </c>
      <c r="F61" s="105"/>
      <c r="G61" s="105"/>
      <c r="H61" s="232"/>
      <c r="I61" s="220"/>
    </row>
    <row r="62" spans="1:9" ht="17.5" thickBot="1" x14ac:dyDescent="0.45">
      <c r="A62" s="106" t="s">
        <v>116</v>
      </c>
      <c r="B62" s="18">
        <v>0.2223</v>
      </c>
      <c r="C62" s="18">
        <v>52</v>
      </c>
      <c r="D62" s="14">
        <v>0.2999</v>
      </c>
      <c r="E62" s="95">
        <f t="shared" si="0"/>
        <v>25.943804283885253</v>
      </c>
      <c r="F62" s="105">
        <f>AVERAGE(E62:E64)</f>
        <v>26.364810777766241</v>
      </c>
      <c r="G62" s="105">
        <f>STDEV(E62:E64)</f>
        <v>0.38155241604722645</v>
      </c>
      <c r="H62" s="232">
        <f t="shared" ref="H62:H71" si="19">F62/$F$38</f>
        <v>8.6278023760135909</v>
      </c>
      <c r="I62" s="220">
        <v>0.1181737328011593</v>
      </c>
    </row>
    <row r="63" spans="1:9" ht="17.5" thickBot="1" x14ac:dyDescent="0.45">
      <c r="A63" s="106"/>
      <c r="B63" s="18">
        <v>0.2223</v>
      </c>
      <c r="C63" s="18">
        <v>52</v>
      </c>
      <c r="D63" s="14">
        <v>0.30590000000000001</v>
      </c>
      <c r="E63" s="95">
        <f t="shared" si="0"/>
        <v>26.462853385930309</v>
      </c>
      <c r="F63" s="105"/>
      <c r="G63" s="105"/>
      <c r="H63" s="232"/>
      <c r="I63" s="220"/>
    </row>
    <row r="64" spans="1:9" ht="17.5" thickBot="1" x14ac:dyDescent="0.45">
      <c r="A64" s="106"/>
      <c r="B64" s="18">
        <v>0.2223</v>
      </c>
      <c r="C64" s="18">
        <v>52</v>
      </c>
      <c r="D64" s="14">
        <v>0.3085</v>
      </c>
      <c r="E64" s="95">
        <f t="shared" si="0"/>
        <v>26.687774663483168</v>
      </c>
      <c r="F64" s="105"/>
      <c r="G64" s="105"/>
      <c r="H64" s="232"/>
      <c r="I64" s="220"/>
    </row>
    <row r="65" spans="1:9" ht="17.5" thickBot="1" x14ac:dyDescent="0.45">
      <c r="A65" s="106" t="s">
        <v>117</v>
      </c>
      <c r="B65" s="18">
        <v>0.25640000000000002</v>
      </c>
      <c r="C65" s="18">
        <v>90</v>
      </c>
      <c r="D65" s="14">
        <v>0.25190000000000001</v>
      </c>
      <c r="E65" s="95">
        <f t="shared" si="0"/>
        <v>10.916103310799098</v>
      </c>
      <c r="F65" s="105">
        <f>AVERAGE(E65:E67)</f>
        <v>10.986883919801237</v>
      </c>
      <c r="G65" s="105">
        <f t="shared" ref="G65" si="20">STDEV(E65:E67)</f>
        <v>0.25239963911578528</v>
      </c>
      <c r="H65" s="232">
        <f t="shared" si="19"/>
        <v>3.5954236116948128</v>
      </c>
      <c r="I65" s="220">
        <v>6.1619281091745463E-2</v>
      </c>
    </row>
    <row r="66" spans="1:9" ht="17.5" thickBot="1" x14ac:dyDescent="0.45">
      <c r="A66" s="106"/>
      <c r="B66" s="18">
        <v>0.25640000000000002</v>
      </c>
      <c r="C66" s="18">
        <v>90</v>
      </c>
      <c r="D66" s="14">
        <v>0.26</v>
      </c>
      <c r="E66" s="95">
        <f t="shared" si="0"/>
        <v>11.267117351360721</v>
      </c>
      <c r="F66" s="105"/>
      <c r="G66" s="105"/>
      <c r="H66" s="232"/>
      <c r="I66" s="220"/>
    </row>
    <row r="67" spans="1:9" ht="17.5" thickBot="1" x14ac:dyDescent="0.45">
      <c r="A67" s="106"/>
      <c r="B67" s="18">
        <v>0.25640000000000002</v>
      </c>
      <c r="C67" s="18">
        <v>90</v>
      </c>
      <c r="D67" s="14">
        <v>0.2487</v>
      </c>
      <c r="E67" s="95">
        <f t="shared" si="0"/>
        <v>10.777431097243889</v>
      </c>
      <c r="F67" s="105"/>
      <c r="G67" s="105"/>
      <c r="H67" s="232"/>
      <c r="I67" s="220"/>
    </row>
    <row r="68" spans="1:9" ht="17.5" thickBot="1" x14ac:dyDescent="0.45">
      <c r="A68" s="106" t="s">
        <v>118</v>
      </c>
      <c r="B68" s="18">
        <v>0.22020000000000001</v>
      </c>
      <c r="C68" s="18">
        <v>44</v>
      </c>
      <c r="D68" s="14">
        <v>0.33289999999999997</v>
      </c>
      <c r="E68" s="95">
        <f t="shared" ref="E68:E120" si="21">(D68*1000)/(B68*C68)</f>
        <v>34.359260176698868</v>
      </c>
      <c r="F68" s="105">
        <f>AVERAGE(E68:E70)</f>
        <v>35.067982275066747</v>
      </c>
      <c r="G68" s="105">
        <f t="shared" ref="G68" si="22">STDEV(E68:E70)</f>
        <v>0.61593703940039624</v>
      </c>
      <c r="H68" s="232">
        <f t="shared" si="19"/>
        <v>11.475888196018289</v>
      </c>
      <c r="I68" s="220">
        <v>0.17045722196585619</v>
      </c>
    </row>
    <row r="69" spans="1:9" ht="17.5" thickBot="1" x14ac:dyDescent="0.45">
      <c r="A69" s="106"/>
      <c r="B69" s="18">
        <v>0.22020000000000001</v>
      </c>
      <c r="C69" s="18">
        <v>44</v>
      </c>
      <c r="D69" s="14">
        <v>0.3427</v>
      </c>
      <c r="E69" s="95">
        <f t="shared" si="21"/>
        <v>35.370737346214185</v>
      </c>
      <c r="F69" s="105"/>
      <c r="G69" s="105"/>
      <c r="H69" s="232"/>
      <c r="I69" s="220"/>
    </row>
    <row r="70" spans="1:9" ht="17.5" thickBot="1" x14ac:dyDescent="0.45">
      <c r="A70" s="106"/>
      <c r="B70" s="18">
        <v>0.22020000000000001</v>
      </c>
      <c r="C70" s="18">
        <v>44</v>
      </c>
      <c r="D70" s="14">
        <v>0.34370000000000001</v>
      </c>
      <c r="E70" s="95">
        <f t="shared" si="21"/>
        <v>35.473949302287174</v>
      </c>
      <c r="F70" s="105"/>
      <c r="G70" s="105"/>
      <c r="H70" s="232"/>
      <c r="I70" s="220"/>
    </row>
    <row r="71" spans="1:9" ht="17.5" thickBot="1" x14ac:dyDescent="0.45">
      <c r="A71" s="106" t="s">
        <v>119</v>
      </c>
      <c r="B71" s="18">
        <v>0.22189999999999999</v>
      </c>
      <c r="C71" s="18">
        <v>90</v>
      </c>
      <c r="D71" s="14">
        <v>0.23369999999999999</v>
      </c>
      <c r="E71" s="95">
        <f t="shared" si="21"/>
        <v>11.70196785338741</v>
      </c>
      <c r="F71" s="105">
        <f>AVERAGE(E71:E73)</f>
        <v>11.982374442942266</v>
      </c>
      <c r="G71" s="105">
        <f t="shared" ref="G71" si="23">STDEV(E71:E73)</f>
        <v>0.26462791571225924</v>
      </c>
      <c r="H71" s="232">
        <f t="shared" si="19"/>
        <v>3.9211947910616036</v>
      </c>
      <c r="I71" s="220">
        <v>6.5658691241082132E-2</v>
      </c>
    </row>
    <row r="72" spans="1:9" ht="17.5" thickBot="1" x14ac:dyDescent="0.45">
      <c r="A72" s="106"/>
      <c r="B72" s="18">
        <v>0.22189999999999999</v>
      </c>
      <c r="C72" s="18">
        <v>90</v>
      </c>
      <c r="D72" s="14">
        <v>0.2442</v>
      </c>
      <c r="E72" s="95">
        <f t="shared" si="21"/>
        <v>12.227730208802763</v>
      </c>
      <c r="F72" s="105"/>
      <c r="G72" s="105"/>
      <c r="H72" s="232"/>
      <c r="I72" s="220"/>
    </row>
    <row r="73" spans="1:9" ht="17.5" thickBot="1" x14ac:dyDescent="0.45">
      <c r="A73" s="218"/>
      <c r="B73" s="90">
        <v>0.22189999999999999</v>
      </c>
      <c r="C73" s="90">
        <v>90</v>
      </c>
      <c r="D73" s="88">
        <v>0.24</v>
      </c>
      <c r="E73" s="95">
        <f t="shared" si="21"/>
        <v>12.017425266636623</v>
      </c>
      <c r="F73" s="105"/>
      <c r="G73" s="105"/>
      <c r="H73" s="232"/>
      <c r="I73" s="200"/>
    </row>
    <row r="74" spans="1:9" ht="32.5" thickBot="1" x14ac:dyDescent="0.45">
      <c r="A74" s="89" t="s">
        <v>44</v>
      </c>
      <c r="B74" s="17" t="s">
        <v>79</v>
      </c>
      <c r="C74" s="17" t="s">
        <v>64</v>
      </c>
      <c r="D74" s="5" t="s">
        <v>65</v>
      </c>
      <c r="E74" s="17" t="s">
        <v>63</v>
      </c>
      <c r="F74" s="5" t="s">
        <v>11</v>
      </c>
      <c r="G74" s="5" t="s">
        <v>9</v>
      </c>
      <c r="H74" s="17" t="s">
        <v>106</v>
      </c>
      <c r="I74" s="8" t="s">
        <v>107</v>
      </c>
    </row>
    <row r="75" spans="1:9" ht="17.5" thickBot="1" x14ac:dyDescent="0.45">
      <c r="A75" s="219" t="s">
        <v>73</v>
      </c>
      <c r="B75" s="78">
        <v>0.2266</v>
      </c>
      <c r="C75" s="82">
        <v>240</v>
      </c>
      <c r="D75" s="78">
        <v>0.20349999999999999</v>
      </c>
      <c r="E75" s="95">
        <f t="shared" si="21"/>
        <v>3.7419093851132685</v>
      </c>
      <c r="F75" s="105">
        <f>AVERAGE(E75:E77)</f>
        <v>3.8130087280572718</v>
      </c>
      <c r="G75" s="105">
        <f t="shared" ref="G75" si="24">STDEV(E75:E77)</f>
        <v>6.6738538731078753E-2</v>
      </c>
      <c r="H75" s="199" t="s">
        <v>45</v>
      </c>
      <c r="I75" s="202" t="s">
        <v>45</v>
      </c>
    </row>
    <row r="76" spans="1:9" ht="17.5" thickBot="1" x14ac:dyDescent="0.45">
      <c r="A76" s="106"/>
      <c r="B76" s="22">
        <v>0.2266</v>
      </c>
      <c r="C76" s="80">
        <v>240</v>
      </c>
      <c r="D76" s="22">
        <v>0.2107</v>
      </c>
      <c r="E76" s="95">
        <f t="shared" si="21"/>
        <v>3.874301265077964</v>
      </c>
      <c r="F76" s="105"/>
      <c r="G76" s="105"/>
      <c r="H76" s="105"/>
      <c r="I76" s="220"/>
    </row>
    <row r="77" spans="1:9" ht="17.5" thickBot="1" x14ac:dyDescent="0.45">
      <c r="A77" s="106"/>
      <c r="B77" s="22">
        <v>0.2266</v>
      </c>
      <c r="C77" s="80">
        <v>240</v>
      </c>
      <c r="D77" s="22">
        <v>0.2079</v>
      </c>
      <c r="E77" s="95">
        <f t="shared" si="21"/>
        <v>3.8228155339805827</v>
      </c>
      <c r="F77" s="105"/>
      <c r="G77" s="105"/>
      <c r="H77" s="105"/>
      <c r="I77" s="220"/>
    </row>
    <row r="78" spans="1:9" ht="17.5" thickBot="1" x14ac:dyDescent="0.45">
      <c r="A78" s="106" t="s">
        <v>47</v>
      </c>
      <c r="B78" s="22">
        <v>0.2387</v>
      </c>
      <c r="C78" s="80">
        <v>44</v>
      </c>
      <c r="D78" s="22">
        <v>0.25090000000000001</v>
      </c>
      <c r="E78" s="95">
        <f t="shared" si="21"/>
        <v>23.888867730509958</v>
      </c>
      <c r="F78" s="105">
        <f>AVERAGE(E78:E80)</f>
        <v>24.628353074100868</v>
      </c>
      <c r="G78" s="105">
        <f t="shared" ref="G78:G87" si="25">STDEV(E78:E80)</f>
        <v>0.65137831563815773</v>
      </c>
      <c r="H78" s="232">
        <f>F78/$F$75</f>
        <v>6.4590340150228336</v>
      </c>
      <c r="I78" s="220">
        <v>0.11827468167796733</v>
      </c>
    </row>
    <row r="79" spans="1:9" ht="17.5" thickBot="1" x14ac:dyDescent="0.45">
      <c r="A79" s="106"/>
      <c r="B79" s="22">
        <v>0.2387</v>
      </c>
      <c r="C79" s="80">
        <v>44</v>
      </c>
      <c r="D79" s="22">
        <v>0.26129999999999998</v>
      </c>
      <c r="E79" s="95">
        <f t="shared" si="21"/>
        <v>24.879079864417101</v>
      </c>
      <c r="F79" s="105"/>
      <c r="G79" s="105"/>
      <c r="H79" s="232"/>
      <c r="I79" s="220"/>
    </row>
    <row r="80" spans="1:9" ht="17.5" thickBot="1" x14ac:dyDescent="0.45">
      <c r="A80" s="106"/>
      <c r="B80" s="22">
        <v>0.2387</v>
      </c>
      <c r="C80" s="80">
        <v>44</v>
      </c>
      <c r="D80" s="22">
        <v>0.26379999999999998</v>
      </c>
      <c r="E80" s="95">
        <f t="shared" si="21"/>
        <v>25.11711162737555</v>
      </c>
      <c r="F80" s="105"/>
      <c r="G80" s="105"/>
      <c r="H80" s="232"/>
      <c r="I80" s="220"/>
    </row>
    <row r="81" spans="1:9" ht="17.5" thickBot="1" x14ac:dyDescent="0.45">
      <c r="A81" s="106" t="s">
        <v>129</v>
      </c>
      <c r="B81" s="22">
        <v>0.21210000000000001</v>
      </c>
      <c r="C81" s="80">
        <v>78</v>
      </c>
      <c r="D81" s="22">
        <v>0.3342</v>
      </c>
      <c r="E81" s="95">
        <f t="shared" si="21"/>
        <v>20.2009211910202</v>
      </c>
      <c r="F81" s="105">
        <f>AVERAGE(E81:E83)</f>
        <v>20.36009461752036</v>
      </c>
      <c r="G81" s="105">
        <f t="shared" si="25"/>
        <v>0.18137039278308228</v>
      </c>
      <c r="H81" s="232">
        <f t="shared" ref="H81:H89" si="26">F81/$F$75</f>
        <v>5.3396401817033947</v>
      </c>
      <c r="I81" s="220">
        <v>6.0545714803176255E-2</v>
      </c>
    </row>
    <row r="82" spans="1:9" ht="17.5" thickBot="1" x14ac:dyDescent="0.45">
      <c r="A82" s="106"/>
      <c r="B82" s="22">
        <v>0.21210000000000001</v>
      </c>
      <c r="C82" s="80">
        <v>78</v>
      </c>
      <c r="D82" s="22">
        <v>0.3362</v>
      </c>
      <c r="E82" s="95">
        <f t="shared" si="21"/>
        <v>20.32181240102032</v>
      </c>
      <c r="F82" s="105"/>
      <c r="G82" s="105"/>
      <c r="H82" s="232"/>
      <c r="I82" s="220"/>
    </row>
    <row r="83" spans="1:9" ht="17.5" thickBot="1" x14ac:dyDescent="0.45">
      <c r="A83" s="106"/>
      <c r="B83" s="22">
        <v>0.21210000000000001</v>
      </c>
      <c r="C83" s="80">
        <v>78</v>
      </c>
      <c r="D83" s="22">
        <v>0.34010000000000001</v>
      </c>
      <c r="E83" s="95">
        <f t="shared" si="21"/>
        <v>20.557550260520557</v>
      </c>
      <c r="F83" s="105"/>
      <c r="G83" s="105"/>
      <c r="H83" s="232"/>
      <c r="I83" s="220"/>
    </row>
    <row r="84" spans="1:9" ht="17.5" thickBot="1" x14ac:dyDescent="0.45">
      <c r="A84" s="106" t="s">
        <v>130</v>
      </c>
      <c r="B84" s="22">
        <v>0.2364</v>
      </c>
      <c r="C84" s="80">
        <v>78</v>
      </c>
      <c r="D84" s="22">
        <v>0.29570000000000002</v>
      </c>
      <c r="E84" s="95">
        <f t="shared" si="21"/>
        <v>16.036487483187994</v>
      </c>
      <c r="F84" s="105">
        <f>AVERAGE(E84:E86)</f>
        <v>16.486615471387044</v>
      </c>
      <c r="G84" s="105">
        <f t="shared" si="25"/>
        <v>0.39321213626023099</v>
      </c>
      <c r="H84" s="232">
        <f t="shared" ref="H84:H89" si="27">F84/$F$75</f>
        <v>4.3237812046097712</v>
      </c>
      <c r="I84" s="220">
        <v>7.3853124220229799E-2</v>
      </c>
    </row>
    <row r="85" spans="1:9" ht="17.5" thickBot="1" x14ac:dyDescent="0.45">
      <c r="A85" s="106"/>
      <c r="B85" s="22">
        <v>0.2364</v>
      </c>
      <c r="C85" s="80">
        <v>78</v>
      </c>
      <c r="D85" s="22">
        <v>0.30909999999999999</v>
      </c>
      <c r="E85" s="95">
        <f t="shared" si="21"/>
        <v>16.763200138834655</v>
      </c>
      <c r="F85" s="105"/>
      <c r="G85" s="105"/>
      <c r="H85" s="232"/>
      <c r="I85" s="220"/>
    </row>
    <row r="86" spans="1:9" ht="17.5" thickBot="1" x14ac:dyDescent="0.45">
      <c r="A86" s="106"/>
      <c r="B86" s="22">
        <v>0.2364</v>
      </c>
      <c r="C86" s="80">
        <v>78</v>
      </c>
      <c r="D86" s="22">
        <v>0.30719999999999997</v>
      </c>
      <c r="E86" s="95">
        <f t="shared" si="21"/>
        <v>16.660158792138489</v>
      </c>
      <c r="F86" s="105"/>
      <c r="G86" s="105"/>
      <c r="H86" s="232"/>
      <c r="I86" s="220"/>
    </row>
    <row r="87" spans="1:9" ht="17.5" thickBot="1" x14ac:dyDescent="0.45">
      <c r="A87" s="106" t="s">
        <v>131</v>
      </c>
      <c r="B87" s="22">
        <v>0.23960000000000001</v>
      </c>
      <c r="C87" s="80">
        <v>240</v>
      </c>
      <c r="D87" s="22">
        <v>0.24510000000000001</v>
      </c>
      <c r="E87" s="95">
        <f t="shared" si="21"/>
        <v>4.2623121869782974</v>
      </c>
      <c r="F87" s="105">
        <f>AVERAGE(E87:E89)</f>
        <v>4.3573780374698572</v>
      </c>
      <c r="G87" s="105">
        <f t="shared" si="25"/>
        <v>9.0784510992634945E-2</v>
      </c>
      <c r="H87" s="232">
        <f t="shared" ref="H87:H89" si="28">F87/$F$75</f>
        <v>1.1427663423393057</v>
      </c>
      <c r="I87" s="220">
        <v>1.7953649893613401E-2</v>
      </c>
    </row>
    <row r="88" spans="1:9" ht="17.5" thickBot="1" x14ac:dyDescent="0.45">
      <c r="A88" s="106"/>
      <c r="B88" s="22">
        <v>0.23960000000000001</v>
      </c>
      <c r="C88" s="80">
        <v>240</v>
      </c>
      <c r="D88" s="22">
        <v>0.2555</v>
      </c>
      <c r="E88" s="95">
        <f t="shared" si="21"/>
        <v>4.4431691708402887</v>
      </c>
      <c r="F88" s="105"/>
      <c r="G88" s="105"/>
      <c r="H88" s="232"/>
      <c r="I88" s="220"/>
    </row>
    <row r="89" spans="1:9" ht="17.5" thickBot="1" x14ac:dyDescent="0.45">
      <c r="A89" s="107"/>
      <c r="B89" s="23">
        <v>0.23960000000000001</v>
      </c>
      <c r="C89" s="81">
        <v>240</v>
      </c>
      <c r="D89" s="23">
        <v>0.25109999999999999</v>
      </c>
      <c r="E89" s="95">
        <f t="shared" si="21"/>
        <v>4.3666527545909846</v>
      </c>
      <c r="F89" s="105"/>
      <c r="G89" s="105"/>
      <c r="H89" s="232"/>
      <c r="I89" s="238"/>
    </row>
    <row r="90" spans="1:9" ht="32.5" thickBot="1" x14ac:dyDescent="0.45">
      <c r="A90" s="89" t="s">
        <v>44</v>
      </c>
      <c r="B90" s="17" t="s">
        <v>79</v>
      </c>
      <c r="C90" s="17" t="s">
        <v>64</v>
      </c>
      <c r="D90" s="5" t="s">
        <v>65</v>
      </c>
      <c r="E90" s="17" t="s">
        <v>63</v>
      </c>
      <c r="F90" s="5" t="s">
        <v>11</v>
      </c>
      <c r="G90" s="5" t="s">
        <v>9</v>
      </c>
      <c r="H90" s="17" t="s">
        <v>106</v>
      </c>
      <c r="I90" s="8" t="s">
        <v>107</v>
      </c>
    </row>
    <row r="91" spans="1:9" ht="17.5" thickBot="1" x14ac:dyDescent="0.45">
      <c r="A91" s="114" t="s">
        <v>73</v>
      </c>
      <c r="B91" s="100">
        <v>0.23169999999999999</v>
      </c>
      <c r="C91" s="72">
        <v>240</v>
      </c>
      <c r="D91" s="100">
        <v>0.1973</v>
      </c>
      <c r="E91" s="95">
        <f t="shared" si="21"/>
        <v>3.5480506401956555</v>
      </c>
      <c r="F91" s="206">
        <f>AVERAGE(E91:E93)</f>
        <v>3.5606387570133795</v>
      </c>
      <c r="G91" s="104">
        <f t="shared" ref="G91" si="29">STDEV(E91:E93)</f>
        <v>1.4719739555230246E-2</v>
      </c>
      <c r="H91" s="236" t="s">
        <v>45</v>
      </c>
      <c r="I91" s="235" t="s">
        <v>45</v>
      </c>
    </row>
    <row r="92" spans="1:9" ht="17.5" thickBot="1" x14ac:dyDescent="0.45">
      <c r="A92" s="106"/>
      <c r="B92" s="99">
        <v>0.23169999999999999</v>
      </c>
      <c r="C92" s="80">
        <v>240</v>
      </c>
      <c r="D92" s="99">
        <v>0.19889999999999999</v>
      </c>
      <c r="E92" s="95">
        <f t="shared" si="21"/>
        <v>3.5768234786361677</v>
      </c>
      <c r="F92" s="198"/>
      <c r="G92" s="105"/>
      <c r="H92" s="194"/>
      <c r="I92" s="221"/>
    </row>
    <row r="93" spans="1:9" ht="17.5" thickBot="1" x14ac:dyDescent="0.45">
      <c r="A93" s="106"/>
      <c r="B93" s="99">
        <v>0.23169999999999999</v>
      </c>
      <c r="C93" s="80">
        <v>240</v>
      </c>
      <c r="D93" s="99">
        <v>0.1978</v>
      </c>
      <c r="E93" s="95">
        <f t="shared" si="21"/>
        <v>3.5570421522083158</v>
      </c>
      <c r="F93" s="199"/>
      <c r="G93" s="105"/>
      <c r="H93" s="194"/>
      <c r="I93" s="221"/>
    </row>
    <row r="94" spans="1:9" ht="17.5" thickBot="1" x14ac:dyDescent="0.45">
      <c r="A94" s="106" t="s">
        <v>120</v>
      </c>
      <c r="B94" s="99">
        <v>0.22720000000000001</v>
      </c>
      <c r="C94" s="80">
        <v>55</v>
      </c>
      <c r="D94" s="99">
        <v>0.36199999999999999</v>
      </c>
      <c r="E94" s="95">
        <f t="shared" si="21"/>
        <v>28.969270166453263</v>
      </c>
      <c r="F94" s="206">
        <f>AVERAGE(E94:E96)</f>
        <v>29.540119504908237</v>
      </c>
      <c r="G94" s="105">
        <f t="shared" ref="G94:G100" si="30">STDEV(E94:E96)</f>
        <v>0.4984980923831992</v>
      </c>
      <c r="H94" s="232">
        <f>F94/$F$91</f>
        <v>8.2962978051966516</v>
      </c>
      <c r="I94" s="140">
        <v>8.3220749824846035E-2</v>
      </c>
    </row>
    <row r="95" spans="1:9" ht="17.5" thickBot="1" x14ac:dyDescent="0.45">
      <c r="A95" s="106"/>
      <c r="B95" s="99">
        <v>0.22720000000000001</v>
      </c>
      <c r="C95" s="80">
        <v>55</v>
      </c>
      <c r="D95" s="99">
        <v>0.37190000000000001</v>
      </c>
      <c r="E95" s="95">
        <f t="shared" si="21"/>
        <v>29.761523687580027</v>
      </c>
      <c r="F95" s="198"/>
      <c r="G95" s="105"/>
      <c r="H95" s="232"/>
      <c r="I95" s="140"/>
    </row>
    <row r="96" spans="1:9" ht="17.5" thickBot="1" x14ac:dyDescent="0.45">
      <c r="A96" s="106"/>
      <c r="B96" s="99">
        <v>0.22720000000000001</v>
      </c>
      <c r="C96" s="80">
        <v>55</v>
      </c>
      <c r="D96" s="99">
        <v>0.3735</v>
      </c>
      <c r="E96" s="95">
        <f t="shared" si="21"/>
        <v>29.88956466069142</v>
      </c>
      <c r="F96" s="199"/>
      <c r="G96" s="105"/>
      <c r="H96" s="232"/>
      <c r="I96" s="140"/>
    </row>
    <row r="97" spans="1:9" ht="17.5" thickBot="1" x14ac:dyDescent="0.45">
      <c r="A97" s="106" t="s">
        <v>121</v>
      </c>
      <c r="B97" s="99">
        <v>0.22570000000000001</v>
      </c>
      <c r="C97" s="80">
        <v>55</v>
      </c>
      <c r="D97" s="99">
        <v>0.31409999999999999</v>
      </c>
      <c r="E97" s="95">
        <f t="shared" si="21"/>
        <v>25.303097434244972</v>
      </c>
      <c r="F97" s="206">
        <f>AVERAGE(E97:E99)</f>
        <v>25.380969643264724</v>
      </c>
      <c r="G97" s="105">
        <f t="shared" si="30"/>
        <v>0.33315484338411477</v>
      </c>
      <c r="H97" s="232">
        <f t="shared" ref="H97:H114" si="31">F97/$F$91</f>
        <v>7.128206868296286</v>
      </c>
      <c r="I97" s="140">
        <v>5.6636333456315996E-2</v>
      </c>
    </row>
    <row r="98" spans="1:9" ht="17.5" thickBot="1" x14ac:dyDescent="0.45">
      <c r="A98" s="106"/>
      <c r="B98" s="99">
        <v>0.22570000000000001</v>
      </c>
      <c r="C98" s="80">
        <v>55</v>
      </c>
      <c r="D98" s="99">
        <v>0.3196</v>
      </c>
      <c r="E98" s="95">
        <f t="shared" si="21"/>
        <v>25.746163451081483</v>
      </c>
      <c r="F98" s="198"/>
      <c r="G98" s="105"/>
      <c r="H98" s="232"/>
      <c r="I98" s="140"/>
    </row>
    <row r="99" spans="1:9" ht="17.5" thickBot="1" x14ac:dyDescent="0.45">
      <c r="A99" s="106"/>
      <c r="B99" s="99">
        <v>0.22570000000000001</v>
      </c>
      <c r="C99" s="80">
        <v>55</v>
      </c>
      <c r="D99" s="99">
        <v>0.3115</v>
      </c>
      <c r="E99" s="95">
        <f t="shared" si="21"/>
        <v>25.093648044467717</v>
      </c>
      <c r="F99" s="199"/>
      <c r="G99" s="105"/>
      <c r="H99" s="232"/>
      <c r="I99" s="140"/>
    </row>
    <row r="100" spans="1:9" ht="17.5" thickBot="1" x14ac:dyDescent="0.45">
      <c r="A100" s="106" t="s">
        <v>122</v>
      </c>
      <c r="B100" s="99">
        <v>0.2223</v>
      </c>
      <c r="C100" s="80">
        <v>55</v>
      </c>
      <c r="D100" s="99">
        <v>0.22359999999999999</v>
      </c>
      <c r="E100" s="95">
        <f t="shared" si="21"/>
        <v>18.288144603934079</v>
      </c>
      <c r="F100" s="206">
        <f>AVERAGE(E100:E102)</f>
        <v>18.443544759334234</v>
      </c>
      <c r="G100" s="105">
        <f t="shared" si="30"/>
        <v>0.17407922671077333</v>
      </c>
      <c r="H100" s="232">
        <f t="shared" ref="H100:H114" si="32">F100/$F$91</f>
        <v>5.1798416008942327</v>
      </c>
      <c r="I100" s="140">
        <v>3.0815444376082947E-2</v>
      </c>
    </row>
    <row r="101" spans="1:9" ht="17.5" thickBot="1" x14ac:dyDescent="0.45">
      <c r="A101" s="106"/>
      <c r="B101" s="99">
        <v>0.2223</v>
      </c>
      <c r="C101" s="80">
        <v>55</v>
      </c>
      <c r="D101" s="99">
        <v>0.2278</v>
      </c>
      <c r="E101" s="95">
        <f t="shared" si="21"/>
        <v>18.631660736923894</v>
      </c>
      <c r="F101" s="198"/>
      <c r="G101" s="105"/>
      <c r="H101" s="232"/>
      <c r="I101" s="140"/>
    </row>
    <row r="102" spans="1:9" ht="17.5" thickBot="1" x14ac:dyDescent="0.45">
      <c r="A102" s="106"/>
      <c r="B102" s="99">
        <v>0.2223</v>
      </c>
      <c r="C102" s="80">
        <v>55</v>
      </c>
      <c r="D102" s="99">
        <v>0.22509999999999999</v>
      </c>
      <c r="E102" s="95">
        <f t="shared" si="21"/>
        <v>18.410828937144725</v>
      </c>
      <c r="F102" s="199"/>
      <c r="G102" s="105"/>
      <c r="H102" s="232"/>
      <c r="I102" s="140"/>
    </row>
    <row r="103" spans="1:9" ht="17.5" thickBot="1" x14ac:dyDescent="0.45">
      <c r="A103" s="106" t="s">
        <v>123</v>
      </c>
      <c r="B103" s="99">
        <v>0.22950000000000001</v>
      </c>
      <c r="C103" s="80">
        <v>55</v>
      </c>
      <c r="D103" s="99">
        <v>0.35170000000000001</v>
      </c>
      <c r="E103" s="95">
        <f t="shared" si="21"/>
        <v>27.862943157060801</v>
      </c>
      <c r="F103" s="206">
        <f>AVERAGE(E103:E105)</f>
        <v>28.541625404370503</v>
      </c>
      <c r="G103" s="105">
        <f t="shared" ref="G103:G115" si="33">STDEV(E103:E105)</f>
        <v>0.72003466785539594</v>
      </c>
      <c r="H103" s="232">
        <f t="shared" ref="H103:H114" si="34">F103/$F$91</f>
        <v>8.0158722499304798</v>
      </c>
      <c r="I103" s="140">
        <v>0.11830966824982887</v>
      </c>
    </row>
    <row r="104" spans="1:9" ht="17.5" thickBot="1" x14ac:dyDescent="0.45">
      <c r="A104" s="106"/>
      <c r="B104" s="99">
        <v>0.22950000000000001</v>
      </c>
      <c r="C104" s="80">
        <v>55</v>
      </c>
      <c r="D104" s="99">
        <v>0.35930000000000001</v>
      </c>
      <c r="E104" s="95">
        <f t="shared" si="21"/>
        <v>28.465042582689641</v>
      </c>
      <c r="F104" s="198"/>
      <c r="G104" s="105"/>
      <c r="H104" s="232"/>
      <c r="I104" s="140"/>
    </row>
    <row r="105" spans="1:9" ht="17.5" thickBot="1" x14ac:dyDescent="0.45">
      <c r="A105" s="106"/>
      <c r="B105" s="99">
        <v>0.22950000000000001</v>
      </c>
      <c r="C105" s="80">
        <v>55</v>
      </c>
      <c r="D105" s="99">
        <v>0.36980000000000002</v>
      </c>
      <c r="E105" s="95">
        <f t="shared" si="21"/>
        <v>29.29689047336106</v>
      </c>
      <c r="F105" s="199"/>
      <c r="G105" s="105"/>
      <c r="H105" s="232"/>
      <c r="I105" s="140"/>
    </row>
    <row r="106" spans="1:9" ht="17.5" thickBot="1" x14ac:dyDescent="0.45">
      <c r="A106" s="106" t="s">
        <v>124</v>
      </c>
      <c r="B106" s="99">
        <v>0.22589999999999999</v>
      </c>
      <c r="C106" s="80">
        <v>55</v>
      </c>
      <c r="D106" s="99">
        <v>0.314</v>
      </c>
      <c r="E106" s="95">
        <f t="shared" si="21"/>
        <v>25.272646786591011</v>
      </c>
      <c r="F106" s="206">
        <f>AVERAGE(E106:E108)</f>
        <v>24.685097991870901</v>
      </c>
      <c r="G106" s="105">
        <f t="shared" ref="G106:G112" si="35">STDEV(E106:E108)</f>
        <v>0.69874761287579212</v>
      </c>
      <c r="H106" s="232">
        <f t="shared" ref="H106:H114" si="36">F106/$F$91</f>
        <v>6.9327723693533185</v>
      </c>
      <c r="I106" s="140">
        <v>0.11450273730266114</v>
      </c>
    </row>
    <row r="107" spans="1:9" ht="17.5" thickBot="1" x14ac:dyDescent="0.45">
      <c r="A107" s="106"/>
      <c r="B107" s="99">
        <v>0.22589999999999999</v>
      </c>
      <c r="C107" s="80">
        <v>55</v>
      </c>
      <c r="D107" s="99">
        <v>0.309</v>
      </c>
      <c r="E107" s="95">
        <f t="shared" si="21"/>
        <v>24.870216105275865</v>
      </c>
      <c r="F107" s="198"/>
      <c r="G107" s="105"/>
      <c r="H107" s="232"/>
      <c r="I107" s="140"/>
    </row>
    <row r="108" spans="1:9" ht="17.5" thickBot="1" x14ac:dyDescent="0.45">
      <c r="A108" s="106"/>
      <c r="B108" s="99">
        <v>0.22589999999999999</v>
      </c>
      <c r="C108" s="80">
        <v>55</v>
      </c>
      <c r="D108" s="99">
        <v>0.29709999999999998</v>
      </c>
      <c r="E108" s="95">
        <f t="shared" si="21"/>
        <v>23.912431083745822</v>
      </c>
      <c r="F108" s="199"/>
      <c r="G108" s="105"/>
      <c r="H108" s="232"/>
      <c r="I108" s="140"/>
    </row>
    <row r="109" spans="1:9" ht="17.5" thickBot="1" x14ac:dyDescent="0.45">
      <c r="A109" s="106" t="s">
        <v>125</v>
      </c>
      <c r="B109" s="99">
        <v>0.23599999999999999</v>
      </c>
      <c r="C109" s="80">
        <v>55</v>
      </c>
      <c r="D109" s="99">
        <v>0.33019999999999999</v>
      </c>
      <c r="E109" s="95">
        <f t="shared" si="21"/>
        <v>25.439137134052391</v>
      </c>
      <c r="F109" s="206">
        <f>AVERAGE(E109:E111)</f>
        <v>25.246533127889062</v>
      </c>
      <c r="G109" s="105">
        <f t="shared" si="35"/>
        <v>0.27574006422454689</v>
      </c>
      <c r="H109" s="232">
        <f t="shared" ref="H109:H114" si="37">F109/$F$91</f>
        <v>7.0904505766447219</v>
      </c>
      <c r="I109" s="140">
        <v>4.7806436452266107E-2</v>
      </c>
    </row>
    <row r="110" spans="1:9" ht="17.5" thickBot="1" x14ac:dyDescent="0.45">
      <c r="A110" s="106"/>
      <c r="B110" s="99">
        <v>0.23599999999999999</v>
      </c>
      <c r="C110" s="80">
        <v>55</v>
      </c>
      <c r="D110" s="99">
        <v>0.32929999999999998</v>
      </c>
      <c r="E110" s="95">
        <f t="shared" si="21"/>
        <v>25.369799691833588</v>
      </c>
      <c r="F110" s="198"/>
      <c r="G110" s="105"/>
      <c r="H110" s="232"/>
      <c r="I110" s="140"/>
    </row>
    <row r="111" spans="1:9" ht="17.5" thickBot="1" x14ac:dyDescent="0.45">
      <c r="A111" s="106"/>
      <c r="B111" s="99">
        <v>0.23599999999999999</v>
      </c>
      <c r="C111" s="80">
        <v>55</v>
      </c>
      <c r="D111" s="99">
        <v>0.3236</v>
      </c>
      <c r="E111" s="95">
        <f t="shared" si="21"/>
        <v>24.930662557781208</v>
      </c>
      <c r="F111" s="199"/>
      <c r="G111" s="105"/>
      <c r="H111" s="232"/>
      <c r="I111" s="140"/>
    </row>
    <row r="112" spans="1:9" ht="17.5" thickBot="1" x14ac:dyDescent="0.45">
      <c r="A112" s="106" t="s">
        <v>126</v>
      </c>
      <c r="B112" s="99">
        <v>0.2326</v>
      </c>
      <c r="C112" s="80">
        <v>93</v>
      </c>
      <c r="D112" s="99">
        <v>0.23150000000000001</v>
      </c>
      <c r="E112" s="95">
        <f t="shared" si="21"/>
        <v>10.701837110180383</v>
      </c>
      <c r="F112" s="206">
        <f>AVERAGE(E112:E114)</f>
        <v>10.734196876820237</v>
      </c>
      <c r="G112" s="105">
        <f t="shared" si="35"/>
        <v>0.1756064674527561</v>
      </c>
      <c r="H112" s="232">
        <f t="shared" ref="H112:H114" si="38">F112/$F$91</f>
        <v>3.0146829289203017</v>
      </c>
      <c r="I112" s="140">
        <v>2.9369366256123991E-2</v>
      </c>
    </row>
    <row r="113" spans="1:9" ht="17.5" thickBot="1" x14ac:dyDescent="0.45">
      <c r="A113" s="106"/>
      <c r="B113" s="99">
        <v>0.2326</v>
      </c>
      <c r="C113" s="80">
        <v>93</v>
      </c>
      <c r="D113" s="99">
        <v>0.23630000000000001</v>
      </c>
      <c r="E113" s="95">
        <f t="shared" si="21"/>
        <v>10.923732652853671</v>
      </c>
      <c r="F113" s="198"/>
      <c r="G113" s="105"/>
      <c r="H113" s="232"/>
      <c r="I113" s="140"/>
    </row>
    <row r="114" spans="1:9" ht="17.5" thickBot="1" x14ac:dyDescent="0.45">
      <c r="A114" s="106"/>
      <c r="B114" s="99">
        <v>0.2326</v>
      </c>
      <c r="C114" s="80">
        <v>93</v>
      </c>
      <c r="D114" s="99">
        <v>0.2288</v>
      </c>
      <c r="E114" s="95">
        <f t="shared" si="21"/>
        <v>10.577020867426659</v>
      </c>
      <c r="F114" s="199"/>
      <c r="G114" s="105"/>
      <c r="H114" s="232"/>
      <c r="I114" s="140"/>
    </row>
    <row r="115" spans="1:9" ht="17.5" thickBot="1" x14ac:dyDescent="0.45">
      <c r="A115" s="106" t="s">
        <v>127</v>
      </c>
      <c r="B115" s="99">
        <v>0.23</v>
      </c>
      <c r="C115" s="80">
        <v>63</v>
      </c>
      <c r="D115" s="99">
        <v>0.26979999999999998</v>
      </c>
      <c r="E115" s="95">
        <f t="shared" si="21"/>
        <v>18.619737750172533</v>
      </c>
      <c r="F115" s="206">
        <f>AVERAGE(E115:E117)</f>
        <v>18.297676558546126</v>
      </c>
      <c r="G115" s="105">
        <f t="shared" si="33"/>
        <v>0.61240469583065227</v>
      </c>
      <c r="H115" s="232">
        <f>F115/$F$91</f>
        <v>5.1388747377153177</v>
      </c>
      <c r="I115" s="140">
        <v>0.10005507242776247</v>
      </c>
    </row>
    <row r="116" spans="1:9" ht="17.5" thickBot="1" x14ac:dyDescent="0.45">
      <c r="A116" s="106"/>
      <c r="B116" s="99">
        <v>0.23</v>
      </c>
      <c r="C116" s="80">
        <v>63</v>
      </c>
      <c r="D116" s="99">
        <v>0.2707</v>
      </c>
      <c r="E116" s="95">
        <f t="shared" si="21"/>
        <v>18.681849551414768</v>
      </c>
      <c r="F116" s="198"/>
      <c r="G116" s="105"/>
      <c r="H116" s="232"/>
      <c r="I116" s="140"/>
    </row>
    <row r="117" spans="1:9" ht="17.5" thickBot="1" x14ac:dyDescent="0.45">
      <c r="A117" s="106"/>
      <c r="B117" s="99">
        <v>0.23</v>
      </c>
      <c r="C117" s="80">
        <v>63</v>
      </c>
      <c r="D117" s="99">
        <v>0.25490000000000002</v>
      </c>
      <c r="E117" s="95">
        <f t="shared" si="21"/>
        <v>17.59144237405107</v>
      </c>
      <c r="F117" s="199"/>
      <c r="G117" s="105"/>
      <c r="H117" s="232"/>
      <c r="I117" s="140"/>
    </row>
    <row r="118" spans="1:9" ht="17.5" thickBot="1" x14ac:dyDescent="0.45">
      <c r="A118" s="106" t="s">
        <v>128</v>
      </c>
      <c r="B118" s="99">
        <v>0.25340000000000001</v>
      </c>
      <c r="C118" s="80">
        <v>240</v>
      </c>
      <c r="D118" s="99">
        <v>-1.6400000000000001E-2</v>
      </c>
      <c r="E118" s="95">
        <f t="shared" si="21"/>
        <v>-0.26966587740068404</v>
      </c>
      <c r="F118" s="206">
        <f>AVERAGE(E118:E120)</f>
        <v>-0.2592519512409015</v>
      </c>
      <c r="G118" s="105">
        <f t="shared" ref="G118" si="39">STDEV(E118:E120)</f>
        <v>9.9113946549291565E-3</v>
      </c>
      <c r="H118" s="232">
        <f t="shared" ref="H118:H120" si="40">F118/$F$91</f>
        <v>-7.281051770002045E-2</v>
      </c>
      <c r="I118" s="140">
        <v>1.6164853836420018E-3</v>
      </c>
    </row>
    <row r="119" spans="1:9" ht="17.5" thickBot="1" x14ac:dyDescent="0.45">
      <c r="A119" s="106"/>
      <c r="B119" s="99">
        <v>0.25340000000000001</v>
      </c>
      <c r="C119" s="80">
        <v>240</v>
      </c>
      <c r="D119" s="99">
        <v>-1.5699999999999999E-2</v>
      </c>
      <c r="E119" s="95">
        <f t="shared" si="21"/>
        <v>-0.25815574848724016</v>
      </c>
      <c r="F119" s="198"/>
      <c r="G119" s="105"/>
      <c r="H119" s="232"/>
      <c r="I119" s="140"/>
    </row>
    <row r="120" spans="1:9" ht="17.5" thickBot="1" x14ac:dyDescent="0.45">
      <c r="A120" s="107"/>
      <c r="B120" s="101">
        <v>0.25340000000000001</v>
      </c>
      <c r="C120" s="81">
        <v>240</v>
      </c>
      <c r="D120" s="101">
        <v>-1.52E-2</v>
      </c>
      <c r="E120" s="73">
        <f t="shared" si="21"/>
        <v>-0.24993422783478031</v>
      </c>
      <c r="F120" s="205"/>
      <c r="G120" s="110"/>
      <c r="H120" s="240"/>
      <c r="I120" s="141"/>
    </row>
    <row r="121" spans="1:9" x14ac:dyDescent="0.4">
      <c r="A121" s="2" t="s">
        <v>99</v>
      </c>
    </row>
  </sheetData>
  <mergeCells count="187">
    <mergeCell ref="K6:N6"/>
    <mergeCell ref="I18:I20"/>
    <mergeCell ref="I21:I23"/>
    <mergeCell ref="I3:I8"/>
    <mergeCell ref="H3:H8"/>
    <mergeCell ref="H21:H23"/>
    <mergeCell ref="H18:H20"/>
    <mergeCell ref="H15:H17"/>
    <mergeCell ref="H12:H14"/>
    <mergeCell ref="H9:H11"/>
    <mergeCell ref="I9:I11"/>
    <mergeCell ref="I12:I14"/>
    <mergeCell ref="I15:I17"/>
    <mergeCell ref="G21:G23"/>
    <mergeCell ref="G18:G20"/>
    <mergeCell ref="G15:G17"/>
    <mergeCell ref="F3:F8"/>
    <mergeCell ref="G3:G8"/>
    <mergeCell ref="F21:F23"/>
    <mergeCell ref="F18:F20"/>
    <mergeCell ref="F15:F17"/>
    <mergeCell ref="F12:F14"/>
    <mergeCell ref="F9:F11"/>
    <mergeCell ref="G12:G14"/>
    <mergeCell ref="G9:G11"/>
    <mergeCell ref="A3:A8"/>
    <mergeCell ref="A21:A23"/>
    <mergeCell ref="A18:A20"/>
    <mergeCell ref="A15:A17"/>
    <mergeCell ref="A12:A14"/>
    <mergeCell ref="A9:A11"/>
    <mergeCell ref="I34:I36"/>
    <mergeCell ref="I31:I33"/>
    <mergeCell ref="I25:I27"/>
    <mergeCell ref="I28:I30"/>
    <mergeCell ref="A31:A33"/>
    <mergeCell ref="F31:F33"/>
    <mergeCell ref="G31:G33"/>
    <mergeCell ref="H31:H33"/>
    <mergeCell ref="A34:A36"/>
    <mergeCell ref="F34:F36"/>
    <mergeCell ref="G34:G36"/>
    <mergeCell ref="H34:H36"/>
    <mergeCell ref="A25:A27"/>
    <mergeCell ref="F25:F27"/>
    <mergeCell ref="G25:G27"/>
    <mergeCell ref="H25:H27"/>
    <mergeCell ref="A28:A30"/>
    <mergeCell ref="F28:F30"/>
    <mergeCell ref="G28:G30"/>
    <mergeCell ref="H28:H30"/>
    <mergeCell ref="A87:A89"/>
    <mergeCell ref="F87:F89"/>
    <mergeCell ref="G87:G89"/>
    <mergeCell ref="H87:H89"/>
    <mergeCell ref="A78:A80"/>
    <mergeCell ref="F78:F80"/>
    <mergeCell ref="G78:G80"/>
    <mergeCell ref="H78:H80"/>
    <mergeCell ref="A115:A117"/>
    <mergeCell ref="F115:F117"/>
    <mergeCell ref="G115:G117"/>
    <mergeCell ref="H115:H117"/>
    <mergeCell ref="A106:A108"/>
    <mergeCell ref="F106:F108"/>
    <mergeCell ref="G106:G108"/>
    <mergeCell ref="H106:H108"/>
    <mergeCell ref="I87:I89"/>
    <mergeCell ref="A84:A86"/>
    <mergeCell ref="F84:F86"/>
    <mergeCell ref="G84:G86"/>
    <mergeCell ref="H84:H86"/>
    <mergeCell ref="I84:I86"/>
    <mergeCell ref="A81:A83"/>
    <mergeCell ref="F81:F83"/>
    <mergeCell ref="G81:G83"/>
    <mergeCell ref="H81:H83"/>
    <mergeCell ref="I81:I83"/>
    <mergeCell ref="I78:I80"/>
    <mergeCell ref="A75:A77"/>
    <mergeCell ref="F75:F77"/>
    <mergeCell ref="G75:G77"/>
    <mergeCell ref="H75:H77"/>
    <mergeCell ref="I75:I77"/>
    <mergeCell ref="A118:A120"/>
    <mergeCell ref="F118:F120"/>
    <mergeCell ref="G118:G120"/>
    <mergeCell ref="H118:H120"/>
    <mergeCell ref="I118:I120"/>
    <mergeCell ref="I115:I117"/>
    <mergeCell ref="A112:A114"/>
    <mergeCell ref="F112:F114"/>
    <mergeCell ref="G112:G114"/>
    <mergeCell ref="H112:H114"/>
    <mergeCell ref="I112:I114"/>
    <mergeCell ref="A109:A111"/>
    <mergeCell ref="F109:F111"/>
    <mergeCell ref="G109:G111"/>
    <mergeCell ref="H109:H111"/>
    <mergeCell ref="I109:I111"/>
    <mergeCell ref="I106:I108"/>
    <mergeCell ref="A103:A105"/>
    <mergeCell ref="F103:F105"/>
    <mergeCell ref="G103:G105"/>
    <mergeCell ref="H103:H105"/>
    <mergeCell ref="I103:I105"/>
    <mergeCell ref="A100:A102"/>
    <mergeCell ref="F100:F102"/>
    <mergeCell ref="G100:G102"/>
    <mergeCell ref="H100:H102"/>
    <mergeCell ref="I100:I102"/>
    <mergeCell ref="A97:A99"/>
    <mergeCell ref="F97:F99"/>
    <mergeCell ref="G97:G99"/>
    <mergeCell ref="H97:H99"/>
    <mergeCell ref="I97:I99"/>
    <mergeCell ref="A94:A96"/>
    <mergeCell ref="F94:F96"/>
    <mergeCell ref="G94:G96"/>
    <mergeCell ref="H94:H96"/>
    <mergeCell ref="I94:I96"/>
    <mergeCell ref="A91:A93"/>
    <mergeCell ref="F91:F93"/>
    <mergeCell ref="G91:G93"/>
    <mergeCell ref="H91:H93"/>
    <mergeCell ref="I91:I93"/>
    <mergeCell ref="I53:I55"/>
    <mergeCell ref="I50:I52"/>
    <mergeCell ref="I47:I49"/>
    <mergeCell ref="I44:I46"/>
    <mergeCell ref="G71:G73"/>
    <mergeCell ref="G68:G70"/>
    <mergeCell ref="G65:G67"/>
    <mergeCell ref="G62:G64"/>
    <mergeCell ref="G59:G61"/>
    <mergeCell ref="G56:G58"/>
    <mergeCell ref="F44:F46"/>
    <mergeCell ref="F71:F73"/>
    <mergeCell ref="F68:F70"/>
    <mergeCell ref="F65:F67"/>
    <mergeCell ref="F62:F64"/>
    <mergeCell ref="F59:F61"/>
    <mergeCell ref="F56:F58"/>
    <mergeCell ref="A56:A58"/>
    <mergeCell ref="I38:I40"/>
    <mergeCell ref="I71:I73"/>
    <mergeCell ref="I68:I70"/>
    <mergeCell ref="I65:I67"/>
    <mergeCell ref="I62:I64"/>
    <mergeCell ref="I59:I61"/>
    <mergeCell ref="I56:I58"/>
    <mergeCell ref="H38:H40"/>
    <mergeCell ref="H71:H73"/>
    <mergeCell ref="H68:H70"/>
    <mergeCell ref="H65:H67"/>
    <mergeCell ref="H62:H64"/>
    <mergeCell ref="H59:H61"/>
    <mergeCell ref="H56:H58"/>
    <mergeCell ref="H53:H55"/>
    <mergeCell ref="H50:H52"/>
    <mergeCell ref="H47:H49"/>
    <mergeCell ref="H44:H46"/>
    <mergeCell ref="H41:H43"/>
    <mergeCell ref="A1:I1"/>
    <mergeCell ref="A71:A73"/>
    <mergeCell ref="A68:A70"/>
    <mergeCell ref="A65:A67"/>
    <mergeCell ref="A62:A64"/>
    <mergeCell ref="A59:A61"/>
    <mergeCell ref="F41:F43"/>
    <mergeCell ref="F38:F40"/>
    <mergeCell ref="G53:G55"/>
    <mergeCell ref="G50:G52"/>
    <mergeCell ref="G47:G49"/>
    <mergeCell ref="G44:G46"/>
    <mergeCell ref="G41:G43"/>
    <mergeCell ref="G38:G40"/>
    <mergeCell ref="A38:A40"/>
    <mergeCell ref="F53:F55"/>
    <mergeCell ref="F50:F52"/>
    <mergeCell ref="F47:F49"/>
    <mergeCell ref="A53:A55"/>
    <mergeCell ref="A50:A52"/>
    <mergeCell ref="A47:A49"/>
    <mergeCell ref="A44:A46"/>
    <mergeCell ref="A41:A43"/>
    <mergeCell ref="I41:I4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="75" zoomScaleNormal="75" workbookViewId="0">
      <selection activeCell="K17" sqref="K17"/>
    </sheetView>
  </sheetViews>
  <sheetFormatPr defaultColWidth="8.81640625" defaultRowHeight="17" x14ac:dyDescent="0.4"/>
  <cols>
    <col min="1" max="1" width="34.36328125" bestFit="1" customWidth="1"/>
    <col min="2" max="2" width="17" customWidth="1"/>
    <col min="3" max="3" width="15.453125" customWidth="1"/>
    <col min="5" max="5" width="18.6328125" bestFit="1" customWidth="1"/>
    <col min="8" max="8" width="13.453125" bestFit="1" customWidth="1"/>
    <col min="9" max="9" width="7.1796875" bestFit="1" customWidth="1"/>
    <col min="10" max="10" width="12" bestFit="1" customWidth="1"/>
  </cols>
  <sheetData>
    <row r="1" spans="1:8" ht="17.5" thickBot="1" x14ac:dyDescent="0.45">
      <c r="A1" s="2" t="s">
        <v>100</v>
      </c>
    </row>
    <row r="2" spans="1:8" ht="48.5" thickBot="1" x14ac:dyDescent="0.45">
      <c r="A2" s="6" t="s">
        <v>82</v>
      </c>
      <c r="B2" s="16" t="s">
        <v>79</v>
      </c>
      <c r="C2" s="16" t="s">
        <v>64</v>
      </c>
      <c r="D2" s="7" t="s">
        <v>65</v>
      </c>
      <c r="E2" s="16" t="s">
        <v>78</v>
      </c>
      <c r="F2" s="7" t="s">
        <v>11</v>
      </c>
      <c r="G2" s="7" t="s">
        <v>9</v>
      </c>
      <c r="H2" s="10" t="s">
        <v>13</v>
      </c>
    </row>
    <row r="3" spans="1:8" x14ac:dyDescent="0.4">
      <c r="A3" s="114" t="s">
        <v>12</v>
      </c>
      <c r="B3" s="100">
        <v>0.23780000000000001</v>
      </c>
      <c r="C3" s="72">
        <v>240</v>
      </c>
      <c r="D3" s="100">
        <v>0.19769999999999999</v>
      </c>
      <c r="E3" s="100">
        <f>D:D*1000/(C:C*B:B)</f>
        <v>3.4640454163162318</v>
      </c>
      <c r="F3" s="132">
        <f>AVERAGE(E3:E5)</f>
        <v>3.4628773011868046</v>
      </c>
      <c r="G3" s="132">
        <f>STDEV(E3:E5)</f>
        <v>2.0232347532574812E-3</v>
      </c>
      <c r="H3" s="235" t="s">
        <v>45</v>
      </c>
    </row>
    <row r="4" spans="1:8" x14ac:dyDescent="0.4">
      <c r="A4" s="106"/>
      <c r="B4" s="99">
        <v>0.23780000000000001</v>
      </c>
      <c r="C4" s="80">
        <v>240</v>
      </c>
      <c r="D4" s="99">
        <v>0.19769999999999999</v>
      </c>
      <c r="E4" s="99">
        <f t="shared" ref="E3:E20" si="0">D:D*1000/(C:C*B:B)</f>
        <v>3.4640454163162318</v>
      </c>
      <c r="F4" s="123"/>
      <c r="G4" s="123"/>
      <c r="H4" s="221"/>
    </row>
    <row r="5" spans="1:8" x14ac:dyDescent="0.4">
      <c r="A5" s="106"/>
      <c r="B5" s="99">
        <v>0.23780000000000001</v>
      </c>
      <c r="C5" s="80">
        <v>240</v>
      </c>
      <c r="D5" s="99">
        <v>0.19750000000000001</v>
      </c>
      <c r="E5" s="99">
        <f t="shared" si="0"/>
        <v>3.4605410709279507</v>
      </c>
      <c r="F5" s="123"/>
      <c r="G5" s="123"/>
      <c r="H5" s="221"/>
    </row>
    <row r="6" spans="1:8" x14ac:dyDescent="0.4">
      <c r="A6" s="106" t="s">
        <v>66</v>
      </c>
      <c r="B6" s="99">
        <v>0.22320000000000001</v>
      </c>
      <c r="C6" s="80">
        <v>45</v>
      </c>
      <c r="D6" s="99">
        <v>0.37740000000000001</v>
      </c>
      <c r="E6" s="99">
        <f t="shared" si="0"/>
        <v>37.57467144563919</v>
      </c>
      <c r="F6" s="123">
        <f>AVERAGE(E6:E8)</f>
        <v>39.015000663746179</v>
      </c>
      <c r="G6" s="123">
        <f>STDEV(E6:E8)</f>
        <v>1.2562700711132588</v>
      </c>
      <c r="H6" s="234">
        <f>TTEST(E6:E8,$E$3:$E$5,2,2)</f>
        <v>1.0365178205557049E-6</v>
      </c>
    </row>
    <row r="7" spans="1:8" x14ac:dyDescent="0.4">
      <c r="A7" s="106"/>
      <c r="B7" s="99">
        <v>0.22320000000000001</v>
      </c>
      <c r="C7" s="80">
        <v>45</v>
      </c>
      <c r="D7" s="99">
        <v>0.40060000000000001</v>
      </c>
      <c r="E7" s="99">
        <f t="shared" si="0"/>
        <v>39.884508164078056</v>
      </c>
      <c r="F7" s="123"/>
      <c r="G7" s="123"/>
      <c r="H7" s="234"/>
    </row>
    <row r="8" spans="1:8" x14ac:dyDescent="0.4">
      <c r="A8" s="106"/>
      <c r="B8" s="99">
        <v>0.22320000000000001</v>
      </c>
      <c r="C8" s="80">
        <v>45</v>
      </c>
      <c r="D8" s="99">
        <v>0.39760000000000001</v>
      </c>
      <c r="E8" s="99">
        <f t="shared" si="0"/>
        <v>39.585822381521304</v>
      </c>
      <c r="F8" s="123"/>
      <c r="G8" s="123"/>
      <c r="H8" s="234"/>
    </row>
    <row r="9" spans="1:8" x14ac:dyDescent="0.4">
      <c r="A9" s="106" t="s">
        <v>67</v>
      </c>
      <c r="B9" s="99">
        <v>0.21629999999999999</v>
      </c>
      <c r="C9" s="80">
        <v>45</v>
      </c>
      <c r="D9" s="99">
        <v>0.32850000000000001</v>
      </c>
      <c r="E9" s="99">
        <f t="shared" si="0"/>
        <v>33.749422098936662</v>
      </c>
      <c r="F9" s="123">
        <f t="shared" ref="F9" si="1">AVERAGE(E9:E11)</f>
        <v>35.39322956798685</v>
      </c>
      <c r="G9" s="123">
        <f>STDEV(E9:E11)</f>
        <v>1.4330381280454285</v>
      </c>
      <c r="H9" s="234">
        <f>TTEST(E9:E11,$E$3:$E$5,2,2)</f>
        <v>2.692682711370998E-6</v>
      </c>
    </row>
    <row r="10" spans="1:8" x14ac:dyDescent="0.4">
      <c r="A10" s="106"/>
      <c r="B10" s="99">
        <v>0.21629999999999999</v>
      </c>
      <c r="C10" s="80">
        <v>45</v>
      </c>
      <c r="D10" s="99">
        <v>0.35410000000000003</v>
      </c>
      <c r="E10" s="99">
        <f t="shared" si="0"/>
        <v>36.379514049416969</v>
      </c>
      <c r="F10" s="123"/>
      <c r="G10" s="123"/>
      <c r="H10" s="234"/>
    </row>
    <row r="11" spans="1:8" x14ac:dyDescent="0.4">
      <c r="A11" s="106"/>
      <c r="B11" s="99">
        <v>0.21629999999999999</v>
      </c>
      <c r="C11" s="80">
        <v>45</v>
      </c>
      <c r="D11" s="99">
        <v>0.35089999999999999</v>
      </c>
      <c r="E11" s="99">
        <f t="shared" si="0"/>
        <v>36.050752555606927</v>
      </c>
      <c r="F11" s="123"/>
      <c r="G11" s="123"/>
      <c r="H11" s="234"/>
    </row>
    <row r="12" spans="1:8" x14ac:dyDescent="0.4">
      <c r="A12" s="106" t="s">
        <v>71</v>
      </c>
      <c r="B12" s="99">
        <v>0.22109999999999999</v>
      </c>
      <c r="C12" s="80">
        <v>45</v>
      </c>
      <c r="D12" s="99">
        <v>0.26050000000000001</v>
      </c>
      <c r="E12" s="99">
        <f t="shared" si="0"/>
        <v>26.182220212070956</v>
      </c>
      <c r="F12" s="123">
        <f t="shared" ref="F12" si="2">AVERAGE(E12:E14)</f>
        <v>26.527296179037467</v>
      </c>
      <c r="G12" s="123">
        <f>STDEV(E12:E14)</f>
        <v>0.30391421937254137</v>
      </c>
      <c r="H12" s="234">
        <f>TTEST(E12:E14,$E$3:$E$5,2,2)</f>
        <v>2.0091561564042887E-8</v>
      </c>
    </row>
    <row r="13" spans="1:8" x14ac:dyDescent="0.4">
      <c r="A13" s="106"/>
      <c r="B13" s="99">
        <v>0.22109999999999999</v>
      </c>
      <c r="C13" s="80">
        <v>45</v>
      </c>
      <c r="D13" s="99">
        <v>0.26619999999999999</v>
      </c>
      <c r="E13" s="99">
        <f t="shared" si="0"/>
        <v>26.755113322277499</v>
      </c>
      <c r="F13" s="123"/>
      <c r="G13" s="123"/>
      <c r="H13" s="234"/>
    </row>
    <row r="14" spans="1:8" x14ac:dyDescent="0.4">
      <c r="A14" s="106"/>
      <c r="B14" s="99">
        <v>0.22109999999999999</v>
      </c>
      <c r="C14" s="80">
        <v>45</v>
      </c>
      <c r="D14" s="99">
        <v>0.2651</v>
      </c>
      <c r="E14" s="99">
        <f t="shared" si="0"/>
        <v>26.644555002763958</v>
      </c>
      <c r="F14" s="123"/>
      <c r="G14" s="123"/>
      <c r="H14" s="234"/>
    </row>
    <row r="15" spans="1:8" x14ac:dyDescent="0.4">
      <c r="A15" s="106" t="s">
        <v>68</v>
      </c>
      <c r="B15" s="99">
        <v>0.21890000000000001</v>
      </c>
      <c r="C15" s="80">
        <v>162</v>
      </c>
      <c r="D15" s="99">
        <v>0.30880000000000002</v>
      </c>
      <c r="E15" s="99">
        <f t="shared" si="0"/>
        <v>8.7079618067892763</v>
      </c>
      <c r="F15" s="123">
        <f t="shared" ref="F15" si="3">AVERAGE(E15:E17)</f>
        <v>8.7831600952762301</v>
      </c>
      <c r="G15" s="123">
        <f>STDEV(E15:E17)</f>
        <v>6.5670809997268334E-2</v>
      </c>
      <c r="H15" s="234">
        <f t="shared" ref="H15" si="4">TTEST(E15:E17,$E$3:$E$5,2,2)</f>
        <v>1.5500162421559022E-8</v>
      </c>
    </row>
    <row r="16" spans="1:8" x14ac:dyDescent="0.4">
      <c r="A16" s="106"/>
      <c r="B16" s="99">
        <v>0.21890000000000001</v>
      </c>
      <c r="C16" s="80">
        <v>162</v>
      </c>
      <c r="D16" s="99">
        <v>0.3125</v>
      </c>
      <c r="E16" s="99">
        <f t="shared" si="0"/>
        <v>8.8122994320649255</v>
      </c>
      <c r="F16" s="123"/>
      <c r="G16" s="123"/>
      <c r="H16" s="234"/>
    </row>
    <row r="17" spans="1:8" x14ac:dyDescent="0.4">
      <c r="A17" s="106"/>
      <c r="B17" s="99">
        <v>0.21890000000000001</v>
      </c>
      <c r="C17" s="80">
        <v>162</v>
      </c>
      <c r="D17" s="99">
        <v>0.31309999999999999</v>
      </c>
      <c r="E17" s="99">
        <f t="shared" si="0"/>
        <v>8.8292190469744884</v>
      </c>
      <c r="F17" s="123"/>
      <c r="G17" s="123"/>
      <c r="H17" s="234"/>
    </row>
    <row r="18" spans="1:8" x14ac:dyDescent="0.4">
      <c r="A18" s="106" t="s">
        <v>84</v>
      </c>
      <c r="B18" s="99">
        <v>0.24099999999999999</v>
      </c>
      <c r="C18" s="80">
        <v>240</v>
      </c>
      <c r="D18" s="99">
        <v>0.24540000000000001</v>
      </c>
      <c r="E18" s="99">
        <f t="shared" si="0"/>
        <v>4.2427385892116183</v>
      </c>
      <c r="F18" s="123">
        <f t="shared" ref="F18" si="5">AVERAGE(E18:E20)</f>
        <v>4.3182342093130481</v>
      </c>
      <c r="G18" s="123">
        <f>STDEV(E18:E20)</f>
        <v>6.7412607286811893E-2</v>
      </c>
      <c r="H18" s="234">
        <f t="shared" ref="H18" si="6">TTEST(E18:E20,$E$3:$E$5,2,2)</f>
        <v>2.5414965591354389E-5</v>
      </c>
    </row>
    <row r="19" spans="1:8" x14ac:dyDescent="0.4">
      <c r="A19" s="106"/>
      <c r="B19" s="99">
        <v>0.24099999999999999</v>
      </c>
      <c r="C19" s="80">
        <v>240</v>
      </c>
      <c r="D19" s="99">
        <v>0.25290000000000001</v>
      </c>
      <c r="E19" s="99">
        <f t="shared" si="0"/>
        <v>4.3724066390041498</v>
      </c>
      <c r="F19" s="123"/>
      <c r="G19" s="123"/>
      <c r="H19" s="234"/>
    </row>
    <row r="20" spans="1:8" ht="17.5" thickBot="1" x14ac:dyDescent="0.45">
      <c r="A20" s="107"/>
      <c r="B20" s="101">
        <v>0.24099999999999999</v>
      </c>
      <c r="C20" s="81">
        <v>240</v>
      </c>
      <c r="D20" s="101">
        <v>0.251</v>
      </c>
      <c r="E20" s="101">
        <f>D:D*1000/(C:C*B:B)</f>
        <v>4.3395573997233754</v>
      </c>
      <c r="F20" s="124"/>
      <c r="G20" s="124"/>
      <c r="H20" s="234"/>
    </row>
    <row r="21" spans="1:8" ht="17.5" thickBot="1" x14ac:dyDescent="0.45">
      <c r="C21" s="79"/>
    </row>
    <row r="22" spans="1:8" ht="48.5" thickBot="1" x14ac:dyDescent="0.45">
      <c r="A22" s="6" t="s">
        <v>83</v>
      </c>
      <c r="B22" s="16" t="s">
        <v>79</v>
      </c>
      <c r="C22" s="239" t="s">
        <v>64</v>
      </c>
      <c r="D22" s="7" t="s">
        <v>65</v>
      </c>
      <c r="E22" s="16" t="s">
        <v>78</v>
      </c>
      <c r="F22" s="7" t="s">
        <v>11</v>
      </c>
      <c r="G22" s="7" t="s">
        <v>9</v>
      </c>
      <c r="H22" s="10" t="s">
        <v>13</v>
      </c>
    </row>
    <row r="23" spans="1:8" ht="17.5" thickBot="1" x14ac:dyDescent="0.45">
      <c r="A23" s="114" t="s">
        <v>12</v>
      </c>
      <c r="B23" s="100">
        <v>0.23169999999999999</v>
      </c>
      <c r="C23" s="72">
        <v>240</v>
      </c>
      <c r="D23" s="100">
        <v>0.1973</v>
      </c>
      <c r="E23" s="101">
        <f>D:D*1000/(C:C*B:B)</f>
        <v>3.5480506401956555</v>
      </c>
      <c r="F23" s="132">
        <f t="shared" ref="F23" si="7">AVERAGE(E23:E25)</f>
        <v>3.5606387570133795</v>
      </c>
      <c r="G23" s="132">
        <f>STDEV(E23:E25)</f>
        <v>1.4719739555230246E-2</v>
      </c>
      <c r="H23" s="235" t="s">
        <v>45</v>
      </c>
    </row>
    <row r="24" spans="1:8" ht="17.5" thickBot="1" x14ac:dyDescent="0.45">
      <c r="A24" s="106"/>
      <c r="B24" s="99">
        <v>0.23169999999999999</v>
      </c>
      <c r="C24" s="80">
        <v>240</v>
      </c>
      <c r="D24" s="99">
        <v>0.19889999999999999</v>
      </c>
      <c r="E24" s="101">
        <f t="shared" ref="E24:E52" si="8">D:D*1000/(C:C*B:B)</f>
        <v>3.5768234786361677</v>
      </c>
      <c r="F24" s="123"/>
      <c r="G24" s="123"/>
      <c r="H24" s="221"/>
    </row>
    <row r="25" spans="1:8" ht="17.5" thickBot="1" x14ac:dyDescent="0.45">
      <c r="A25" s="106"/>
      <c r="B25" s="99">
        <v>0.23169999999999999</v>
      </c>
      <c r="C25" s="80">
        <v>240</v>
      </c>
      <c r="D25" s="99">
        <v>0.1978</v>
      </c>
      <c r="E25" s="101">
        <f t="shared" si="8"/>
        <v>3.5570421522083158</v>
      </c>
      <c r="F25" s="123"/>
      <c r="G25" s="123"/>
      <c r="H25" s="221"/>
    </row>
    <row r="26" spans="1:8" ht="17.5" thickBot="1" x14ac:dyDescent="0.45">
      <c r="A26" s="106" t="s">
        <v>85</v>
      </c>
      <c r="B26" s="99">
        <v>0.22720000000000001</v>
      </c>
      <c r="C26" s="80">
        <v>55</v>
      </c>
      <c r="D26" s="99">
        <v>0.36199999999999999</v>
      </c>
      <c r="E26" s="101">
        <f t="shared" si="8"/>
        <v>28.969270166453263</v>
      </c>
      <c r="F26" s="123">
        <f t="shared" ref="F26:F50" si="9">AVERAGE(E26:E28)</f>
        <v>29.540119504908237</v>
      </c>
      <c r="G26" s="123">
        <f t="shared" ref="G26" si="10">STDEV(E26:E28)</f>
        <v>0.4984980923831992</v>
      </c>
      <c r="H26" s="234">
        <f>TTEST(E26:E28,$E$23:$E$25,2,2)</f>
        <v>9.0457029247320465E-8</v>
      </c>
    </row>
    <row r="27" spans="1:8" ht="17.5" thickBot="1" x14ac:dyDescent="0.45">
      <c r="A27" s="106"/>
      <c r="B27" s="99">
        <v>0.22720000000000001</v>
      </c>
      <c r="C27" s="80">
        <v>55</v>
      </c>
      <c r="D27" s="99">
        <v>0.37190000000000001</v>
      </c>
      <c r="E27" s="101">
        <f t="shared" si="8"/>
        <v>29.761523687580027</v>
      </c>
      <c r="F27" s="123"/>
      <c r="G27" s="123"/>
      <c r="H27" s="234"/>
    </row>
    <row r="28" spans="1:8" ht="17.5" thickBot="1" x14ac:dyDescent="0.45">
      <c r="A28" s="106"/>
      <c r="B28" s="99">
        <v>0.22720000000000001</v>
      </c>
      <c r="C28" s="80">
        <v>55</v>
      </c>
      <c r="D28" s="99">
        <v>0.3735</v>
      </c>
      <c r="E28" s="101">
        <f t="shared" si="8"/>
        <v>29.88956466069142</v>
      </c>
      <c r="F28" s="123"/>
      <c r="G28" s="123"/>
      <c r="H28" s="234"/>
    </row>
    <row r="29" spans="1:8" ht="20" customHeight="1" thickBot="1" x14ac:dyDescent="0.45">
      <c r="A29" s="106" t="s">
        <v>86</v>
      </c>
      <c r="B29" s="99">
        <v>0.22570000000000001</v>
      </c>
      <c r="C29" s="80">
        <v>55</v>
      </c>
      <c r="D29" s="99">
        <v>0.31409999999999999</v>
      </c>
      <c r="E29" s="101">
        <f t="shared" si="8"/>
        <v>25.303097434244972</v>
      </c>
      <c r="F29" s="123">
        <f t="shared" si="9"/>
        <v>25.380969643264724</v>
      </c>
      <c r="G29" s="123">
        <f t="shared" ref="G29" si="11">STDEV(E29:E31)</f>
        <v>0.33315484338411477</v>
      </c>
      <c r="H29" s="234">
        <f t="shared" ref="H29" si="12">TTEST(E29:E31,$E$23:$E$25,2,2)</f>
        <v>3.6351011255487152E-8</v>
      </c>
    </row>
    <row r="30" spans="1:8" ht="17.5" thickBot="1" x14ac:dyDescent="0.45">
      <c r="A30" s="106"/>
      <c r="B30" s="99">
        <v>0.22570000000000001</v>
      </c>
      <c r="C30" s="80">
        <v>55</v>
      </c>
      <c r="D30" s="99">
        <v>0.3196</v>
      </c>
      <c r="E30" s="101">
        <f t="shared" si="8"/>
        <v>25.746163451081483</v>
      </c>
      <c r="F30" s="123"/>
      <c r="G30" s="123"/>
      <c r="H30" s="234"/>
    </row>
    <row r="31" spans="1:8" ht="17.5" thickBot="1" x14ac:dyDescent="0.45">
      <c r="A31" s="106"/>
      <c r="B31" s="99">
        <v>0.22570000000000001</v>
      </c>
      <c r="C31" s="80">
        <v>55</v>
      </c>
      <c r="D31" s="99">
        <v>0.3115</v>
      </c>
      <c r="E31" s="101">
        <f t="shared" si="8"/>
        <v>25.093648044467717</v>
      </c>
      <c r="F31" s="123"/>
      <c r="G31" s="123"/>
      <c r="H31" s="234"/>
    </row>
    <row r="32" spans="1:8" ht="17.5" thickBot="1" x14ac:dyDescent="0.45">
      <c r="A32" s="106" t="s">
        <v>87</v>
      </c>
      <c r="B32" s="99">
        <v>0.2223</v>
      </c>
      <c r="C32" s="80">
        <v>55</v>
      </c>
      <c r="D32" s="99">
        <v>0.22359999999999999</v>
      </c>
      <c r="E32" s="101">
        <f t="shared" si="8"/>
        <v>18.288144603934079</v>
      </c>
      <c r="F32" s="123">
        <f t="shared" si="9"/>
        <v>18.443544759334234</v>
      </c>
      <c r="G32" s="123">
        <f t="shared" ref="G32" si="13">STDEV(E32:E34)</f>
        <v>0.17407922671077333</v>
      </c>
      <c r="H32" s="234">
        <f t="shared" ref="H32" si="14">TTEST(E32:E34,$E$23:$E$25,2,2)</f>
        <v>1.2653216287505565E-8</v>
      </c>
    </row>
    <row r="33" spans="1:8" ht="17.5" thickBot="1" x14ac:dyDescent="0.45">
      <c r="A33" s="106"/>
      <c r="B33" s="99">
        <v>0.2223</v>
      </c>
      <c r="C33" s="80">
        <v>55</v>
      </c>
      <c r="D33" s="99">
        <v>0.2278</v>
      </c>
      <c r="E33" s="101">
        <f t="shared" si="8"/>
        <v>18.631660736923894</v>
      </c>
      <c r="F33" s="123"/>
      <c r="G33" s="123"/>
      <c r="H33" s="234"/>
    </row>
    <row r="34" spans="1:8" ht="17.5" thickBot="1" x14ac:dyDescent="0.45">
      <c r="A34" s="106"/>
      <c r="B34" s="99">
        <v>0.2223</v>
      </c>
      <c r="C34" s="80">
        <v>55</v>
      </c>
      <c r="D34" s="99">
        <v>0.22509999999999999</v>
      </c>
      <c r="E34" s="101">
        <f t="shared" si="8"/>
        <v>18.410828937144725</v>
      </c>
      <c r="F34" s="123"/>
      <c r="G34" s="123"/>
      <c r="H34" s="234"/>
    </row>
    <row r="35" spans="1:8" ht="17.5" thickBot="1" x14ac:dyDescent="0.45">
      <c r="A35" s="106" t="s">
        <v>88</v>
      </c>
      <c r="B35" s="99">
        <v>0.22950000000000001</v>
      </c>
      <c r="C35" s="80">
        <v>55</v>
      </c>
      <c r="D35" s="99">
        <v>0.35170000000000001</v>
      </c>
      <c r="E35" s="101">
        <f t="shared" si="8"/>
        <v>27.862943157060801</v>
      </c>
      <c r="F35" s="123">
        <f t="shared" si="9"/>
        <v>28.541625404370503</v>
      </c>
      <c r="G35" s="123">
        <f t="shared" ref="G35" si="15">STDEV(E35:E37)</f>
        <v>0.72003466785539594</v>
      </c>
      <c r="H35" s="234">
        <f t="shared" ref="H35" si="16">TTEST(E35:E37,$E$23:$E$25,2,2)</f>
        <v>4.5966903420302006E-7</v>
      </c>
    </row>
    <row r="36" spans="1:8" ht="17.5" thickBot="1" x14ac:dyDescent="0.45">
      <c r="A36" s="106"/>
      <c r="B36" s="99">
        <v>0.22950000000000001</v>
      </c>
      <c r="C36" s="80">
        <v>55</v>
      </c>
      <c r="D36" s="99">
        <v>0.35930000000000001</v>
      </c>
      <c r="E36" s="101">
        <f t="shared" si="8"/>
        <v>28.465042582689641</v>
      </c>
      <c r="F36" s="123"/>
      <c r="G36" s="123"/>
      <c r="H36" s="234"/>
    </row>
    <row r="37" spans="1:8" ht="17.5" thickBot="1" x14ac:dyDescent="0.45">
      <c r="A37" s="106"/>
      <c r="B37" s="99">
        <v>0.22950000000000001</v>
      </c>
      <c r="C37" s="80">
        <v>55</v>
      </c>
      <c r="D37" s="99">
        <v>0.36980000000000002</v>
      </c>
      <c r="E37" s="101">
        <f t="shared" si="8"/>
        <v>29.29689047336106</v>
      </c>
      <c r="F37" s="123"/>
      <c r="G37" s="123"/>
      <c r="H37" s="234"/>
    </row>
    <row r="38" spans="1:8" ht="17.5" thickBot="1" x14ac:dyDescent="0.45">
      <c r="A38" s="106" t="s">
        <v>89</v>
      </c>
      <c r="B38" s="99">
        <v>0.22589999999999999</v>
      </c>
      <c r="C38" s="80">
        <v>55</v>
      </c>
      <c r="D38" s="99">
        <v>0.314</v>
      </c>
      <c r="E38" s="101">
        <f t="shared" si="8"/>
        <v>25.272646786591011</v>
      </c>
      <c r="F38" s="123">
        <f t="shared" si="9"/>
        <v>24.685097991870901</v>
      </c>
      <c r="G38" s="123">
        <f t="shared" ref="G38" si="17">STDEV(E38:E40)</f>
        <v>0.69874761287579212</v>
      </c>
      <c r="H38" s="234">
        <f t="shared" ref="H38" si="18">TTEST(E38:E40,$E$23:$E$25,2,2)</f>
        <v>7.9685147896079424E-7</v>
      </c>
    </row>
    <row r="39" spans="1:8" ht="17.5" thickBot="1" x14ac:dyDescent="0.45">
      <c r="A39" s="106"/>
      <c r="B39" s="99">
        <v>0.22589999999999999</v>
      </c>
      <c r="C39" s="80">
        <v>55</v>
      </c>
      <c r="D39" s="99">
        <v>0.309</v>
      </c>
      <c r="E39" s="101">
        <f t="shared" si="8"/>
        <v>24.870216105275865</v>
      </c>
      <c r="F39" s="123"/>
      <c r="G39" s="123"/>
      <c r="H39" s="234"/>
    </row>
    <row r="40" spans="1:8" ht="17.5" thickBot="1" x14ac:dyDescent="0.45">
      <c r="A40" s="106"/>
      <c r="B40" s="99">
        <v>0.22589999999999999</v>
      </c>
      <c r="C40" s="80">
        <v>55</v>
      </c>
      <c r="D40" s="99">
        <v>0.29709999999999998</v>
      </c>
      <c r="E40" s="101">
        <f t="shared" si="8"/>
        <v>23.912431083745822</v>
      </c>
      <c r="F40" s="123"/>
      <c r="G40" s="123"/>
      <c r="H40" s="234"/>
    </row>
    <row r="41" spans="1:8" ht="17.5" thickBot="1" x14ac:dyDescent="0.45">
      <c r="A41" s="106" t="s">
        <v>90</v>
      </c>
      <c r="B41" s="99">
        <v>0.23599999999999999</v>
      </c>
      <c r="C41" s="80">
        <v>55</v>
      </c>
      <c r="D41" s="99">
        <v>0.33019999999999999</v>
      </c>
      <c r="E41" s="101">
        <f t="shared" si="8"/>
        <v>25.439137134052391</v>
      </c>
      <c r="F41" s="123">
        <f t="shared" si="9"/>
        <v>25.246533127889062</v>
      </c>
      <c r="G41" s="123">
        <f t="shared" ref="G41" si="19">STDEV(E41:E43)</f>
        <v>0.27574006422454689</v>
      </c>
      <c r="H41" s="234">
        <f t="shared" ref="H41" si="20">TTEST(E41:E43,$E$23:$E$25,2,2)</f>
        <v>1.7519194021559181E-8</v>
      </c>
    </row>
    <row r="42" spans="1:8" ht="17.5" thickBot="1" x14ac:dyDescent="0.45">
      <c r="A42" s="106"/>
      <c r="B42" s="99">
        <v>0.23599999999999999</v>
      </c>
      <c r="C42" s="80">
        <v>55</v>
      </c>
      <c r="D42" s="99">
        <v>0.32929999999999998</v>
      </c>
      <c r="E42" s="101">
        <f t="shared" si="8"/>
        <v>25.369799691833588</v>
      </c>
      <c r="F42" s="123"/>
      <c r="G42" s="123"/>
      <c r="H42" s="234"/>
    </row>
    <row r="43" spans="1:8" ht="17.5" thickBot="1" x14ac:dyDescent="0.45">
      <c r="A43" s="106"/>
      <c r="B43" s="99">
        <v>0.23599999999999999</v>
      </c>
      <c r="C43" s="80">
        <v>55</v>
      </c>
      <c r="D43" s="99">
        <v>0.3236</v>
      </c>
      <c r="E43" s="101">
        <f t="shared" si="8"/>
        <v>24.930662557781208</v>
      </c>
      <c r="F43" s="123"/>
      <c r="G43" s="123"/>
      <c r="H43" s="234"/>
    </row>
    <row r="44" spans="1:8" ht="17.5" thickBot="1" x14ac:dyDescent="0.45">
      <c r="A44" s="106" t="s">
        <v>91</v>
      </c>
      <c r="B44" s="99">
        <v>0.2326</v>
      </c>
      <c r="C44" s="80">
        <v>93</v>
      </c>
      <c r="D44" s="99">
        <v>0.23150000000000001</v>
      </c>
      <c r="E44" s="101">
        <f t="shared" si="8"/>
        <v>10.701837110180383</v>
      </c>
      <c r="F44" s="123">
        <f t="shared" si="9"/>
        <v>10.734196876820237</v>
      </c>
      <c r="G44" s="123">
        <f t="shared" ref="G44" si="21">STDEV(E44:E46)</f>
        <v>0.1756064674527561</v>
      </c>
      <c r="H44" s="234">
        <f t="shared" ref="H44" si="22">TTEST(E44:E46,$E$23:$E$25,2,2)</f>
        <v>2.4245526788880422E-7</v>
      </c>
    </row>
    <row r="45" spans="1:8" ht="17.5" thickBot="1" x14ac:dyDescent="0.45">
      <c r="A45" s="106"/>
      <c r="B45" s="99">
        <v>0.2326</v>
      </c>
      <c r="C45" s="80">
        <v>93</v>
      </c>
      <c r="D45" s="99">
        <v>0.23630000000000001</v>
      </c>
      <c r="E45" s="101">
        <f t="shared" si="8"/>
        <v>10.923732652853671</v>
      </c>
      <c r="F45" s="123"/>
      <c r="G45" s="123"/>
      <c r="H45" s="234"/>
    </row>
    <row r="46" spans="1:8" ht="17.5" thickBot="1" x14ac:dyDescent="0.45">
      <c r="A46" s="106"/>
      <c r="B46" s="99">
        <v>0.2326</v>
      </c>
      <c r="C46" s="80">
        <v>93</v>
      </c>
      <c r="D46" s="99">
        <v>0.2288</v>
      </c>
      <c r="E46" s="101">
        <f t="shared" si="8"/>
        <v>10.577020867426659</v>
      </c>
      <c r="F46" s="123"/>
      <c r="G46" s="123"/>
      <c r="H46" s="234"/>
    </row>
    <row r="47" spans="1:8" ht="17.5" thickBot="1" x14ac:dyDescent="0.45">
      <c r="A47" s="106" t="s">
        <v>92</v>
      </c>
      <c r="B47" s="99">
        <v>0.23</v>
      </c>
      <c r="C47" s="80">
        <v>63</v>
      </c>
      <c r="D47" s="99">
        <v>0.26979999999999998</v>
      </c>
      <c r="E47" s="101">
        <f t="shared" si="8"/>
        <v>18.619737750172533</v>
      </c>
      <c r="F47" s="123">
        <f t="shared" si="9"/>
        <v>18.297676558546126</v>
      </c>
      <c r="G47" s="123">
        <f t="shared" ref="G47" si="23">STDEV(E47:E49)</f>
        <v>0.61240469583065227</v>
      </c>
      <c r="H47" s="234">
        <f t="shared" ref="H47" si="24">TTEST(E47:E49,$E$23:$E$25,2,2)</f>
        <v>1.9827043026638043E-6</v>
      </c>
    </row>
    <row r="48" spans="1:8" ht="17.5" thickBot="1" x14ac:dyDescent="0.45">
      <c r="A48" s="106"/>
      <c r="B48" s="99">
        <v>0.23</v>
      </c>
      <c r="C48" s="80">
        <v>63</v>
      </c>
      <c r="D48" s="99">
        <v>0.2707</v>
      </c>
      <c r="E48" s="101">
        <f t="shared" si="8"/>
        <v>18.681849551414768</v>
      </c>
      <c r="F48" s="123"/>
      <c r="G48" s="123"/>
      <c r="H48" s="234"/>
    </row>
    <row r="49" spans="1:8" ht="17.5" thickBot="1" x14ac:dyDescent="0.45">
      <c r="A49" s="106"/>
      <c r="B49" s="99">
        <v>0.23</v>
      </c>
      <c r="C49" s="80">
        <v>63</v>
      </c>
      <c r="D49" s="99">
        <v>0.25490000000000002</v>
      </c>
      <c r="E49" s="101">
        <f t="shared" si="8"/>
        <v>17.59144237405107</v>
      </c>
      <c r="F49" s="123"/>
      <c r="G49" s="123"/>
      <c r="H49" s="234"/>
    </row>
    <row r="50" spans="1:8" ht="17.5" thickBot="1" x14ac:dyDescent="0.45">
      <c r="A50" s="106" t="s">
        <v>93</v>
      </c>
      <c r="B50" s="99">
        <v>0.25340000000000001</v>
      </c>
      <c r="C50" s="80">
        <v>240</v>
      </c>
      <c r="D50" s="99">
        <v>-1.6400000000000001E-2</v>
      </c>
      <c r="E50" s="101">
        <f t="shared" si="8"/>
        <v>-0.26966587740068404</v>
      </c>
      <c r="F50" s="123">
        <f t="shared" si="9"/>
        <v>-0.2592519512409015</v>
      </c>
      <c r="G50" s="123">
        <f t="shared" ref="G50" si="25">STDEV(E50:E52)</f>
        <v>9.9113946549291565E-3</v>
      </c>
      <c r="H50" s="234">
        <f t="shared" ref="H50" si="26">TTEST(E50:E52,$E$23:$E$25,2,2)</f>
        <v>3.1048980808946069E-10</v>
      </c>
    </row>
    <row r="51" spans="1:8" ht="17.5" thickBot="1" x14ac:dyDescent="0.45">
      <c r="A51" s="106"/>
      <c r="B51" s="99">
        <v>0.25340000000000001</v>
      </c>
      <c r="C51" s="80">
        <v>240</v>
      </c>
      <c r="D51" s="99">
        <v>-1.5699999999999999E-2</v>
      </c>
      <c r="E51" s="101">
        <f t="shared" si="8"/>
        <v>-0.25815574848724016</v>
      </c>
      <c r="F51" s="123"/>
      <c r="G51" s="123"/>
      <c r="H51" s="234"/>
    </row>
    <row r="52" spans="1:8" ht="17.5" thickBot="1" x14ac:dyDescent="0.45">
      <c r="A52" s="107"/>
      <c r="B52" s="101">
        <v>0.25340000000000001</v>
      </c>
      <c r="C52" s="81">
        <v>240</v>
      </c>
      <c r="D52" s="101">
        <v>-1.52E-2</v>
      </c>
      <c r="E52" s="101">
        <f t="shared" si="8"/>
        <v>-0.24993422783478031</v>
      </c>
      <c r="F52" s="124"/>
      <c r="G52" s="124"/>
      <c r="H52" s="234"/>
    </row>
    <row r="53" spans="1:8" ht="17.5" thickBot="1" x14ac:dyDescent="0.45"/>
    <row r="54" spans="1:8" ht="48.5" thickBot="1" x14ac:dyDescent="0.45">
      <c r="A54" s="6" t="s">
        <v>94</v>
      </c>
      <c r="B54" s="16" t="s">
        <v>79</v>
      </c>
      <c r="C54" s="239" t="s">
        <v>64</v>
      </c>
      <c r="D54" s="7" t="s">
        <v>65</v>
      </c>
      <c r="E54" s="16" t="s">
        <v>78</v>
      </c>
      <c r="F54" s="7" t="s">
        <v>11</v>
      </c>
      <c r="G54" s="7" t="s">
        <v>9</v>
      </c>
      <c r="H54" s="10" t="s">
        <v>13</v>
      </c>
    </row>
    <row r="55" spans="1:8" ht="17.5" thickBot="1" x14ac:dyDescent="0.45">
      <c r="A55" s="114" t="s">
        <v>73</v>
      </c>
      <c r="B55" s="100">
        <v>0.2266</v>
      </c>
      <c r="C55" s="72">
        <v>240</v>
      </c>
      <c r="D55" s="100">
        <v>0.20349999999999999</v>
      </c>
      <c r="E55" s="101">
        <f t="shared" ref="E55:E69" si="27">D:D*1000/(C:C*B:B)</f>
        <v>3.7419093851132685</v>
      </c>
      <c r="F55" s="132">
        <f>AVERAGE(E55:E57)</f>
        <v>3.8130087280572718</v>
      </c>
      <c r="G55" s="132">
        <f t="shared" ref="G55" si="28">STDEV(E55:E57)</f>
        <v>6.6738538731078753E-2</v>
      </c>
      <c r="H55" s="235" t="s">
        <v>45</v>
      </c>
    </row>
    <row r="56" spans="1:8" ht="17.5" thickBot="1" x14ac:dyDescent="0.45">
      <c r="A56" s="106"/>
      <c r="B56" s="99">
        <v>0.2266</v>
      </c>
      <c r="C56" s="80">
        <v>240</v>
      </c>
      <c r="D56" s="99">
        <v>0.2107</v>
      </c>
      <c r="E56" s="101">
        <f t="shared" si="27"/>
        <v>3.874301265077964</v>
      </c>
      <c r="F56" s="123"/>
      <c r="G56" s="123"/>
      <c r="H56" s="221"/>
    </row>
    <row r="57" spans="1:8" ht="17.5" thickBot="1" x14ac:dyDescent="0.45">
      <c r="A57" s="106"/>
      <c r="B57" s="99">
        <v>0.2266</v>
      </c>
      <c r="C57" s="80">
        <v>240</v>
      </c>
      <c r="D57" s="99">
        <v>0.2079</v>
      </c>
      <c r="E57" s="101">
        <f t="shared" si="27"/>
        <v>3.8228155339805827</v>
      </c>
      <c r="F57" s="123"/>
      <c r="G57" s="123"/>
      <c r="H57" s="221"/>
    </row>
    <row r="58" spans="1:8" ht="17.5" thickBot="1" x14ac:dyDescent="0.45">
      <c r="A58" s="106" t="s">
        <v>95</v>
      </c>
      <c r="B58" s="99">
        <v>0.2387</v>
      </c>
      <c r="C58" s="80">
        <v>44</v>
      </c>
      <c r="D58" s="99">
        <v>0.25090000000000001</v>
      </c>
      <c r="E58" s="101">
        <f t="shared" si="27"/>
        <v>23.888867730509958</v>
      </c>
      <c r="F58" s="123">
        <f t="shared" ref="F58" si="29">AVERAGE(E58:E60)</f>
        <v>24.628353074100868</v>
      </c>
      <c r="G58" s="123">
        <f t="shared" ref="G58:G67" si="30">STDEV(E58:E60)</f>
        <v>0.65137831563815773</v>
      </c>
      <c r="H58" s="234">
        <f>TTEST(E58:E60,$E$55:$E$57,2,2)</f>
        <v>6.5136381896956406E-7</v>
      </c>
    </row>
    <row r="59" spans="1:8" ht="17.5" thickBot="1" x14ac:dyDescent="0.45">
      <c r="A59" s="106"/>
      <c r="B59" s="99">
        <v>0.2387</v>
      </c>
      <c r="C59" s="80">
        <v>44</v>
      </c>
      <c r="D59" s="99">
        <v>0.26129999999999998</v>
      </c>
      <c r="E59" s="101">
        <f t="shared" si="27"/>
        <v>24.879079864417101</v>
      </c>
      <c r="F59" s="123"/>
      <c r="G59" s="123"/>
      <c r="H59" s="234"/>
    </row>
    <row r="60" spans="1:8" ht="17.5" thickBot="1" x14ac:dyDescent="0.45">
      <c r="A60" s="106"/>
      <c r="B60" s="99">
        <v>0.2387</v>
      </c>
      <c r="C60" s="80">
        <v>44</v>
      </c>
      <c r="D60" s="99">
        <v>0.26379999999999998</v>
      </c>
      <c r="E60" s="101">
        <f t="shared" si="27"/>
        <v>25.11711162737555</v>
      </c>
      <c r="F60" s="123"/>
      <c r="G60" s="123"/>
      <c r="H60" s="234"/>
    </row>
    <row r="61" spans="1:8" ht="17.5" thickBot="1" x14ac:dyDescent="0.45">
      <c r="A61" s="106" t="s">
        <v>96</v>
      </c>
      <c r="B61" s="99">
        <v>0.21210000000000001</v>
      </c>
      <c r="C61" s="80">
        <v>78</v>
      </c>
      <c r="D61" s="99">
        <v>0.3342</v>
      </c>
      <c r="E61" s="101">
        <f t="shared" si="27"/>
        <v>20.2009211910202</v>
      </c>
      <c r="F61" s="123">
        <f t="shared" ref="F61" si="31">AVERAGE(E61:E63)</f>
        <v>20.36009461752036</v>
      </c>
      <c r="G61" s="123">
        <f t="shared" si="30"/>
        <v>0.18137039278308228</v>
      </c>
      <c r="H61" s="234">
        <f t="shared" ref="H61" si="32">TTEST(E61:E63,$E$55:$E$57,2,2)</f>
        <v>1.2400946570440991E-8</v>
      </c>
    </row>
    <row r="62" spans="1:8" ht="17.5" thickBot="1" x14ac:dyDescent="0.45">
      <c r="A62" s="106"/>
      <c r="B62" s="99">
        <v>0.21210000000000001</v>
      </c>
      <c r="C62" s="80">
        <v>78</v>
      </c>
      <c r="D62" s="99">
        <v>0.3362</v>
      </c>
      <c r="E62" s="101">
        <f t="shared" si="27"/>
        <v>20.32181240102032</v>
      </c>
      <c r="F62" s="123"/>
      <c r="G62" s="123"/>
      <c r="H62" s="234"/>
    </row>
    <row r="63" spans="1:8" ht="17.5" thickBot="1" x14ac:dyDescent="0.45">
      <c r="A63" s="106"/>
      <c r="B63" s="99">
        <v>0.21210000000000001</v>
      </c>
      <c r="C63" s="80">
        <v>78</v>
      </c>
      <c r="D63" s="99">
        <v>0.34010000000000001</v>
      </c>
      <c r="E63" s="101">
        <f t="shared" si="27"/>
        <v>20.557550260520557</v>
      </c>
      <c r="F63" s="123"/>
      <c r="G63" s="123"/>
      <c r="H63" s="234"/>
    </row>
    <row r="64" spans="1:8" ht="17.5" thickBot="1" x14ac:dyDescent="0.45">
      <c r="A64" s="106" t="s">
        <v>97</v>
      </c>
      <c r="B64" s="99">
        <v>0.2364</v>
      </c>
      <c r="C64" s="80">
        <v>78</v>
      </c>
      <c r="D64" s="99">
        <v>0.29570000000000002</v>
      </c>
      <c r="E64" s="101">
        <f t="shared" si="27"/>
        <v>16.036487483187994</v>
      </c>
      <c r="F64" s="123">
        <f t="shared" ref="F64" si="33">AVERAGE(E64:E66)</f>
        <v>16.486615471387044</v>
      </c>
      <c r="G64" s="123">
        <f t="shared" si="30"/>
        <v>0.39321213626023099</v>
      </c>
      <c r="H64" s="234">
        <f t="shared" ref="H64" si="34">TTEST(E64:E66,$E$55:$E$57,2,2)</f>
        <v>6.5242142646850642E-7</v>
      </c>
    </row>
    <row r="65" spans="1:8" ht="17.5" thickBot="1" x14ac:dyDescent="0.45">
      <c r="A65" s="106"/>
      <c r="B65" s="99">
        <v>0.2364</v>
      </c>
      <c r="C65" s="80">
        <v>78</v>
      </c>
      <c r="D65" s="99">
        <v>0.30909999999999999</v>
      </c>
      <c r="E65" s="101">
        <f t="shared" si="27"/>
        <v>16.763200138834655</v>
      </c>
      <c r="F65" s="123"/>
      <c r="G65" s="123"/>
      <c r="H65" s="234"/>
    </row>
    <row r="66" spans="1:8" ht="17.5" thickBot="1" x14ac:dyDescent="0.45">
      <c r="A66" s="106"/>
      <c r="B66" s="99">
        <v>0.2364</v>
      </c>
      <c r="C66" s="80">
        <v>78</v>
      </c>
      <c r="D66" s="99">
        <v>0.30719999999999997</v>
      </c>
      <c r="E66" s="101">
        <f t="shared" si="27"/>
        <v>16.660158792138489</v>
      </c>
      <c r="F66" s="123"/>
      <c r="G66" s="123"/>
      <c r="H66" s="234"/>
    </row>
    <row r="67" spans="1:8" ht="17.5" thickBot="1" x14ac:dyDescent="0.45">
      <c r="A67" s="106" t="s">
        <v>98</v>
      </c>
      <c r="B67" s="99">
        <v>0.23960000000000001</v>
      </c>
      <c r="C67" s="80">
        <v>240</v>
      </c>
      <c r="D67" s="99">
        <v>0.24510000000000001</v>
      </c>
      <c r="E67" s="101">
        <f t="shared" si="27"/>
        <v>4.2623121869782974</v>
      </c>
      <c r="F67" s="123">
        <f t="shared" ref="F67" si="35">AVERAGE(E67:E69)</f>
        <v>4.3573780374698572</v>
      </c>
      <c r="G67" s="123">
        <f t="shared" si="30"/>
        <v>9.0784510992634945E-2</v>
      </c>
      <c r="H67" s="234">
        <f t="shared" ref="H67" si="36">TTEST(E67:E69,$E$55:$E$57,2,2)</f>
        <v>1.1153274093210035E-3</v>
      </c>
    </row>
    <row r="68" spans="1:8" ht="17.5" thickBot="1" x14ac:dyDescent="0.45">
      <c r="A68" s="106"/>
      <c r="B68" s="99">
        <v>0.23960000000000001</v>
      </c>
      <c r="C68" s="80">
        <v>240</v>
      </c>
      <c r="D68" s="99">
        <v>0.2555</v>
      </c>
      <c r="E68" s="101">
        <f t="shared" si="27"/>
        <v>4.4431691708402887</v>
      </c>
      <c r="F68" s="123"/>
      <c r="G68" s="123"/>
      <c r="H68" s="234"/>
    </row>
    <row r="69" spans="1:8" ht="17.5" thickBot="1" x14ac:dyDescent="0.45">
      <c r="A69" s="107"/>
      <c r="B69" s="101">
        <v>0.23960000000000001</v>
      </c>
      <c r="C69" s="81">
        <v>240</v>
      </c>
      <c r="D69" s="101">
        <v>0.25109999999999999</v>
      </c>
      <c r="E69" s="101">
        <f t="shared" si="27"/>
        <v>4.3666527545909846</v>
      </c>
      <c r="F69" s="124"/>
      <c r="G69" s="124"/>
      <c r="H69" s="234"/>
    </row>
  </sheetData>
  <mergeCells count="84">
    <mergeCell ref="G3:G5"/>
    <mergeCell ref="F18:F20"/>
    <mergeCell ref="F15:F17"/>
    <mergeCell ref="F12:F14"/>
    <mergeCell ref="F9:F11"/>
    <mergeCell ref="F6:F8"/>
    <mergeCell ref="F3:F5"/>
    <mergeCell ref="A3:A5"/>
    <mergeCell ref="A18:A20"/>
    <mergeCell ref="A15:A17"/>
    <mergeCell ref="A12:A14"/>
    <mergeCell ref="A9:A11"/>
    <mergeCell ref="A6:A8"/>
    <mergeCell ref="G18:G20"/>
    <mergeCell ref="G15:G17"/>
    <mergeCell ref="G12:G14"/>
    <mergeCell ref="G9:G11"/>
    <mergeCell ref="G6:G8"/>
    <mergeCell ref="A23:A25"/>
    <mergeCell ref="A50:A52"/>
    <mergeCell ref="A47:A49"/>
    <mergeCell ref="A44:A46"/>
    <mergeCell ref="F50:F52"/>
    <mergeCell ref="F47:F49"/>
    <mergeCell ref="F44:F46"/>
    <mergeCell ref="F41:F43"/>
    <mergeCell ref="F38:F40"/>
    <mergeCell ref="F35:F37"/>
    <mergeCell ref="A41:A43"/>
    <mergeCell ref="A38:A40"/>
    <mergeCell ref="A35:A37"/>
    <mergeCell ref="A32:A34"/>
    <mergeCell ref="A29:A31"/>
    <mergeCell ref="A26:A28"/>
    <mergeCell ref="F32:F34"/>
    <mergeCell ref="F29:F31"/>
    <mergeCell ref="F26:F28"/>
    <mergeCell ref="F23:F25"/>
    <mergeCell ref="G41:G43"/>
    <mergeCell ref="G38:G40"/>
    <mergeCell ref="G35:G37"/>
    <mergeCell ref="G32:G34"/>
    <mergeCell ref="G29:G31"/>
    <mergeCell ref="G26:G28"/>
    <mergeCell ref="G23:G25"/>
    <mergeCell ref="G50:G52"/>
    <mergeCell ref="G47:G49"/>
    <mergeCell ref="G44:G46"/>
    <mergeCell ref="A61:A63"/>
    <mergeCell ref="A64:A66"/>
    <mergeCell ref="A67:A69"/>
    <mergeCell ref="F67:F69"/>
    <mergeCell ref="F64:F66"/>
    <mergeCell ref="F61:F63"/>
    <mergeCell ref="A55:A57"/>
    <mergeCell ref="A58:A60"/>
    <mergeCell ref="F58:F60"/>
    <mergeCell ref="F55:F57"/>
    <mergeCell ref="H58:H60"/>
    <mergeCell ref="H67:H69"/>
    <mergeCell ref="H64:H66"/>
    <mergeCell ref="H61:H63"/>
    <mergeCell ref="H55:H57"/>
    <mergeCell ref="G67:G69"/>
    <mergeCell ref="G64:G66"/>
    <mergeCell ref="G61:G63"/>
    <mergeCell ref="G58:G60"/>
    <mergeCell ref="G55:G57"/>
    <mergeCell ref="H50:H52"/>
    <mergeCell ref="H26:H28"/>
    <mergeCell ref="H29:H31"/>
    <mergeCell ref="H3:H5"/>
    <mergeCell ref="H23:H25"/>
    <mergeCell ref="H18:H20"/>
    <mergeCell ref="H32:H34"/>
    <mergeCell ref="H35:H37"/>
    <mergeCell ref="H38:H40"/>
    <mergeCell ref="H41:H43"/>
    <mergeCell ref="H44:H46"/>
    <mergeCell ref="H47:H49"/>
    <mergeCell ref="H15:H17"/>
    <mergeCell ref="H12:H14"/>
    <mergeCell ref="H9:H11"/>
    <mergeCell ref="H6:H8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Figure 1B</vt:lpstr>
      <vt:lpstr>Figure2A-galatosidase activity</vt:lpstr>
      <vt:lpstr>Figure 2B-plasmid copy number</vt:lpstr>
      <vt:lpstr>Figure 2C mRNA-RT-qPCR</vt:lpstr>
      <vt:lpstr>Figure 2D</vt:lpstr>
      <vt:lpstr>Figure 3B-D</vt:lpstr>
      <vt:lpstr>Figure 4A-D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2024-02-16T05:42:21Z</dcterms:created>
  <dcterms:modified xsi:type="dcterms:W3CDTF">2024-02-23T09:33:39Z</dcterms:modified>
</cp:coreProperties>
</file>