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ietmarFunckData\Dropbox\ODD33-Manuscript\230728eLife\VersionOfRecord\"/>
    </mc:Choice>
  </mc:AlternateContent>
  <bookViews>
    <workbookView xWindow="0" yWindow="0" windowWidth="27435" windowHeight="10980"/>
  </bookViews>
  <sheets>
    <sheet name="Chl" sheetId="3" r:id="rId1"/>
    <sheet name="Gd MeJ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1" i="3" l="1"/>
  <c r="S51" i="3"/>
  <c r="R51" i="3"/>
  <c r="Q51" i="3"/>
  <c r="T51" i="3" s="1"/>
  <c r="G51" i="3"/>
  <c r="H51" i="3" s="1"/>
  <c r="F51" i="3"/>
  <c r="E51" i="3"/>
  <c r="I51" i="3" s="1"/>
  <c r="T50" i="3"/>
  <c r="S50" i="3"/>
  <c r="U50" i="3" s="1"/>
  <c r="R50" i="3"/>
  <c r="Q50" i="3"/>
  <c r="H50" i="3"/>
  <c r="G50" i="3"/>
  <c r="F50" i="3"/>
  <c r="E50" i="3"/>
  <c r="I50" i="3" s="1"/>
  <c r="U49" i="3"/>
  <c r="S49" i="3"/>
  <c r="R49" i="3"/>
  <c r="Q49" i="3"/>
  <c r="T49" i="3" s="1"/>
  <c r="G49" i="3"/>
  <c r="H49" i="3" s="1"/>
  <c r="F49" i="3"/>
  <c r="E49" i="3"/>
  <c r="I49" i="3" s="1"/>
  <c r="T48" i="3"/>
  <c r="S48" i="3"/>
  <c r="U48" i="3" s="1"/>
  <c r="R48" i="3"/>
  <c r="Q48" i="3"/>
  <c r="H48" i="3"/>
  <c r="G48" i="3"/>
  <c r="F48" i="3"/>
  <c r="E48" i="3"/>
  <c r="I48" i="3" s="1"/>
  <c r="T47" i="3"/>
  <c r="S47" i="3"/>
  <c r="U47" i="3" s="1"/>
  <c r="R47" i="3"/>
  <c r="Q47" i="3"/>
  <c r="G47" i="3"/>
  <c r="H47" i="3" s="1"/>
  <c r="F47" i="3"/>
  <c r="E47" i="3"/>
  <c r="I47" i="3" s="1"/>
  <c r="T46" i="3"/>
  <c r="S46" i="3"/>
  <c r="U46" i="3" s="1"/>
  <c r="R46" i="3"/>
  <c r="Q46" i="3"/>
  <c r="H46" i="3"/>
  <c r="G46" i="3"/>
  <c r="F46" i="3"/>
  <c r="E46" i="3"/>
  <c r="I46" i="3" s="1"/>
  <c r="U45" i="3"/>
  <c r="S45" i="3"/>
  <c r="R45" i="3"/>
  <c r="Q45" i="3"/>
  <c r="T45" i="3" s="1"/>
  <c r="G45" i="3"/>
  <c r="H45" i="3" s="1"/>
  <c r="F45" i="3"/>
  <c r="E45" i="3"/>
  <c r="I45" i="3" s="1"/>
  <c r="T44" i="3"/>
  <c r="S44" i="3"/>
  <c r="U44" i="3" s="1"/>
  <c r="R44" i="3"/>
  <c r="Q44" i="3"/>
  <c r="H44" i="3"/>
  <c r="G44" i="3"/>
  <c r="F44" i="3"/>
  <c r="E44" i="3"/>
  <c r="I44" i="3" s="1"/>
  <c r="U43" i="3"/>
  <c r="S43" i="3"/>
  <c r="R43" i="3"/>
  <c r="Q43" i="3"/>
  <c r="T43" i="3" s="1"/>
  <c r="G43" i="3"/>
  <c r="H43" i="3" s="1"/>
  <c r="F43" i="3"/>
  <c r="E43" i="3"/>
  <c r="I43" i="3" s="1"/>
  <c r="T42" i="3"/>
  <c r="S42" i="3"/>
  <c r="U42" i="3" s="1"/>
  <c r="R42" i="3"/>
  <c r="Q42" i="3"/>
  <c r="H42" i="3"/>
  <c r="G42" i="3"/>
  <c r="F42" i="3"/>
  <c r="E42" i="3"/>
  <c r="I42" i="3" s="1"/>
  <c r="U41" i="3"/>
  <c r="S41" i="3"/>
  <c r="R41" i="3"/>
  <c r="Q41" i="3"/>
  <c r="T41" i="3" s="1"/>
  <c r="G41" i="3"/>
  <c r="H41" i="3" s="1"/>
  <c r="F41" i="3"/>
  <c r="E41" i="3"/>
  <c r="I41" i="3" s="1"/>
  <c r="T40" i="3"/>
  <c r="S40" i="3"/>
  <c r="U40" i="3" s="1"/>
  <c r="R40" i="3"/>
  <c r="Q40" i="3"/>
  <c r="H40" i="3"/>
  <c r="G40" i="3"/>
  <c r="F40" i="3"/>
  <c r="E40" i="3"/>
  <c r="I40" i="3" s="1"/>
  <c r="T39" i="3"/>
  <c r="S39" i="3"/>
  <c r="U39" i="3" s="1"/>
  <c r="R39" i="3"/>
  <c r="Q39" i="3"/>
  <c r="G39" i="3"/>
  <c r="H39" i="3" s="1"/>
  <c r="F39" i="3"/>
  <c r="E39" i="3"/>
  <c r="I39" i="3" s="1"/>
  <c r="T38" i="3"/>
  <c r="S38" i="3"/>
  <c r="U38" i="3" s="1"/>
  <c r="R38" i="3"/>
  <c r="Q38" i="3"/>
  <c r="H38" i="3"/>
  <c r="G38" i="3"/>
  <c r="F38" i="3"/>
  <c r="E38" i="3"/>
  <c r="I38" i="3" s="1"/>
  <c r="U37" i="3"/>
  <c r="S37" i="3"/>
  <c r="R37" i="3"/>
  <c r="Q37" i="3"/>
  <c r="T37" i="3" s="1"/>
  <c r="G37" i="3"/>
  <c r="H37" i="3" s="1"/>
  <c r="F37" i="3"/>
  <c r="E37" i="3"/>
  <c r="I37" i="3" s="1"/>
  <c r="T36" i="3"/>
  <c r="S36" i="3"/>
  <c r="U36" i="3" s="1"/>
  <c r="R36" i="3"/>
  <c r="Q36" i="3"/>
  <c r="H36" i="3"/>
  <c r="G36" i="3"/>
  <c r="F36" i="3"/>
  <c r="E36" i="3"/>
  <c r="I36" i="3" s="1"/>
  <c r="U35" i="3"/>
  <c r="S35" i="3"/>
  <c r="R35" i="3"/>
  <c r="Q35" i="3"/>
  <c r="T35" i="3" s="1"/>
  <c r="G35" i="3"/>
  <c r="H35" i="3" s="1"/>
  <c r="F35" i="3"/>
  <c r="E35" i="3"/>
  <c r="I35" i="3" s="1"/>
  <c r="T34" i="3"/>
  <c r="S34" i="3"/>
  <c r="U34" i="3" s="1"/>
  <c r="R34" i="3"/>
  <c r="Q34" i="3"/>
  <c r="H34" i="3"/>
  <c r="G34" i="3"/>
  <c r="F34" i="3"/>
  <c r="E34" i="3"/>
  <c r="I34" i="3" s="1"/>
  <c r="U33" i="3"/>
  <c r="S33" i="3"/>
  <c r="R33" i="3"/>
  <c r="Q33" i="3"/>
  <c r="T33" i="3" s="1"/>
  <c r="G33" i="3"/>
  <c r="H33" i="3" s="1"/>
  <c r="F33" i="3"/>
  <c r="E33" i="3"/>
  <c r="I33" i="3" s="1"/>
  <c r="T32" i="3"/>
  <c r="S32" i="3"/>
  <c r="U32" i="3" s="1"/>
  <c r="R32" i="3"/>
  <c r="Q32" i="3"/>
  <c r="H32" i="3"/>
  <c r="G32" i="3"/>
  <c r="F32" i="3"/>
  <c r="E32" i="3"/>
  <c r="I32" i="3" s="1"/>
  <c r="T31" i="3"/>
  <c r="S31" i="3"/>
  <c r="U31" i="3" s="1"/>
  <c r="R31" i="3"/>
  <c r="Q31" i="3"/>
  <c r="G31" i="3"/>
  <c r="H31" i="3" s="1"/>
  <c r="F31" i="3"/>
  <c r="E31" i="3"/>
  <c r="I31" i="3" s="1"/>
  <c r="T30" i="3"/>
  <c r="S30" i="3"/>
  <c r="U30" i="3" s="1"/>
  <c r="R30" i="3"/>
  <c r="Q30" i="3"/>
  <c r="H30" i="3"/>
  <c r="G30" i="3"/>
  <c r="F30" i="3"/>
  <c r="E30" i="3"/>
  <c r="I30" i="3" s="1"/>
  <c r="U29" i="3"/>
  <c r="S29" i="3"/>
  <c r="R29" i="3"/>
  <c r="Q29" i="3"/>
  <c r="T29" i="3" s="1"/>
  <c r="G29" i="3"/>
  <c r="H29" i="3" s="1"/>
  <c r="F29" i="3"/>
  <c r="E29" i="3"/>
  <c r="I29" i="3" s="1"/>
  <c r="T28" i="3"/>
  <c r="S28" i="3"/>
  <c r="U28" i="3" s="1"/>
  <c r="R28" i="3"/>
  <c r="Q28" i="3"/>
  <c r="H28" i="3"/>
  <c r="K31" i="3" s="1"/>
  <c r="G28" i="3"/>
  <c r="F28" i="3"/>
  <c r="E28" i="3"/>
  <c r="I28" i="3" s="1"/>
  <c r="U27" i="3"/>
  <c r="S27" i="3"/>
  <c r="R27" i="3"/>
  <c r="Q27" i="3"/>
  <c r="T27" i="3" s="1"/>
  <c r="G27" i="3"/>
  <c r="H27" i="3" s="1"/>
  <c r="F27" i="3"/>
  <c r="E27" i="3"/>
  <c r="I27" i="3" s="1"/>
  <c r="T26" i="3"/>
  <c r="S26" i="3"/>
  <c r="U26" i="3" s="1"/>
  <c r="R26" i="3"/>
  <c r="Q26" i="3"/>
  <c r="H26" i="3"/>
  <c r="G26" i="3"/>
  <c r="F26" i="3"/>
  <c r="E26" i="3"/>
  <c r="I26" i="3" s="1"/>
  <c r="U25" i="3"/>
  <c r="S25" i="3"/>
  <c r="R25" i="3"/>
  <c r="Q25" i="3"/>
  <c r="T25" i="3" s="1"/>
  <c r="G25" i="3"/>
  <c r="H25" i="3" s="1"/>
  <c r="F25" i="3"/>
  <c r="E25" i="3"/>
  <c r="I25" i="3" s="1"/>
  <c r="T24" i="3"/>
  <c r="S24" i="3"/>
  <c r="U24" i="3" s="1"/>
  <c r="R24" i="3"/>
  <c r="Q24" i="3"/>
  <c r="H24" i="3"/>
  <c r="G24" i="3"/>
  <c r="F24" i="3"/>
  <c r="E24" i="3"/>
  <c r="I24" i="3" s="1"/>
  <c r="T23" i="3"/>
  <c r="S23" i="3"/>
  <c r="U23" i="3" s="1"/>
  <c r="R23" i="3"/>
  <c r="Q23" i="3"/>
  <c r="G23" i="3"/>
  <c r="H23" i="3" s="1"/>
  <c r="F23" i="3"/>
  <c r="E23" i="3"/>
  <c r="I23" i="3" s="1"/>
  <c r="T22" i="3"/>
  <c r="S22" i="3"/>
  <c r="U22" i="3" s="1"/>
  <c r="R22" i="3"/>
  <c r="Q22" i="3"/>
  <c r="H22" i="3"/>
  <c r="G22" i="3"/>
  <c r="F22" i="3"/>
  <c r="E22" i="3"/>
  <c r="I22" i="3" s="1"/>
  <c r="U21" i="3"/>
  <c r="S21" i="3"/>
  <c r="R21" i="3"/>
  <c r="Q21" i="3"/>
  <c r="T21" i="3" s="1"/>
  <c r="G21" i="3"/>
  <c r="H21" i="3" s="1"/>
  <c r="F21" i="3"/>
  <c r="E21" i="3"/>
  <c r="I21" i="3" s="1"/>
  <c r="T20" i="3"/>
  <c r="S20" i="3"/>
  <c r="U20" i="3" s="1"/>
  <c r="R20" i="3"/>
  <c r="Q20" i="3"/>
  <c r="H20" i="3"/>
  <c r="J23" i="3" s="1"/>
  <c r="G20" i="3"/>
  <c r="F20" i="3"/>
  <c r="E20" i="3"/>
  <c r="I20" i="3" s="1"/>
  <c r="U19" i="3"/>
  <c r="S19" i="3"/>
  <c r="R19" i="3"/>
  <c r="Q19" i="3"/>
  <c r="T19" i="3" s="1"/>
  <c r="G19" i="3"/>
  <c r="H19" i="3" s="1"/>
  <c r="F19" i="3"/>
  <c r="E19" i="3"/>
  <c r="I19" i="3" s="1"/>
  <c r="T18" i="3"/>
  <c r="S18" i="3"/>
  <c r="U18" i="3" s="1"/>
  <c r="R18" i="3"/>
  <c r="Q18" i="3"/>
  <c r="H18" i="3"/>
  <c r="G18" i="3"/>
  <c r="F18" i="3"/>
  <c r="E18" i="3"/>
  <c r="I18" i="3" s="1"/>
  <c r="U17" i="3"/>
  <c r="S17" i="3"/>
  <c r="R17" i="3"/>
  <c r="Q17" i="3"/>
  <c r="T17" i="3" s="1"/>
  <c r="G17" i="3"/>
  <c r="H17" i="3" s="1"/>
  <c r="F17" i="3"/>
  <c r="E17" i="3"/>
  <c r="I17" i="3" s="1"/>
  <c r="T16" i="3"/>
  <c r="S16" i="3"/>
  <c r="U16" i="3" s="1"/>
  <c r="R16" i="3"/>
  <c r="Q16" i="3"/>
  <c r="H16" i="3"/>
  <c r="G16" i="3"/>
  <c r="F16" i="3"/>
  <c r="E16" i="3"/>
  <c r="I16" i="3" s="1"/>
  <c r="T15" i="3"/>
  <c r="S15" i="3"/>
  <c r="U15" i="3" s="1"/>
  <c r="R15" i="3"/>
  <c r="Q15" i="3"/>
  <c r="G15" i="3"/>
  <c r="H15" i="3" s="1"/>
  <c r="F15" i="3"/>
  <c r="E15" i="3"/>
  <c r="I15" i="3" s="1"/>
  <c r="T14" i="3"/>
  <c r="S14" i="3"/>
  <c r="U14" i="3" s="1"/>
  <c r="R14" i="3"/>
  <c r="Q14" i="3"/>
  <c r="H14" i="3"/>
  <c r="G14" i="3"/>
  <c r="F14" i="3"/>
  <c r="E14" i="3"/>
  <c r="I14" i="3" s="1"/>
  <c r="U13" i="3"/>
  <c r="S13" i="3"/>
  <c r="R13" i="3"/>
  <c r="Q13" i="3"/>
  <c r="T13" i="3" s="1"/>
  <c r="G13" i="3"/>
  <c r="H13" i="3" s="1"/>
  <c r="F13" i="3"/>
  <c r="E13" i="3"/>
  <c r="I13" i="3" s="1"/>
  <c r="T12" i="3"/>
  <c r="S12" i="3"/>
  <c r="U12" i="3" s="1"/>
  <c r="R12" i="3"/>
  <c r="Q12" i="3"/>
  <c r="H12" i="3"/>
  <c r="J15" i="3" s="1"/>
  <c r="G12" i="3"/>
  <c r="F12" i="3"/>
  <c r="E12" i="3"/>
  <c r="I12" i="3" s="1"/>
  <c r="U11" i="3"/>
  <c r="S11" i="3"/>
  <c r="R11" i="3"/>
  <c r="Q11" i="3"/>
  <c r="T11" i="3" s="1"/>
  <c r="G11" i="3"/>
  <c r="H11" i="3" s="1"/>
  <c r="F11" i="3"/>
  <c r="E11" i="3"/>
  <c r="I11" i="3" s="1"/>
  <c r="T10" i="3"/>
  <c r="S10" i="3"/>
  <c r="U10" i="3" s="1"/>
  <c r="R10" i="3"/>
  <c r="Q10" i="3"/>
  <c r="H10" i="3"/>
  <c r="G10" i="3"/>
  <c r="F10" i="3"/>
  <c r="E10" i="3"/>
  <c r="I10" i="3" s="1"/>
  <c r="U9" i="3"/>
  <c r="S9" i="3"/>
  <c r="R9" i="3"/>
  <c r="Q9" i="3"/>
  <c r="T9" i="3" s="1"/>
  <c r="G9" i="3"/>
  <c r="H9" i="3" s="1"/>
  <c r="F9" i="3"/>
  <c r="E9" i="3"/>
  <c r="I9" i="3" s="1"/>
  <c r="T8" i="3"/>
  <c r="S8" i="3"/>
  <c r="U8" i="3" s="1"/>
  <c r="R8" i="3"/>
  <c r="Q8" i="3"/>
  <c r="H8" i="3"/>
  <c r="G8" i="3"/>
  <c r="F8" i="3"/>
  <c r="E8" i="3"/>
  <c r="I8" i="3" s="1"/>
  <c r="T7" i="3"/>
  <c r="S7" i="3"/>
  <c r="U7" i="3" s="1"/>
  <c r="R7" i="3"/>
  <c r="Q7" i="3"/>
  <c r="G7" i="3"/>
  <c r="H7" i="3" s="1"/>
  <c r="F7" i="3"/>
  <c r="E7" i="3"/>
  <c r="I7" i="3" s="1"/>
  <c r="T6" i="3"/>
  <c r="S6" i="3"/>
  <c r="U6" i="3" s="1"/>
  <c r="R6" i="3"/>
  <c r="Q6" i="3"/>
  <c r="H6" i="3"/>
  <c r="G6" i="3"/>
  <c r="F6" i="3"/>
  <c r="E6" i="3"/>
  <c r="I6" i="3" s="1"/>
  <c r="U5" i="3"/>
  <c r="S5" i="3"/>
  <c r="R5" i="3"/>
  <c r="Q5" i="3"/>
  <c r="T5" i="3" s="1"/>
  <c r="G5" i="3"/>
  <c r="H5" i="3" s="1"/>
  <c r="F5" i="3"/>
  <c r="E5" i="3"/>
  <c r="I5" i="3" s="1"/>
  <c r="T4" i="3"/>
  <c r="S4" i="3"/>
  <c r="U4" i="3" s="1"/>
  <c r="R4" i="3"/>
  <c r="Q4" i="3"/>
  <c r="H4" i="3"/>
  <c r="J7" i="3" s="1"/>
  <c r="G4" i="3"/>
  <c r="F4" i="3"/>
  <c r="E4" i="3"/>
  <c r="I4" i="3" s="1"/>
  <c r="V7" i="3" l="1"/>
  <c r="W7" i="3"/>
  <c r="V15" i="3"/>
  <c r="W15" i="3"/>
  <c r="V23" i="3"/>
  <c r="W23" i="3"/>
  <c r="V31" i="3"/>
  <c r="W31" i="3"/>
  <c r="V39" i="3"/>
  <c r="W39" i="3"/>
  <c r="V47" i="3"/>
  <c r="W47" i="3"/>
  <c r="K39" i="3"/>
  <c r="J47" i="3"/>
  <c r="K7" i="3"/>
  <c r="K15" i="3"/>
  <c r="K23" i="3"/>
  <c r="K47" i="3"/>
  <c r="J31" i="3"/>
  <c r="J39" i="3"/>
  <c r="G4" i="1" l="1"/>
  <c r="F4" i="1"/>
  <c r="G12" i="1" l="1"/>
  <c r="F12" i="1"/>
  <c r="J5" i="1" s="1"/>
  <c r="L5" i="1" l="1"/>
  <c r="F8" i="1"/>
  <c r="J4" i="1" s="1"/>
  <c r="G8" i="1"/>
  <c r="L4" i="1" s="1"/>
  <c r="F16" i="1"/>
  <c r="J6" i="1" s="1"/>
  <c r="G16" i="1"/>
  <c r="L6" i="1" s="1"/>
  <c r="F20" i="1"/>
  <c r="J7" i="1" s="1"/>
  <c r="G20" i="1"/>
  <c r="L7" i="1" s="1"/>
  <c r="F24" i="1"/>
  <c r="K3" i="1" s="1"/>
  <c r="G24" i="1"/>
  <c r="M3" i="1" s="1"/>
  <c r="F28" i="1"/>
  <c r="K4" i="1" s="1"/>
  <c r="G28" i="1"/>
  <c r="M4" i="1" s="1"/>
  <c r="F32" i="1"/>
  <c r="K5" i="1" s="1"/>
  <c r="G32" i="1"/>
  <c r="M5" i="1" s="1"/>
  <c r="F36" i="1"/>
  <c r="K6" i="1" s="1"/>
  <c r="G36" i="1"/>
  <c r="M6" i="1" s="1"/>
  <c r="F40" i="1"/>
  <c r="K7" i="1" s="1"/>
  <c r="G40" i="1"/>
  <c r="M7" i="1" s="1"/>
  <c r="L3" i="1"/>
  <c r="J3" i="1"/>
</calcChain>
</file>

<file path=xl/sharedStrings.xml><?xml version="1.0" encoding="utf-8"?>
<sst xmlns="http://schemas.openxmlformats.org/spreadsheetml/2006/main" count="214" uniqueCount="76">
  <si>
    <t>Plant</t>
  </si>
  <si>
    <t>plate</t>
  </si>
  <si>
    <t>time/d</t>
  </si>
  <si>
    <t>Fw</t>
  </si>
  <si>
    <t>Col-0</t>
  </si>
  <si>
    <t>MeJA</t>
  </si>
  <si>
    <t>ctrl</t>
  </si>
  <si>
    <t>Gd (µM)</t>
  </si>
  <si>
    <t>Gd</t>
  </si>
  <si>
    <t>10 µM MeJA</t>
  </si>
  <si>
    <t>din11-1</t>
  </si>
  <si>
    <t>din11-2</t>
  </si>
  <si>
    <t>triple-KO-1</t>
  </si>
  <si>
    <t>triple-KO-2</t>
  </si>
  <si>
    <t>light samples harvested 23-03-23, 14:00</t>
  </si>
  <si>
    <t>dark samples harvested 23-03-31, 14-16:00</t>
  </si>
  <si>
    <t>sample</t>
  </si>
  <si>
    <t>A665</t>
  </si>
  <si>
    <t>A647</t>
  </si>
  <si>
    <t>Chl a</t>
  </si>
  <si>
    <t>Chl b</t>
  </si>
  <si>
    <t>Chl</t>
  </si>
  <si>
    <t>Chl/mg</t>
  </si>
  <si>
    <t>Chl a/b</t>
  </si>
  <si>
    <t>avg</t>
  </si>
  <si>
    <t>stdev</t>
  </si>
  <si>
    <t>A664.5</t>
  </si>
  <si>
    <t>KO^3-A1.1</t>
  </si>
  <si>
    <t>KO^3-A1.2</t>
  </si>
  <si>
    <t>positions on deepwell plate exchanged</t>
  </si>
  <si>
    <t>KO^3-A1.3</t>
  </si>
  <si>
    <t>KO^3-A1.4</t>
  </si>
  <si>
    <t>KO^3-A1.5</t>
  </si>
  <si>
    <t>KO^3-A1.6</t>
  </si>
  <si>
    <t>KO^3-A1.7</t>
  </si>
  <si>
    <t>KO^3-A1.8</t>
  </si>
  <si>
    <t>KO^3-17.1</t>
  </si>
  <si>
    <t>KO^3-17.2</t>
  </si>
  <si>
    <t>KO^3-17.3</t>
  </si>
  <si>
    <t>KO^3-17.4</t>
  </si>
  <si>
    <t>KO^3-17.5</t>
  </si>
  <si>
    <t>KO^3-17.6</t>
  </si>
  <si>
    <t>KO^3-17.7</t>
  </si>
  <si>
    <t>KO^3-17.8</t>
  </si>
  <si>
    <t>Col-0.1</t>
  </si>
  <si>
    <t>Col-0.2</t>
  </si>
  <si>
    <t>Col-0.3</t>
  </si>
  <si>
    <t>Col-0.4</t>
  </si>
  <si>
    <t>Col-0.5</t>
  </si>
  <si>
    <t>Col-0.6</t>
  </si>
  <si>
    <t>Col-0.7</t>
  </si>
  <si>
    <t>Col-0.8</t>
  </si>
  <si>
    <t>argah1/2.1</t>
  </si>
  <si>
    <t>argah1/2.2</t>
  </si>
  <si>
    <t>argah1/2.3</t>
  </si>
  <si>
    <t>argah1/2.4</t>
  </si>
  <si>
    <t>argah1/2.5</t>
  </si>
  <si>
    <t>argah1/2.6</t>
  </si>
  <si>
    <t>argah1/2.7</t>
  </si>
  <si>
    <t>argah1/2.8</t>
  </si>
  <si>
    <t>DIN11GFP.1</t>
  </si>
  <si>
    <t>DIN11GFP.2</t>
  </si>
  <si>
    <t>DIN11GFP.3</t>
  </si>
  <si>
    <t>DIN11GFP.4</t>
  </si>
  <si>
    <t>DIN11GFP.5</t>
  </si>
  <si>
    <t>DIN11GFP.6</t>
  </si>
  <si>
    <t>DIN11GFP.7</t>
  </si>
  <si>
    <t>DIN11GFP.8</t>
  </si>
  <si>
    <t>50:GFP-3.1</t>
  </si>
  <si>
    <t>50:GFP-3.2</t>
  </si>
  <si>
    <t>50:GFP-3.3</t>
  </si>
  <si>
    <t>50:GFP-3.4</t>
  </si>
  <si>
    <t>50:GFP-3.5</t>
  </si>
  <si>
    <t>50:GFP-3.6</t>
  </si>
  <si>
    <t>50:GFP-3.7</t>
  </si>
  <si>
    <t>50:GFP-3.8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</si>
</sst>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3" xfId="0" applyBorder="1"/>
    <xf numFmtId="0" fontId="0" fillId="0" borderId="1" xfId="0" applyBorder="1"/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Fill="1" applyBorder="1"/>
    <xf numFmtId="0" fontId="0" fillId="0" borderId="0" xfId="0" applyFill="1"/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Fill="1" applyBorder="1"/>
    <xf numFmtId="164" fontId="0" fillId="0" borderId="0" xfId="0" applyNumberFormat="1"/>
    <xf numFmtId="164" fontId="0" fillId="0" borderId="0" xfId="0" applyNumberFormat="1" applyFill="1"/>
    <xf numFmtId="164" fontId="0" fillId="0" borderId="2" xfId="0" applyNumberFormat="1" applyFill="1" applyBorder="1"/>
    <xf numFmtId="165" fontId="0" fillId="0" borderId="0" xfId="0" applyNumberFormat="1"/>
    <xf numFmtId="165" fontId="0" fillId="0" borderId="0" xfId="0" applyNumberFormat="1" applyFill="1"/>
    <xf numFmtId="0" fontId="0" fillId="2" borderId="0" xfId="0" applyFill="1"/>
    <xf numFmtId="164" fontId="0" fillId="2" borderId="0" xfId="0" applyNumberFormat="1" applyFill="1" applyBorder="1"/>
    <xf numFmtId="164" fontId="0" fillId="0" borderId="0" xfId="0" applyNumberFormat="1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165" fontId="0" fillId="0" borderId="1" xfId="0" applyNumberFormat="1" applyBorder="1"/>
    <xf numFmtId="165" fontId="0" fillId="0" borderId="1" xfId="0" applyNumberForma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0" fillId="0" borderId="1" xfId="0" applyFill="1" applyBorder="1"/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/>
              <a:t>Gd in Arabidopsis</a:t>
            </a:r>
            <a:r>
              <a:rPr lang="de-DE" baseline="0"/>
              <a:t> Rosettes</a:t>
            </a:r>
            <a:endParaRPr lang="de-D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'Gd MeJA'!$J$2</c:f>
              <c:strCache>
                <c:ptCount val="1"/>
                <c:pt idx="0">
                  <c:v>ctrl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'Gd MeJA'!$L$3:$L$7</c:f>
                <c:numCache>
                  <c:formatCode>General</c:formatCode>
                  <c:ptCount val="5"/>
                  <c:pt idx="0">
                    <c:v>1.184158566453156</c:v>
                  </c:pt>
                  <c:pt idx="1">
                    <c:v>0.31567690319497055</c:v>
                  </c:pt>
                  <c:pt idx="2">
                    <c:v>0.47696521392532432</c:v>
                  </c:pt>
                  <c:pt idx="3">
                    <c:v>0.68389464971234015</c:v>
                  </c:pt>
                  <c:pt idx="4">
                    <c:v>0.96058608316078808</c:v>
                  </c:pt>
                </c:numCache>
              </c:numRef>
            </c:plus>
            <c:minus>
              <c:numRef>
                <c:f>'Gd MeJA'!$L$3:$L$7</c:f>
                <c:numCache>
                  <c:formatCode>General</c:formatCode>
                  <c:ptCount val="5"/>
                  <c:pt idx="0">
                    <c:v>1.184158566453156</c:v>
                  </c:pt>
                  <c:pt idx="1">
                    <c:v>0.31567690319497055</c:v>
                  </c:pt>
                  <c:pt idx="2">
                    <c:v>0.47696521392532432</c:v>
                  </c:pt>
                  <c:pt idx="3">
                    <c:v>0.68389464971234015</c:v>
                  </c:pt>
                  <c:pt idx="4">
                    <c:v>0.96058608316078808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'Gd MeJA'!$I$3:$I$7</c:f>
              <c:strCache>
                <c:ptCount val="5"/>
                <c:pt idx="0">
                  <c:v>Col-0</c:v>
                </c:pt>
                <c:pt idx="1">
                  <c:v>din11-1</c:v>
                </c:pt>
                <c:pt idx="2">
                  <c:v>din11-2</c:v>
                </c:pt>
                <c:pt idx="3">
                  <c:v>triple-KO-1</c:v>
                </c:pt>
                <c:pt idx="4">
                  <c:v>triple-KO-2</c:v>
                </c:pt>
              </c:strCache>
            </c:strRef>
          </c:cat>
          <c:val>
            <c:numRef>
              <c:f>'Gd MeJA'!$J$3:$J$7</c:f>
              <c:numCache>
                <c:formatCode>0.00</c:formatCode>
                <c:ptCount val="5"/>
                <c:pt idx="0">
                  <c:v>17.574087349900051</c:v>
                </c:pt>
                <c:pt idx="1">
                  <c:v>15.012309126364702</c:v>
                </c:pt>
                <c:pt idx="2">
                  <c:v>11.521944715813063</c:v>
                </c:pt>
                <c:pt idx="3">
                  <c:v>10.704398055924035</c:v>
                </c:pt>
                <c:pt idx="4">
                  <c:v>11.43634281495493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F-4DDC-BACA-8DF1BF278FB9}"/>
            </c:ext>
          </c:extLst>
        </c:ser>
        <c:ser>
          <c:idx val="1"/>
          <c:order val="1"/>
          <c:tx>
            <c:strRef>
              <c:f>'Gd MeJA'!$K$2</c:f>
              <c:strCache>
                <c:ptCount val="1"/>
                <c:pt idx="0">
                  <c:v>10 µM MeJA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'Gd MeJA'!$M$3:$M$7</c:f>
                <c:numCache>
                  <c:formatCode>General</c:formatCode>
                  <c:ptCount val="5"/>
                  <c:pt idx="0">
                    <c:v>40.695200638981106</c:v>
                  </c:pt>
                  <c:pt idx="1">
                    <c:v>1.5683007523048889</c:v>
                  </c:pt>
                  <c:pt idx="2">
                    <c:v>1.4521673026736814</c:v>
                  </c:pt>
                  <c:pt idx="3">
                    <c:v>1.2153305658604527</c:v>
                  </c:pt>
                  <c:pt idx="4">
                    <c:v>0.8349034902062773</c:v>
                  </c:pt>
                </c:numCache>
              </c:numRef>
            </c:plus>
            <c:minus>
              <c:numRef>
                <c:f>'Gd MeJA'!$M$3:$M$7</c:f>
                <c:numCache>
                  <c:formatCode>General</c:formatCode>
                  <c:ptCount val="5"/>
                  <c:pt idx="0">
                    <c:v>40.695200638981106</c:v>
                  </c:pt>
                  <c:pt idx="1">
                    <c:v>1.5683007523048889</c:v>
                  </c:pt>
                  <c:pt idx="2">
                    <c:v>1.4521673026736814</c:v>
                  </c:pt>
                  <c:pt idx="3">
                    <c:v>1.2153305658604527</c:v>
                  </c:pt>
                  <c:pt idx="4">
                    <c:v>0.8349034902062773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'Gd MeJA'!$I$3:$I$7</c:f>
              <c:strCache>
                <c:ptCount val="5"/>
                <c:pt idx="0">
                  <c:v>Col-0</c:v>
                </c:pt>
                <c:pt idx="1">
                  <c:v>din11-1</c:v>
                </c:pt>
                <c:pt idx="2">
                  <c:v>din11-2</c:v>
                </c:pt>
                <c:pt idx="3">
                  <c:v>triple-KO-1</c:v>
                </c:pt>
                <c:pt idx="4">
                  <c:v>triple-KO-2</c:v>
                </c:pt>
              </c:strCache>
            </c:strRef>
          </c:cat>
          <c:val>
            <c:numRef>
              <c:f>'Gd MeJA'!$K$3:$K$7</c:f>
              <c:numCache>
                <c:formatCode>0.00</c:formatCode>
                <c:ptCount val="5"/>
                <c:pt idx="0">
                  <c:v>289.25351713663645</c:v>
                </c:pt>
                <c:pt idx="1">
                  <c:v>21.440850218149926</c:v>
                </c:pt>
                <c:pt idx="2">
                  <c:v>14.0554614234219</c:v>
                </c:pt>
                <c:pt idx="3">
                  <c:v>12.023948337254843</c:v>
                </c:pt>
                <c:pt idx="4">
                  <c:v>11.231029704634626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DC-45AA-82C0-7E8157AA0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807612480"/>
        <c:axId val="807612064"/>
      </c:barChart>
      <c:catAx>
        <c:axId val="807612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/>
                  <a:t>genotype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807612064"/>
        <c:crosses val="autoZero"/>
        <c:auto val="1"/>
        <c:lblAlgn val="ctr"/>
        <c:lblOffset val="100"/>
        <c:noMultiLvlLbl val="0"/>
      </c:catAx>
      <c:valAx>
        <c:axId val="8076120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Gd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80761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/>
              <a:t>Gd in Arabidopsis</a:t>
            </a:r>
            <a:r>
              <a:rPr lang="de-DE" baseline="0"/>
              <a:t> Rosettes</a:t>
            </a:r>
            <a:endParaRPr lang="de-D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'Gd MeJA'!$J$2</c:f>
              <c:strCache>
                <c:ptCount val="1"/>
                <c:pt idx="0">
                  <c:v>ctrl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'Gd MeJA'!$L$3:$L$7</c:f>
                <c:numCache>
                  <c:formatCode>General</c:formatCode>
                  <c:ptCount val="5"/>
                  <c:pt idx="0">
                    <c:v>1.184158566453156</c:v>
                  </c:pt>
                  <c:pt idx="1">
                    <c:v>0.31567690319497055</c:v>
                  </c:pt>
                  <c:pt idx="2">
                    <c:v>0.47696521392532432</c:v>
                  </c:pt>
                  <c:pt idx="3">
                    <c:v>0.68389464971234015</c:v>
                  </c:pt>
                  <c:pt idx="4">
                    <c:v>0.96058608316078808</c:v>
                  </c:pt>
                </c:numCache>
              </c:numRef>
            </c:plus>
            <c:minus>
              <c:numRef>
                <c:f>'Gd MeJA'!$L$3:$L$7</c:f>
                <c:numCache>
                  <c:formatCode>General</c:formatCode>
                  <c:ptCount val="5"/>
                  <c:pt idx="0">
                    <c:v>1.184158566453156</c:v>
                  </c:pt>
                  <c:pt idx="1">
                    <c:v>0.31567690319497055</c:v>
                  </c:pt>
                  <c:pt idx="2">
                    <c:v>0.47696521392532432</c:v>
                  </c:pt>
                  <c:pt idx="3">
                    <c:v>0.68389464971234015</c:v>
                  </c:pt>
                  <c:pt idx="4">
                    <c:v>0.96058608316078808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'Gd MeJA'!$I$3:$I$7</c:f>
              <c:strCache>
                <c:ptCount val="5"/>
                <c:pt idx="0">
                  <c:v>Col-0</c:v>
                </c:pt>
                <c:pt idx="1">
                  <c:v>din11-1</c:v>
                </c:pt>
                <c:pt idx="2">
                  <c:v>din11-2</c:v>
                </c:pt>
                <c:pt idx="3">
                  <c:v>triple-KO-1</c:v>
                </c:pt>
                <c:pt idx="4">
                  <c:v>triple-KO-2</c:v>
                </c:pt>
              </c:strCache>
            </c:strRef>
          </c:cat>
          <c:val>
            <c:numRef>
              <c:f>'Gd MeJA'!$J$3:$J$7</c:f>
              <c:numCache>
                <c:formatCode>0.00</c:formatCode>
                <c:ptCount val="5"/>
                <c:pt idx="0">
                  <c:v>17.574087349900051</c:v>
                </c:pt>
                <c:pt idx="1">
                  <c:v>15.012309126364702</c:v>
                </c:pt>
                <c:pt idx="2">
                  <c:v>11.521944715813063</c:v>
                </c:pt>
                <c:pt idx="3">
                  <c:v>10.704398055924035</c:v>
                </c:pt>
                <c:pt idx="4">
                  <c:v>11.43634281495493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C-40A7-B941-8807B5E1D42F}"/>
            </c:ext>
          </c:extLst>
        </c:ser>
        <c:ser>
          <c:idx val="1"/>
          <c:order val="1"/>
          <c:tx>
            <c:strRef>
              <c:f>'Gd MeJA'!$K$2</c:f>
              <c:strCache>
                <c:ptCount val="1"/>
                <c:pt idx="0">
                  <c:v>10 µM MeJA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'Gd MeJA'!$M$3:$M$7</c:f>
                <c:numCache>
                  <c:formatCode>General</c:formatCode>
                  <c:ptCount val="5"/>
                  <c:pt idx="0">
                    <c:v>40.695200638981106</c:v>
                  </c:pt>
                  <c:pt idx="1">
                    <c:v>1.5683007523048889</c:v>
                  </c:pt>
                  <c:pt idx="2">
                    <c:v>1.4521673026736814</c:v>
                  </c:pt>
                  <c:pt idx="3">
                    <c:v>1.2153305658604527</c:v>
                  </c:pt>
                  <c:pt idx="4">
                    <c:v>0.8349034902062773</c:v>
                  </c:pt>
                </c:numCache>
              </c:numRef>
            </c:plus>
            <c:minus>
              <c:numRef>
                <c:f>'Gd MeJA'!$M$3:$M$7</c:f>
                <c:numCache>
                  <c:formatCode>General</c:formatCode>
                  <c:ptCount val="5"/>
                  <c:pt idx="0">
                    <c:v>40.695200638981106</c:v>
                  </c:pt>
                  <c:pt idx="1">
                    <c:v>1.5683007523048889</c:v>
                  </c:pt>
                  <c:pt idx="2">
                    <c:v>1.4521673026736814</c:v>
                  </c:pt>
                  <c:pt idx="3">
                    <c:v>1.2153305658604527</c:v>
                  </c:pt>
                  <c:pt idx="4">
                    <c:v>0.8349034902062773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'Gd MeJA'!$I$3:$I$7</c:f>
              <c:strCache>
                <c:ptCount val="5"/>
                <c:pt idx="0">
                  <c:v>Col-0</c:v>
                </c:pt>
                <c:pt idx="1">
                  <c:v>din11-1</c:v>
                </c:pt>
                <c:pt idx="2">
                  <c:v>din11-2</c:v>
                </c:pt>
                <c:pt idx="3">
                  <c:v>triple-KO-1</c:v>
                </c:pt>
                <c:pt idx="4">
                  <c:v>triple-KO-2</c:v>
                </c:pt>
              </c:strCache>
            </c:strRef>
          </c:cat>
          <c:val>
            <c:numRef>
              <c:f>'Gd MeJA'!$K$3:$K$7</c:f>
              <c:numCache>
                <c:formatCode>0.00</c:formatCode>
                <c:ptCount val="5"/>
                <c:pt idx="0">
                  <c:v>289.25351713663645</c:v>
                </c:pt>
                <c:pt idx="1">
                  <c:v>21.440850218149926</c:v>
                </c:pt>
                <c:pt idx="2">
                  <c:v>14.0554614234219</c:v>
                </c:pt>
                <c:pt idx="3">
                  <c:v>12.023948337254843</c:v>
                </c:pt>
                <c:pt idx="4">
                  <c:v>11.231029704634626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6C-40A7-B941-8807B5E1D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807612480"/>
        <c:axId val="807612064"/>
      </c:barChart>
      <c:catAx>
        <c:axId val="807612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/>
                  <a:t>genotype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807612064"/>
        <c:crosses val="autoZero"/>
        <c:auto val="1"/>
        <c:lblAlgn val="ctr"/>
        <c:lblOffset val="100"/>
        <c:noMultiLvlLbl val="0"/>
      </c:catAx>
      <c:valAx>
        <c:axId val="807612064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Gd (µM)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80761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185737</xdr:colOff>
      <xdr:row>1</xdr:row>
      <xdr:rowOff>0</xdr:rowOff>
    </xdr:from>
    <xdr:to>
      <xdr:col>19</xdr:col>
      <xdr:colOff>185737</xdr:colOff>
      <xdr:row>15</xdr:row>
      <xdr:rowOff>66675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190500</xdr:colOff>
      <xdr:row>15</xdr:row>
      <xdr:rowOff>127001</xdr:rowOff>
    </xdr:from>
    <xdr:to>
      <xdr:col>19</xdr:col>
      <xdr:colOff>190500</xdr:colOff>
      <xdr:row>30</xdr:row>
      <xdr:rowOff>3175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workbookViewId="0">
      <selection sqref="A1:W51"/>
    </sheetView>
  </sheetViews>
  <sheetFormatPr baseColWidth="10" defaultRowHeight="15" x14ac:dyDescent="0.25"/>
  <sheetData>
    <row r="1" spans="1:23" x14ac:dyDescent="0.25">
      <c r="A1" s="11" t="s">
        <v>14</v>
      </c>
      <c r="M1" s="11" t="s">
        <v>15</v>
      </c>
    </row>
    <row r="3" spans="1:23" x14ac:dyDescent="0.25">
      <c r="A3" s="12" t="s">
        <v>16</v>
      </c>
      <c r="B3" s="12" t="s">
        <v>3</v>
      </c>
      <c r="C3" s="12" t="s">
        <v>17</v>
      </c>
      <c r="D3" s="12" t="s">
        <v>18</v>
      </c>
      <c r="E3" s="12" t="s">
        <v>19</v>
      </c>
      <c r="F3" s="13" t="s">
        <v>20</v>
      </c>
      <c r="G3" s="13" t="s">
        <v>21</v>
      </c>
      <c r="H3" s="13" t="s">
        <v>22</v>
      </c>
      <c r="I3" s="13" t="s">
        <v>23</v>
      </c>
      <c r="J3" s="14" t="s">
        <v>24</v>
      </c>
      <c r="K3" s="14" t="s">
        <v>25</v>
      </c>
      <c r="M3" s="12" t="s">
        <v>16</v>
      </c>
      <c r="N3" s="12" t="s">
        <v>3</v>
      </c>
      <c r="O3" s="12" t="s">
        <v>26</v>
      </c>
      <c r="P3" s="12" t="s">
        <v>18</v>
      </c>
      <c r="Q3" s="3" t="s">
        <v>19</v>
      </c>
      <c r="R3" s="13" t="s">
        <v>20</v>
      </c>
      <c r="S3" s="13" t="s">
        <v>21</v>
      </c>
      <c r="T3" s="14" t="s">
        <v>23</v>
      </c>
      <c r="U3" s="14" t="s">
        <v>22</v>
      </c>
      <c r="V3" s="14" t="s">
        <v>24</v>
      </c>
      <c r="W3" s="14" t="s">
        <v>25</v>
      </c>
    </row>
    <row r="4" spans="1:23" x14ac:dyDescent="0.25">
      <c r="A4" t="s">
        <v>27</v>
      </c>
      <c r="B4" s="10">
        <v>9.4</v>
      </c>
      <c r="C4" s="15">
        <v>0.28641666666666671</v>
      </c>
      <c r="D4" s="15">
        <v>0.11453333333333332</v>
      </c>
      <c r="E4" s="15">
        <f>12.7 * C4 - 2.79 * D4</f>
        <v>3.3179436666666673</v>
      </c>
      <c r="F4" s="15">
        <f>20.7*  D4 - 4.62 * C4</f>
        <v>1.0475949999999996</v>
      </c>
      <c r="G4" s="15">
        <f>17.9 *D4 + 8.8 * C4</f>
        <v>4.5706133333333332</v>
      </c>
      <c r="H4" s="16">
        <f>G4/B4</f>
        <v>0.48623546099290776</v>
      </c>
      <c r="I4" s="17">
        <f>E4/F4</f>
        <v>3.1672007471080605</v>
      </c>
      <c r="M4" t="s">
        <v>27</v>
      </c>
      <c r="N4" s="10">
        <v>23.3</v>
      </c>
      <c r="O4" s="18">
        <v>0.3304833333333333</v>
      </c>
      <c r="P4" s="18">
        <v>0.13529999999999998</v>
      </c>
      <c r="Q4" s="18">
        <f>12.7 * O4 - 2.79 * P4</f>
        <v>3.8196513333333324</v>
      </c>
      <c r="R4" s="18">
        <f>20.7*  P4 - 4.62 * O4</f>
        <v>1.2738769999999997</v>
      </c>
      <c r="S4" s="18">
        <f>17.9 *P4 + 8.8 * O4</f>
        <v>5.3301233333333329</v>
      </c>
      <c r="T4" s="19">
        <f>Q4/R4</f>
        <v>2.9984459514798787</v>
      </c>
      <c r="U4" s="19">
        <f>S4/N4</f>
        <v>0.22876065808297566</v>
      </c>
      <c r="V4" s="18"/>
      <c r="W4" s="18"/>
    </row>
    <row r="5" spans="1:23" x14ac:dyDescent="0.25">
      <c r="A5" s="20" t="s">
        <v>28</v>
      </c>
      <c r="B5" s="10">
        <v>9.5</v>
      </c>
      <c r="C5" s="15">
        <v>0.26666666666666666</v>
      </c>
      <c r="D5" s="15">
        <v>0.11023333333333332</v>
      </c>
      <c r="E5" s="15">
        <f t="shared" ref="E5:E51" si="0">12.7 * C5 - 2.79 * D5</f>
        <v>3.0791156666666661</v>
      </c>
      <c r="F5" s="15">
        <f t="shared" ref="F5:F51" si="1">20.7*  D5 - 4.62 * C5</f>
        <v>1.0498299999999998</v>
      </c>
      <c r="G5" s="15">
        <f>17.9 *D5 + 8.8 * C5</f>
        <v>4.319843333333333</v>
      </c>
      <c r="H5" s="16">
        <f>G5/B5</f>
        <v>0.45472035087719292</v>
      </c>
      <c r="I5" s="21">
        <f>E5/F5</f>
        <v>2.932965972268526</v>
      </c>
      <c r="L5" s="20" t="s">
        <v>29</v>
      </c>
      <c r="M5" s="10" t="s">
        <v>28</v>
      </c>
      <c r="N5" s="10">
        <v>20.100000000000001</v>
      </c>
      <c r="O5" s="18">
        <v>0.24813333333333332</v>
      </c>
      <c r="P5" s="18">
        <v>0.10299999999999998</v>
      </c>
      <c r="Q5" s="18">
        <f t="shared" ref="Q5:Q51" si="2">12.7 * O5 - 2.79 * P5</f>
        <v>2.8639233333333327</v>
      </c>
      <c r="R5" s="18">
        <f t="shared" ref="R5:R51" si="3">20.7*  P5 - 4.62 * O5</f>
        <v>0.9857239999999996</v>
      </c>
      <c r="S5" s="18">
        <f t="shared" ref="S5:S51" si="4">17.9 *P5 + 8.8 * O5</f>
        <v>4.0272733333333326</v>
      </c>
      <c r="T5" s="19">
        <f>Q5/R5</f>
        <v>2.9054008356632628</v>
      </c>
      <c r="U5" s="19">
        <f>S5/N5</f>
        <v>0.20036185737976778</v>
      </c>
      <c r="V5" s="18"/>
      <c r="W5" s="18"/>
    </row>
    <row r="6" spans="1:23" x14ac:dyDescent="0.25">
      <c r="A6" s="5" t="s">
        <v>30</v>
      </c>
      <c r="B6" s="4">
        <v>11.1</v>
      </c>
      <c r="C6" s="15">
        <v>0.36096666666666671</v>
      </c>
      <c r="D6" s="15">
        <v>0.14463333333333334</v>
      </c>
      <c r="E6" s="15">
        <f t="shared" si="0"/>
        <v>4.1807496666666664</v>
      </c>
      <c r="F6" s="15">
        <f t="shared" si="1"/>
        <v>1.3262439999999998</v>
      </c>
      <c r="G6" s="15">
        <f>17.9 *D6 + 8.8 * C6</f>
        <v>5.7654433333333337</v>
      </c>
      <c r="H6" s="16">
        <f>G6/B6</f>
        <v>0.5194093093093094</v>
      </c>
      <c r="I6" s="22">
        <f>E6/F6</f>
        <v>3.1523231522002493</v>
      </c>
      <c r="M6" s="5" t="s">
        <v>30</v>
      </c>
      <c r="N6" s="4">
        <v>17.2</v>
      </c>
      <c r="O6" s="18">
        <v>0.1948333333333333</v>
      </c>
      <c r="P6" s="18">
        <v>8.2349999999999979E-2</v>
      </c>
      <c r="Q6" s="18">
        <f t="shared" si="2"/>
        <v>2.2446268333333328</v>
      </c>
      <c r="R6" s="18">
        <f t="shared" si="3"/>
        <v>0.80451499999999965</v>
      </c>
      <c r="S6" s="18">
        <f t="shared" si="4"/>
        <v>3.1885983333333328</v>
      </c>
      <c r="T6" s="19">
        <f>Q6/R6</f>
        <v>2.7900372688307038</v>
      </c>
      <c r="U6" s="19">
        <f>S6/N6</f>
        <v>0.18538362403100772</v>
      </c>
      <c r="V6" s="18"/>
      <c r="W6" s="18"/>
    </row>
    <row r="7" spans="1:23" x14ac:dyDescent="0.25">
      <c r="A7" s="5" t="s">
        <v>31</v>
      </c>
      <c r="B7" s="4">
        <v>7.6</v>
      </c>
      <c r="C7" s="15">
        <v>0.2421666666666667</v>
      </c>
      <c r="D7" s="15">
        <v>9.2933333333333312E-2</v>
      </c>
      <c r="E7" s="15">
        <f t="shared" si="0"/>
        <v>2.8162326666666666</v>
      </c>
      <c r="F7" s="15">
        <f t="shared" si="1"/>
        <v>0.80490999999999935</v>
      </c>
      <c r="G7" s="15">
        <f>17.9 *D7 + 8.8 * C7</f>
        <v>3.7945733333333331</v>
      </c>
      <c r="H7" s="16">
        <f>G7/B7</f>
        <v>0.49928596491228072</v>
      </c>
      <c r="I7" s="22">
        <f>E7/F7</f>
        <v>3.4988168449474708</v>
      </c>
      <c r="J7" s="15">
        <f>2.6*AVERAGE(H4:H6,H7:H11)</f>
        <v>1.3098962037338016</v>
      </c>
      <c r="K7">
        <f>2.6*_xlfn.STDEV.S(H4:H6,H7:H11)</f>
        <v>8.2804938451137775E-2</v>
      </c>
      <c r="M7" s="5" t="s">
        <v>31</v>
      </c>
      <c r="N7" s="4">
        <v>17.5</v>
      </c>
      <c r="O7" s="18">
        <v>0.19673333333333326</v>
      </c>
      <c r="P7" s="18">
        <v>7.7000000000000013E-2</v>
      </c>
      <c r="Q7" s="18">
        <f t="shared" si="2"/>
        <v>2.2836833333333324</v>
      </c>
      <c r="R7" s="18">
        <f t="shared" si="3"/>
        <v>0.6849920000000006</v>
      </c>
      <c r="S7" s="18">
        <f t="shared" si="4"/>
        <v>3.1095533333333329</v>
      </c>
      <c r="T7" s="19">
        <f>Q7/R7</f>
        <v>3.3338832181008398</v>
      </c>
      <c r="U7" s="19">
        <f>S7/N7</f>
        <v>0.17768876190476188</v>
      </c>
      <c r="V7" s="18">
        <f>2.6*AVERAGE(U4:U6,U7:U11)</f>
        <v>0.56585742524049742</v>
      </c>
      <c r="W7" s="18">
        <f>2.6*_xlfn.STDEV.S(U4:U6,U7:U11)</f>
        <v>8.2455361997471208E-2</v>
      </c>
    </row>
    <row r="8" spans="1:23" x14ac:dyDescent="0.25">
      <c r="A8" s="5" t="s">
        <v>32</v>
      </c>
      <c r="B8" s="4">
        <v>10.4</v>
      </c>
      <c r="C8" s="15">
        <v>0.3802666666666667</v>
      </c>
      <c r="D8" s="15">
        <v>0.14158333333333334</v>
      </c>
      <c r="E8" s="15">
        <f t="shared" si="0"/>
        <v>4.4343691666666674</v>
      </c>
      <c r="F8" s="15">
        <f t="shared" si="1"/>
        <v>1.173943</v>
      </c>
      <c r="G8" s="15">
        <f>17.9 *D8 + 8.8 * C8</f>
        <v>5.8806883333333335</v>
      </c>
      <c r="H8" s="16">
        <f>G8/B8</f>
        <v>0.56545080128205127</v>
      </c>
      <c r="I8" s="22">
        <f>E8/F8</f>
        <v>3.7773291945747514</v>
      </c>
      <c r="M8" s="5" t="s">
        <v>32</v>
      </c>
      <c r="N8" s="4">
        <v>18.600000000000001</v>
      </c>
      <c r="O8" s="18">
        <v>0.24288333333333328</v>
      </c>
      <c r="P8" s="18">
        <v>9.2549999999999993E-2</v>
      </c>
      <c r="Q8" s="18">
        <f t="shared" si="2"/>
        <v>2.8264038333333326</v>
      </c>
      <c r="R8" s="18">
        <f t="shared" si="3"/>
        <v>0.79366400000000015</v>
      </c>
      <c r="S8" s="18">
        <f t="shared" si="4"/>
        <v>3.7940183333333328</v>
      </c>
      <c r="T8" s="19">
        <f>Q8/R8</f>
        <v>3.561209571472729</v>
      </c>
      <c r="U8" s="19">
        <f>S8/N8</f>
        <v>0.20397948028673832</v>
      </c>
      <c r="V8" s="18"/>
      <c r="W8" s="18"/>
    </row>
    <row r="9" spans="1:23" x14ac:dyDescent="0.25">
      <c r="A9" s="5" t="s">
        <v>33</v>
      </c>
      <c r="B9" s="4">
        <v>7.4</v>
      </c>
      <c r="C9" s="15">
        <v>0.23876666666666668</v>
      </c>
      <c r="D9" s="15">
        <v>9.1333333333333322E-2</v>
      </c>
      <c r="E9" s="15">
        <f t="shared" si="0"/>
        <v>2.7775166666666666</v>
      </c>
      <c r="F9" s="15">
        <f t="shared" si="1"/>
        <v>0.78749799999999959</v>
      </c>
      <c r="G9" s="15">
        <f>17.9 *D9 + 8.8 * C9</f>
        <v>3.7360133333333332</v>
      </c>
      <c r="H9" s="16">
        <f>G9/B9</f>
        <v>0.50486666666666657</v>
      </c>
      <c r="I9" s="22">
        <f>E9/F9</f>
        <v>3.5270142485017968</v>
      </c>
      <c r="M9" s="5" t="s">
        <v>33</v>
      </c>
      <c r="N9" s="4">
        <v>16.5</v>
      </c>
      <c r="O9" s="18">
        <v>0.23573333333333329</v>
      </c>
      <c r="P9" s="18">
        <v>9.1999999999999998E-2</v>
      </c>
      <c r="Q9" s="18">
        <f t="shared" si="2"/>
        <v>2.7371333333333325</v>
      </c>
      <c r="R9" s="18">
        <f t="shared" si="3"/>
        <v>0.81531200000000004</v>
      </c>
      <c r="S9" s="18">
        <f t="shared" si="4"/>
        <v>3.7212533333333329</v>
      </c>
      <c r="T9" s="19">
        <f>Q9/R9</f>
        <v>3.3571606125426001</v>
      </c>
      <c r="U9" s="19">
        <f>S9/N9</f>
        <v>0.22553050505050501</v>
      </c>
      <c r="V9" s="18"/>
      <c r="W9" s="18"/>
    </row>
    <row r="10" spans="1:23" x14ac:dyDescent="0.25">
      <c r="A10" s="5" t="s">
        <v>34</v>
      </c>
      <c r="B10" s="4">
        <v>7.7</v>
      </c>
      <c r="C10" s="15">
        <v>0.24601666666666672</v>
      </c>
      <c r="D10" s="15">
        <v>9.9433333333333318E-2</v>
      </c>
      <c r="E10" s="15">
        <f t="shared" si="0"/>
        <v>2.8469926666666669</v>
      </c>
      <c r="F10" s="15">
        <f t="shared" si="1"/>
        <v>0.92167299999999952</v>
      </c>
      <c r="G10" s="15">
        <f>17.9 *D10 + 8.8 * C10</f>
        <v>3.9448033333333337</v>
      </c>
      <c r="H10" s="16">
        <f>G10/B10</f>
        <v>0.51231212121212122</v>
      </c>
      <c r="I10" s="22">
        <f>E10/F10</f>
        <v>3.0889400759994796</v>
      </c>
      <c r="M10" s="5" t="s">
        <v>34</v>
      </c>
      <c r="N10" s="4">
        <v>11.3</v>
      </c>
      <c r="O10" s="18">
        <v>0.17678333333333329</v>
      </c>
      <c r="P10" s="18">
        <v>7.0799999999999974E-2</v>
      </c>
      <c r="Q10" s="18">
        <f t="shared" si="2"/>
        <v>2.047616333333333</v>
      </c>
      <c r="R10" s="18">
        <f t="shared" si="3"/>
        <v>0.64882099999999943</v>
      </c>
      <c r="S10" s="18">
        <f t="shared" si="4"/>
        <v>2.8230133333333325</v>
      </c>
      <c r="T10" s="19">
        <f>Q10/R10</f>
        <v>3.1559032974169066</v>
      </c>
      <c r="U10" s="19">
        <f>S10/N10</f>
        <v>0.24982418879056037</v>
      </c>
      <c r="V10" s="18"/>
      <c r="W10" s="18"/>
    </row>
    <row r="11" spans="1:23" x14ac:dyDescent="0.25">
      <c r="A11" s="3" t="s">
        <v>35</v>
      </c>
      <c r="B11" s="3">
        <v>10.6</v>
      </c>
      <c r="C11" s="23">
        <v>0.32616666666666666</v>
      </c>
      <c r="D11" s="23">
        <v>0.12873333333333331</v>
      </c>
      <c r="E11" s="23">
        <f t="shared" si="0"/>
        <v>3.7831506666666659</v>
      </c>
      <c r="F11" s="23">
        <f t="shared" si="1"/>
        <v>1.1578899999999994</v>
      </c>
      <c r="G11" s="23">
        <f>17.9 *D11 + 8.8 * C11</f>
        <v>5.1745933333333323</v>
      </c>
      <c r="H11" s="24">
        <f>G11/B11</f>
        <v>0.48816918238993701</v>
      </c>
      <c r="I11" s="24">
        <f>E11/F11</f>
        <v>3.2672798509933307</v>
      </c>
      <c r="J11" s="3"/>
      <c r="K11" s="3"/>
      <c r="M11" s="3" t="s">
        <v>35</v>
      </c>
      <c r="N11" s="3">
        <v>12</v>
      </c>
      <c r="O11" s="25">
        <v>0.20273333333333327</v>
      </c>
      <c r="P11" s="25">
        <v>8.1050000000000011E-2</v>
      </c>
      <c r="Q11" s="25">
        <f t="shared" si="2"/>
        <v>2.3485838333333326</v>
      </c>
      <c r="R11" s="25">
        <f t="shared" si="3"/>
        <v>0.74110700000000052</v>
      </c>
      <c r="S11" s="25">
        <f t="shared" si="4"/>
        <v>3.2348483333333329</v>
      </c>
      <c r="T11" s="26">
        <f>Q11/R11</f>
        <v>3.1690212524417269</v>
      </c>
      <c r="U11" s="26">
        <f>S11/N11</f>
        <v>0.26957069444444443</v>
      </c>
      <c r="V11" s="25"/>
      <c r="W11" s="25"/>
    </row>
    <row r="12" spans="1:23" x14ac:dyDescent="0.25">
      <c r="A12" s="20" t="s">
        <v>36</v>
      </c>
      <c r="B12" s="4">
        <v>7</v>
      </c>
      <c r="C12" s="15">
        <v>0.19826666666666665</v>
      </c>
      <c r="D12" s="15">
        <v>7.5433333333333352E-2</v>
      </c>
      <c r="E12" s="15">
        <f t="shared" si="0"/>
        <v>2.3075276666666662</v>
      </c>
      <c r="F12" s="15">
        <f t="shared" si="1"/>
        <v>0.64547800000000044</v>
      </c>
      <c r="G12" s="15">
        <f>17.9 *D12 + 8.8 * C12</f>
        <v>3.0950033333333336</v>
      </c>
      <c r="H12" s="16">
        <f>G12/B12</f>
        <v>0.44214333333333339</v>
      </c>
      <c r="I12" s="22">
        <f>E12/F12</f>
        <v>3.5749129585619719</v>
      </c>
      <c r="M12" s="10" t="s">
        <v>36</v>
      </c>
      <c r="N12" s="4">
        <v>17.7</v>
      </c>
      <c r="O12" s="18">
        <v>0.2527833333333333</v>
      </c>
      <c r="P12" s="18">
        <v>9.8099999999999993E-2</v>
      </c>
      <c r="Q12" s="18">
        <f t="shared" si="2"/>
        <v>2.9366493333333326</v>
      </c>
      <c r="R12" s="18">
        <f t="shared" si="3"/>
        <v>0.86281099999999977</v>
      </c>
      <c r="S12" s="18">
        <f t="shared" si="4"/>
        <v>3.9804833333333329</v>
      </c>
      <c r="T12" s="19">
        <f>Q12/R12</f>
        <v>3.403583558083211</v>
      </c>
      <c r="U12" s="19">
        <f>S12/N12</f>
        <v>0.22488606403013181</v>
      </c>
      <c r="V12" s="18"/>
      <c r="W12" s="18"/>
    </row>
    <row r="13" spans="1:23" x14ac:dyDescent="0.25">
      <c r="A13" t="s">
        <v>37</v>
      </c>
      <c r="B13" s="4">
        <v>6.3</v>
      </c>
      <c r="C13" s="15">
        <v>0.1806666666666667</v>
      </c>
      <c r="D13" s="15">
        <v>7.1933333333333349E-2</v>
      </c>
      <c r="E13" s="15">
        <f t="shared" si="0"/>
        <v>2.0937726666666672</v>
      </c>
      <c r="F13" s="15">
        <f t="shared" si="1"/>
        <v>0.65434000000000003</v>
      </c>
      <c r="G13" s="15">
        <f>17.9 *D13 + 8.8 * C13</f>
        <v>2.8774733333333335</v>
      </c>
      <c r="H13" s="16">
        <f>G13/B13</f>
        <v>0.456741798941799</v>
      </c>
      <c r="I13" s="22">
        <f>E13/F13</f>
        <v>3.1998237409705461</v>
      </c>
      <c r="M13" t="s">
        <v>37</v>
      </c>
      <c r="N13" s="4">
        <v>17</v>
      </c>
      <c r="O13" s="18">
        <v>0.24593333333333328</v>
      </c>
      <c r="P13" s="18">
        <v>9.5999999999999974E-2</v>
      </c>
      <c r="Q13" s="18">
        <f t="shared" si="2"/>
        <v>2.8555133333333322</v>
      </c>
      <c r="R13" s="18">
        <f t="shared" si="3"/>
        <v>0.85098799999999963</v>
      </c>
      <c r="S13" s="18">
        <f t="shared" si="4"/>
        <v>3.8826133333333326</v>
      </c>
      <c r="T13" s="19">
        <f>Q13/R13</f>
        <v>3.3555271441352095</v>
      </c>
      <c r="U13" s="19">
        <f>S13/N13</f>
        <v>0.22838901960784308</v>
      </c>
      <c r="V13" s="18"/>
      <c r="W13" s="18"/>
    </row>
    <row r="14" spans="1:23" x14ac:dyDescent="0.25">
      <c r="A14" t="s">
        <v>38</v>
      </c>
      <c r="B14" s="4">
        <v>7.2</v>
      </c>
      <c r="C14" s="15">
        <v>0.2431166666666667</v>
      </c>
      <c r="D14" s="15">
        <v>9.428333333333333E-2</v>
      </c>
      <c r="E14" s="15">
        <f t="shared" si="0"/>
        <v>2.824531166666667</v>
      </c>
      <c r="F14" s="15">
        <f t="shared" si="1"/>
        <v>0.82846599999999948</v>
      </c>
      <c r="G14" s="15">
        <f>17.9 *D14 + 8.8 * C14</f>
        <v>3.8270983333333337</v>
      </c>
      <c r="H14" s="16">
        <f>G14/B14</f>
        <v>0.53154143518518526</v>
      </c>
      <c r="I14" s="22">
        <f>E14/F14</f>
        <v>3.4093507357775321</v>
      </c>
      <c r="M14" t="s">
        <v>38</v>
      </c>
      <c r="N14" s="4">
        <v>15.1</v>
      </c>
      <c r="O14" s="18">
        <v>0.15688333333333332</v>
      </c>
      <c r="P14" s="18">
        <v>6.2599999999999989E-2</v>
      </c>
      <c r="Q14" s="18">
        <f t="shared" si="2"/>
        <v>1.8177643333333329</v>
      </c>
      <c r="R14" s="18">
        <f t="shared" si="3"/>
        <v>0.57101899999999983</v>
      </c>
      <c r="S14" s="18">
        <f t="shared" si="4"/>
        <v>2.5011133333333331</v>
      </c>
      <c r="T14" s="19">
        <f>Q14/R14</f>
        <v>3.1833692632527697</v>
      </c>
      <c r="U14" s="19">
        <f>S14/N14</f>
        <v>0.16563664459161145</v>
      </c>
      <c r="V14" s="18"/>
      <c r="W14" s="18"/>
    </row>
    <row r="15" spans="1:23" x14ac:dyDescent="0.25">
      <c r="A15" s="5" t="s">
        <v>39</v>
      </c>
      <c r="B15" s="4">
        <v>6.1</v>
      </c>
      <c r="C15" s="15">
        <v>0.1418666666666667</v>
      </c>
      <c r="D15" s="15">
        <v>5.4183333333333306E-2</v>
      </c>
      <c r="E15" s="15">
        <f t="shared" si="0"/>
        <v>1.650535166666667</v>
      </c>
      <c r="F15" s="15">
        <f t="shared" si="1"/>
        <v>0.46617099999999934</v>
      </c>
      <c r="G15" s="15">
        <f>17.9 *D15 + 8.8 * C15</f>
        <v>2.2183083333333329</v>
      </c>
      <c r="H15" s="16">
        <f>G15/B15</f>
        <v>0.36365710382513655</v>
      </c>
      <c r="I15" s="22">
        <f>E15/F15</f>
        <v>3.54062171749566</v>
      </c>
      <c r="J15" s="15">
        <f>2.6*AVERAGE(H12:H14,H15:H19)</f>
        <v>1.1496352259284679</v>
      </c>
      <c r="K15">
        <f>2.6*_xlfn.STDEV.S(H12:H14,H15:H19)</f>
        <v>0.18740402323489569</v>
      </c>
      <c r="M15" s="5" t="s">
        <v>39</v>
      </c>
      <c r="N15" s="4">
        <v>15.9</v>
      </c>
      <c r="O15" s="18">
        <v>0.17028333333333329</v>
      </c>
      <c r="P15" s="18">
        <v>6.3500000000000001E-2</v>
      </c>
      <c r="Q15" s="18">
        <f t="shared" si="2"/>
        <v>1.9854333333333325</v>
      </c>
      <c r="R15" s="18">
        <f t="shared" si="3"/>
        <v>0.52774100000000013</v>
      </c>
      <c r="S15" s="18">
        <f t="shared" si="4"/>
        <v>2.6351433333333327</v>
      </c>
      <c r="T15" s="19">
        <f>Q15/R15</f>
        <v>3.7621358456768226</v>
      </c>
      <c r="U15" s="19">
        <f>S15/N15</f>
        <v>0.16573228511530394</v>
      </c>
      <c r="V15" s="18">
        <f>2.6*AVERAGE(U12:U14,U15:U19)</f>
        <v>0.57806731891124041</v>
      </c>
      <c r="W15" s="18">
        <f>2.6*_xlfn.STDEV.S(U12:U14,U15:U19)</f>
        <v>0.12843161970595515</v>
      </c>
    </row>
    <row r="16" spans="1:23" x14ac:dyDescent="0.25">
      <c r="A16" s="5" t="s">
        <v>40</v>
      </c>
      <c r="B16" s="4">
        <v>7.6</v>
      </c>
      <c r="C16" s="15">
        <v>0.27146666666666669</v>
      </c>
      <c r="D16" s="15">
        <v>0.10003333333333331</v>
      </c>
      <c r="E16" s="15">
        <f t="shared" si="0"/>
        <v>3.1685336666666668</v>
      </c>
      <c r="F16" s="15">
        <f t="shared" si="1"/>
        <v>0.8165139999999993</v>
      </c>
      <c r="G16" s="15">
        <f>17.9 *D16 + 8.8 * C16</f>
        <v>4.1795033333333329</v>
      </c>
      <c r="H16" s="16">
        <f>G16/B16</f>
        <v>0.54993464912280698</v>
      </c>
      <c r="I16" s="22">
        <f>E16/F16</f>
        <v>3.8805625704723612</v>
      </c>
      <c r="M16" s="5" t="s">
        <v>40</v>
      </c>
      <c r="N16" s="4">
        <v>14.7</v>
      </c>
      <c r="O16" s="18">
        <v>0.20198333333333329</v>
      </c>
      <c r="P16" s="18">
        <v>7.5500000000000012E-2</v>
      </c>
      <c r="Q16" s="18">
        <f t="shared" si="2"/>
        <v>2.3545433333333325</v>
      </c>
      <c r="R16" s="18">
        <f t="shared" si="3"/>
        <v>0.62968700000000044</v>
      </c>
      <c r="S16" s="18">
        <f t="shared" si="4"/>
        <v>3.1289033333333331</v>
      </c>
      <c r="T16" s="19">
        <f>Q16/R16</f>
        <v>3.7392281138618566</v>
      </c>
      <c r="U16" s="19">
        <f>S16/N16</f>
        <v>0.21285056689342402</v>
      </c>
      <c r="V16" s="18"/>
      <c r="W16" s="18"/>
    </row>
    <row r="17" spans="1:23" x14ac:dyDescent="0.25">
      <c r="A17" s="5" t="s">
        <v>41</v>
      </c>
      <c r="B17" s="4">
        <v>7.8</v>
      </c>
      <c r="C17" s="15">
        <v>0.21861666666666668</v>
      </c>
      <c r="D17" s="15">
        <v>8.0733333333333324E-2</v>
      </c>
      <c r="E17" s="15">
        <f t="shared" si="0"/>
        <v>2.551185666666667</v>
      </c>
      <c r="F17" s="15">
        <f t="shared" si="1"/>
        <v>0.66117099999999951</v>
      </c>
      <c r="G17" s="15">
        <f>17.9 *D17 + 8.8 * C17</f>
        <v>3.3689533333333337</v>
      </c>
      <c r="H17" s="16">
        <f>G17/B17</f>
        <v>0.43191709401709405</v>
      </c>
      <c r="I17" s="22">
        <f>E17/F17</f>
        <v>3.8585867599556982</v>
      </c>
      <c r="M17" s="5" t="s">
        <v>41</v>
      </c>
      <c r="N17" s="4">
        <v>15.1</v>
      </c>
      <c r="O17" s="18">
        <v>0.19513333333333333</v>
      </c>
      <c r="P17" s="18">
        <v>7.1299999999999975E-2</v>
      </c>
      <c r="Q17" s="18">
        <f t="shared" si="2"/>
        <v>2.2792663333333332</v>
      </c>
      <c r="R17" s="18">
        <f t="shared" si="3"/>
        <v>0.57439399999999941</v>
      </c>
      <c r="S17" s="18">
        <f t="shared" si="4"/>
        <v>2.9934433333333326</v>
      </c>
      <c r="T17" s="19">
        <f>Q17/R17</f>
        <v>3.9681235063968905</v>
      </c>
      <c r="U17" s="19">
        <f>S17/N17</f>
        <v>0.19824128035320085</v>
      </c>
      <c r="V17" s="18"/>
      <c r="W17" s="18"/>
    </row>
    <row r="18" spans="1:23" x14ac:dyDescent="0.25">
      <c r="A18" s="5" t="s">
        <v>42</v>
      </c>
      <c r="B18" s="4">
        <v>9.1</v>
      </c>
      <c r="C18" s="15">
        <v>0.24151666666666666</v>
      </c>
      <c r="D18" s="15">
        <v>9.3583333333333352E-2</v>
      </c>
      <c r="E18" s="15">
        <f t="shared" si="0"/>
        <v>2.8061641666666666</v>
      </c>
      <c r="F18" s="15">
        <f t="shared" si="1"/>
        <v>0.82136800000000032</v>
      </c>
      <c r="G18" s="15">
        <f>17.9 *D18 + 8.8 * C18</f>
        <v>3.8004883333333339</v>
      </c>
      <c r="H18" s="16">
        <f>G18/B18</f>
        <v>0.41763608058608065</v>
      </c>
      <c r="I18" s="22">
        <f>E18/F18</f>
        <v>3.4164517812559847</v>
      </c>
      <c r="M18" s="5" t="s">
        <v>42</v>
      </c>
      <c r="N18" s="4">
        <v>12.9</v>
      </c>
      <c r="O18" s="18">
        <v>0.25113333333333326</v>
      </c>
      <c r="P18" s="18">
        <v>9.6649999999999986E-2</v>
      </c>
      <c r="Q18" s="18">
        <f t="shared" si="2"/>
        <v>2.9197398333333324</v>
      </c>
      <c r="R18" s="18">
        <f t="shared" si="3"/>
        <v>0.84041900000000003</v>
      </c>
      <c r="S18" s="18">
        <f t="shared" si="4"/>
        <v>3.9400083333333327</v>
      </c>
      <c r="T18" s="19">
        <f>Q18/R18</f>
        <v>3.4741478159505346</v>
      </c>
      <c r="U18" s="19">
        <f>S18/N18</f>
        <v>0.30542700258397926</v>
      </c>
      <c r="V18" s="18"/>
      <c r="W18" s="18"/>
    </row>
    <row r="19" spans="1:23" x14ac:dyDescent="0.25">
      <c r="A19" s="3" t="s">
        <v>43</v>
      </c>
      <c r="B19" s="3">
        <v>6.7</v>
      </c>
      <c r="C19" s="23">
        <v>0.14246666666666669</v>
      </c>
      <c r="D19" s="23">
        <v>5.8633333333333315E-2</v>
      </c>
      <c r="E19" s="23">
        <f t="shared" si="0"/>
        <v>1.6457396666666668</v>
      </c>
      <c r="F19" s="23">
        <f t="shared" si="1"/>
        <v>0.55551399999999951</v>
      </c>
      <c r="G19" s="23">
        <f>17.9 *D19 + 8.8 * C19</f>
        <v>2.3032433333333335</v>
      </c>
      <c r="H19" s="24">
        <f>G19/B19</f>
        <v>0.34376766169154233</v>
      </c>
      <c r="I19" s="27">
        <f>E19/F19</f>
        <v>2.9625529989643256</v>
      </c>
      <c r="J19" s="3"/>
      <c r="K19" s="3"/>
      <c r="M19" s="3" t="s">
        <v>43</v>
      </c>
      <c r="N19" s="28">
        <v>10.9</v>
      </c>
      <c r="O19" s="25">
        <v>0.1948333333333333</v>
      </c>
      <c r="P19" s="25">
        <v>7.3199999999999987E-2</v>
      </c>
      <c r="Q19" s="25">
        <f t="shared" si="2"/>
        <v>2.2701553333333329</v>
      </c>
      <c r="R19" s="25">
        <f t="shared" si="3"/>
        <v>0.61510999999999982</v>
      </c>
      <c r="S19" s="25">
        <f t="shared" si="4"/>
        <v>3.0248133333333329</v>
      </c>
      <c r="T19" s="26">
        <f>Q19/R19</f>
        <v>3.6906493689475597</v>
      </c>
      <c r="U19" s="26">
        <f>S19/N19</f>
        <v>0.27750581039755345</v>
      </c>
      <c r="V19" s="25"/>
      <c r="W19" s="25"/>
    </row>
    <row r="20" spans="1:23" x14ac:dyDescent="0.25">
      <c r="A20" t="s">
        <v>44</v>
      </c>
      <c r="B20" s="4">
        <v>10.9</v>
      </c>
      <c r="C20" s="15">
        <v>0.38196666666666668</v>
      </c>
      <c r="D20" s="15">
        <v>0.14408333333333334</v>
      </c>
      <c r="E20" s="15">
        <f t="shared" si="0"/>
        <v>4.4489841666666665</v>
      </c>
      <c r="F20" s="15">
        <f t="shared" si="1"/>
        <v>1.2178389999999999</v>
      </c>
      <c r="G20" s="15">
        <f>17.9 *D20 + 8.8 * C20</f>
        <v>5.9403983333333343</v>
      </c>
      <c r="H20" s="16">
        <f>G20/B20</f>
        <v>0.54499067278287472</v>
      </c>
      <c r="I20" s="22">
        <f>E20/F20</f>
        <v>3.6531792516635342</v>
      </c>
      <c r="M20" t="s">
        <v>44</v>
      </c>
      <c r="N20" s="4">
        <v>19.100000000000001</v>
      </c>
      <c r="O20" s="18">
        <v>0.26868333333333333</v>
      </c>
      <c r="P20" s="18">
        <v>0.10425000000000001</v>
      </c>
      <c r="Q20" s="18">
        <f t="shared" si="2"/>
        <v>3.1214208333333331</v>
      </c>
      <c r="R20" s="18">
        <f t="shared" si="3"/>
        <v>0.91665799999999997</v>
      </c>
      <c r="S20" s="18">
        <f t="shared" si="4"/>
        <v>4.2304883333333336</v>
      </c>
      <c r="T20" s="19">
        <f>Q20/R20</f>
        <v>3.4052185584300068</v>
      </c>
      <c r="U20" s="19">
        <f>S20/N20</f>
        <v>0.22149153577661432</v>
      </c>
      <c r="V20" s="18"/>
      <c r="W20" s="18"/>
    </row>
    <row r="21" spans="1:23" x14ac:dyDescent="0.25">
      <c r="A21" t="s">
        <v>45</v>
      </c>
      <c r="B21" s="4">
        <v>10.3</v>
      </c>
      <c r="C21" s="15">
        <v>0.27396666666666669</v>
      </c>
      <c r="D21" s="15">
        <v>0.10668333333333332</v>
      </c>
      <c r="E21" s="15">
        <f t="shared" si="0"/>
        <v>3.1817301666666671</v>
      </c>
      <c r="F21" s="15">
        <f t="shared" si="1"/>
        <v>0.94261899999999943</v>
      </c>
      <c r="G21" s="15">
        <f>17.9 *D21 + 8.8 * C21</f>
        <v>4.3205383333333334</v>
      </c>
      <c r="H21" s="16">
        <f>G21/B21</f>
        <v>0.41946974110032359</v>
      </c>
      <c r="I21" s="22">
        <f>E21/F21</f>
        <v>3.3754148459416466</v>
      </c>
      <c r="M21" t="s">
        <v>45</v>
      </c>
      <c r="N21" s="4">
        <v>19.600000000000001</v>
      </c>
      <c r="O21" s="18">
        <v>0.28783333333333333</v>
      </c>
      <c r="P21" s="18">
        <v>0.10999999999999999</v>
      </c>
      <c r="Q21" s="18">
        <f t="shared" si="2"/>
        <v>3.348583333333333</v>
      </c>
      <c r="R21" s="18">
        <f t="shared" si="3"/>
        <v>0.94720999999999966</v>
      </c>
      <c r="S21" s="18">
        <f t="shared" si="4"/>
        <v>4.5019333333333336</v>
      </c>
      <c r="T21" s="19">
        <f>Q21/R21</f>
        <v>3.5352069058955609</v>
      </c>
      <c r="U21" s="19">
        <f>S21/N21</f>
        <v>0.22969047619047619</v>
      </c>
      <c r="V21" s="18"/>
      <c r="W21" s="18"/>
    </row>
    <row r="22" spans="1:23" x14ac:dyDescent="0.25">
      <c r="A22" s="5" t="s">
        <v>46</v>
      </c>
      <c r="B22" s="4">
        <v>9.4</v>
      </c>
      <c r="C22" s="15">
        <v>0.32011666666666666</v>
      </c>
      <c r="D22" s="15">
        <v>0.11963333333333331</v>
      </c>
      <c r="E22" s="15">
        <f t="shared" si="0"/>
        <v>3.731704666666666</v>
      </c>
      <c r="F22" s="15">
        <f t="shared" si="1"/>
        <v>0.99747099999999955</v>
      </c>
      <c r="G22" s="15">
        <f>17.9 *D22 + 8.8 * C22</f>
        <v>4.9584633333333326</v>
      </c>
      <c r="H22" s="16">
        <f>G22/B22</f>
        <v>0.52749609929078001</v>
      </c>
      <c r="I22" s="22">
        <f>E22/F22</f>
        <v>3.7411660756720422</v>
      </c>
      <c r="M22" s="5" t="s">
        <v>46</v>
      </c>
      <c r="N22" s="4">
        <v>19.100000000000001</v>
      </c>
      <c r="O22" s="18">
        <v>0.20218333333333333</v>
      </c>
      <c r="P22" s="18">
        <v>8.3999999999999991E-2</v>
      </c>
      <c r="Q22" s="18">
        <f t="shared" si="2"/>
        <v>2.333368333333333</v>
      </c>
      <c r="R22" s="18">
        <f t="shared" si="3"/>
        <v>0.80471299999999968</v>
      </c>
      <c r="S22" s="18">
        <f t="shared" si="4"/>
        <v>3.2828133333333334</v>
      </c>
      <c r="T22" s="19">
        <f>Q22/R22</f>
        <v>2.8996279833099923</v>
      </c>
      <c r="U22" s="19">
        <f>S22/N22</f>
        <v>0.17187504363001743</v>
      </c>
      <c r="V22" s="18"/>
      <c r="W22" s="18"/>
    </row>
    <row r="23" spans="1:23" x14ac:dyDescent="0.25">
      <c r="A23" s="5" t="s">
        <v>47</v>
      </c>
      <c r="B23" s="4">
        <v>8.8000000000000007</v>
      </c>
      <c r="C23" s="15">
        <v>0.23621666666666669</v>
      </c>
      <c r="D23" s="15">
        <v>8.8333333333333319E-2</v>
      </c>
      <c r="E23" s="15">
        <f t="shared" si="0"/>
        <v>2.7535016666666667</v>
      </c>
      <c r="F23" s="15">
        <f t="shared" si="1"/>
        <v>0.73717899999999936</v>
      </c>
      <c r="G23" s="15">
        <f>17.9 *D23 + 8.8 * C23</f>
        <v>3.6598733333333335</v>
      </c>
      <c r="H23" s="16">
        <f>G23/B23</f>
        <v>0.41589469696969694</v>
      </c>
      <c r="I23" s="22">
        <f>E23/F23</f>
        <v>3.735187338036853</v>
      </c>
      <c r="J23" s="15">
        <f>2.6*AVERAGE(H20:H22,H23:H27)</f>
        <v>1.256565531513681</v>
      </c>
      <c r="K23">
        <f>2.6*_xlfn.STDEV.S(H20:H22,H23:H27)</f>
        <v>0.14571252859515005</v>
      </c>
      <c r="M23" s="5" t="s">
        <v>47</v>
      </c>
      <c r="N23" s="4">
        <v>20.8</v>
      </c>
      <c r="O23" s="18">
        <v>0.25998333333333329</v>
      </c>
      <c r="P23" s="18">
        <v>9.7399999999999987E-2</v>
      </c>
      <c r="Q23" s="18">
        <f t="shared" si="2"/>
        <v>3.0300423333333328</v>
      </c>
      <c r="R23" s="18">
        <f t="shared" si="3"/>
        <v>0.81505700000000014</v>
      </c>
      <c r="S23" s="18">
        <f t="shared" si="4"/>
        <v>4.0313133333333324</v>
      </c>
      <c r="T23" s="19">
        <f>Q23/R23</f>
        <v>3.7175833510212564</v>
      </c>
      <c r="U23" s="19">
        <f>S23/N23</f>
        <v>0.19381314102564098</v>
      </c>
      <c r="V23" s="18">
        <f>2.6*AVERAGE(U20:U22,U23:U27)</f>
        <v>0.57289824566346825</v>
      </c>
      <c r="W23" s="18">
        <f>2.6*_xlfn.STDEV.S(U20:U22,U23:U27)</f>
        <v>9.4960785357832242E-2</v>
      </c>
    </row>
    <row r="24" spans="1:23" x14ac:dyDescent="0.25">
      <c r="A24" s="5" t="s">
        <v>48</v>
      </c>
      <c r="B24" s="4">
        <v>8.6</v>
      </c>
      <c r="C24" s="15">
        <v>0.27801666666666669</v>
      </c>
      <c r="D24" s="15">
        <v>0.10368333333333332</v>
      </c>
      <c r="E24" s="15">
        <f t="shared" si="0"/>
        <v>3.2415351666666665</v>
      </c>
      <c r="F24" s="15">
        <f t="shared" si="1"/>
        <v>0.86180799999999946</v>
      </c>
      <c r="G24" s="15">
        <f>17.9 *D24 + 8.8 * C24</f>
        <v>4.3024783333333332</v>
      </c>
      <c r="H24" s="16">
        <f>G24/B24</f>
        <v>0.50028817829457362</v>
      </c>
      <c r="I24" s="22">
        <f>E24/F24</f>
        <v>3.7613194199481423</v>
      </c>
      <c r="M24" s="5" t="s">
        <v>48</v>
      </c>
      <c r="N24" s="4">
        <v>22.5</v>
      </c>
      <c r="O24" s="18">
        <v>0.33918333333333334</v>
      </c>
      <c r="P24" s="18">
        <v>0.12605</v>
      </c>
      <c r="Q24" s="18">
        <f t="shared" si="2"/>
        <v>3.9559488333333328</v>
      </c>
      <c r="R24" s="18">
        <f t="shared" si="3"/>
        <v>1.042208</v>
      </c>
      <c r="S24" s="18">
        <f t="shared" si="4"/>
        <v>5.241108333333333</v>
      </c>
      <c r="T24" s="19">
        <f>Q24/R24</f>
        <v>3.7957383107146874</v>
      </c>
      <c r="U24" s="19">
        <f>S24/N24</f>
        <v>0.23293814814814814</v>
      </c>
      <c r="V24" s="18"/>
      <c r="W24" s="18"/>
    </row>
    <row r="25" spans="1:23" x14ac:dyDescent="0.25">
      <c r="A25" s="5" t="s">
        <v>49</v>
      </c>
      <c r="B25" s="4">
        <v>9.8000000000000007</v>
      </c>
      <c r="C25" s="15">
        <v>0.26766666666666666</v>
      </c>
      <c r="D25" s="15">
        <v>9.9783333333333335E-2</v>
      </c>
      <c r="E25" s="15">
        <f t="shared" si="0"/>
        <v>3.1209711666666662</v>
      </c>
      <c r="F25" s="15">
        <f t="shared" si="1"/>
        <v>0.82889499999999994</v>
      </c>
      <c r="G25" s="15">
        <f>17.9 *D25 + 8.8 * C25</f>
        <v>4.1415883333333339</v>
      </c>
      <c r="H25" s="16">
        <f>G25/B25</f>
        <v>0.42261105442176872</v>
      </c>
      <c r="I25" s="22">
        <f>E25/F25</f>
        <v>3.7652189561605107</v>
      </c>
      <c r="M25" s="5" t="s">
        <v>49</v>
      </c>
      <c r="N25" s="4">
        <v>21.1</v>
      </c>
      <c r="O25" s="18">
        <v>0.3400333333333333</v>
      </c>
      <c r="P25" s="18">
        <v>0.12779999999999997</v>
      </c>
      <c r="Q25" s="18">
        <f t="shared" si="2"/>
        <v>3.9618613333333328</v>
      </c>
      <c r="R25" s="18">
        <f t="shared" si="3"/>
        <v>1.0745059999999995</v>
      </c>
      <c r="S25" s="18">
        <f t="shared" si="4"/>
        <v>5.279913333333333</v>
      </c>
      <c r="T25" s="19">
        <f>Q25/R25</f>
        <v>3.6871467756655938</v>
      </c>
      <c r="U25" s="19">
        <f>S25/N25</f>
        <v>0.25023285939968404</v>
      </c>
      <c r="V25" s="18"/>
      <c r="W25" s="18"/>
    </row>
    <row r="26" spans="1:23" x14ac:dyDescent="0.25">
      <c r="A26" s="5" t="s">
        <v>50</v>
      </c>
      <c r="B26" s="4">
        <v>10</v>
      </c>
      <c r="C26" s="15">
        <v>0.35066666666666668</v>
      </c>
      <c r="D26" s="15">
        <v>0.13088333333333332</v>
      </c>
      <c r="E26" s="15">
        <f t="shared" si="0"/>
        <v>4.0883021666666668</v>
      </c>
      <c r="F26" s="15">
        <f t="shared" si="1"/>
        <v>1.0892049999999993</v>
      </c>
      <c r="G26" s="15">
        <f>17.9 *D26 + 8.8 * C26</f>
        <v>5.4286783333333339</v>
      </c>
      <c r="H26" s="16">
        <f>G26/B26</f>
        <v>0.54286783333333344</v>
      </c>
      <c r="I26" s="22">
        <f>E26/F26</f>
        <v>3.7534735579313989</v>
      </c>
      <c r="M26" s="5" t="s">
        <v>50</v>
      </c>
      <c r="N26" s="4">
        <v>13.1</v>
      </c>
      <c r="O26" s="18">
        <v>0.23778333333333329</v>
      </c>
      <c r="P26" s="18">
        <v>8.8650000000000007E-2</v>
      </c>
      <c r="Q26" s="18">
        <f t="shared" si="2"/>
        <v>2.7725148333333327</v>
      </c>
      <c r="R26" s="18">
        <f t="shared" si="3"/>
        <v>0.73649600000000026</v>
      </c>
      <c r="S26" s="18">
        <f t="shared" si="4"/>
        <v>3.6793283333333333</v>
      </c>
      <c r="T26" s="19">
        <f>Q26/R26</f>
        <v>3.76446692627432</v>
      </c>
      <c r="U26" s="19">
        <f>S26/N26</f>
        <v>0.28086475826972013</v>
      </c>
      <c r="V26" s="18"/>
      <c r="W26" s="18"/>
    </row>
    <row r="27" spans="1:23" x14ac:dyDescent="0.25">
      <c r="A27" s="3" t="s">
        <v>51</v>
      </c>
      <c r="B27" s="3">
        <v>9.9</v>
      </c>
      <c r="C27" s="23">
        <v>0.31291666666666668</v>
      </c>
      <c r="D27" s="23">
        <v>0.11868333333333331</v>
      </c>
      <c r="E27" s="23">
        <f t="shared" si="0"/>
        <v>3.6429151666666666</v>
      </c>
      <c r="F27" s="23">
        <f t="shared" si="1"/>
        <v>1.0110699999999992</v>
      </c>
      <c r="G27" s="23">
        <f>17.9 *D27 + 8.8 * C27</f>
        <v>4.878098333333333</v>
      </c>
      <c r="H27" s="24">
        <f>G27/B27</f>
        <v>0.49273720538720533</v>
      </c>
      <c r="I27" s="24">
        <f>E27/F27</f>
        <v>3.6030296286772128</v>
      </c>
      <c r="J27" s="3"/>
      <c r="K27" s="3"/>
      <c r="M27" s="3" t="s">
        <v>51</v>
      </c>
      <c r="N27" s="28">
        <v>14.4</v>
      </c>
      <c r="O27" s="25">
        <v>0.16618333333333329</v>
      </c>
      <c r="P27" s="25">
        <v>6.4599999999999991E-2</v>
      </c>
      <c r="Q27" s="25">
        <f t="shared" si="2"/>
        <v>1.9302943333333329</v>
      </c>
      <c r="R27" s="25">
        <f t="shared" si="3"/>
        <v>0.56945299999999999</v>
      </c>
      <c r="S27" s="25">
        <f t="shared" si="4"/>
        <v>2.6187533333333328</v>
      </c>
      <c r="T27" s="26">
        <f>Q27/R27</f>
        <v>3.389734242041631</v>
      </c>
      <c r="U27" s="26">
        <f>S27/N27</f>
        <v>0.18185787037037032</v>
      </c>
      <c r="V27" s="25"/>
      <c r="W27" s="25"/>
    </row>
    <row r="28" spans="1:23" x14ac:dyDescent="0.25">
      <c r="A28" s="4" t="s">
        <v>52</v>
      </c>
      <c r="B28" s="4">
        <v>9.9</v>
      </c>
      <c r="C28" s="15">
        <v>0.33266666666666667</v>
      </c>
      <c r="D28" s="15">
        <v>0.12919999999999998</v>
      </c>
      <c r="E28" s="15">
        <f t="shared" si="0"/>
        <v>3.8643986666666663</v>
      </c>
      <c r="F28" s="15">
        <f t="shared" si="1"/>
        <v>1.1375199999999996</v>
      </c>
      <c r="G28" s="15">
        <f>17.9 *D28 + 8.8 * C28</f>
        <v>5.2401466666666661</v>
      </c>
      <c r="H28" s="16">
        <f>G28/B28</f>
        <v>0.52930774410774406</v>
      </c>
      <c r="I28" s="22">
        <f>E28/F28</f>
        <v>3.3972138218815209</v>
      </c>
      <c r="M28" s="4" t="s">
        <v>52</v>
      </c>
      <c r="N28" s="4">
        <v>14.3</v>
      </c>
      <c r="O28" s="18">
        <v>0.21439999999999998</v>
      </c>
      <c r="P28" s="18">
        <v>8.929999999999999E-2</v>
      </c>
      <c r="Q28" s="18">
        <f t="shared" si="2"/>
        <v>2.4737329999999997</v>
      </c>
      <c r="R28" s="18">
        <f t="shared" si="3"/>
        <v>0.85798199999999969</v>
      </c>
      <c r="S28" s="18">
        <f t="shared" si="4"/>
        <v>3.4851899999999993</v>
      </c>
      <c r="T28" s="19">
        <f>Q28/R28</f>
        <v>2.8831991813348075</v>
      </c>
      <c r="U28" s="19">
        <f>S28/N28</f>
        <v>0.24371958041958036</v>
      </c>
      <c r="V28" s="18"/>
      <c r="W28" s="18"/>
    </row>
    <row r="29" spans="1:23" x14ac:dyDescent="0.25">
      <c r="A29" s="4" t="s">
        <v>53</v>
      </c>
      <c r="B29" s="4">
        <v>6.8</v>
      </c>
      <c r="C29" s="15">
        <v>0.19506666666666667</v>
      </c>
      <c r="D29" s="15">
        <v>7.9949999999999993E-2</v>
      </c>
      <c r="E29" s="15">
        <f t="shared" si="0"/>
        <v>2.2542861666666667</v>
      </c>
      <c r="F29" s="15">
        <f t="shared" si="1"/>
        <v>0.75375699999999979</v>
      </c>
      <c r="G29" s="15">
        <f>17.9 *D29 + 8.8 * C29</f>
        <v>3.1476916666666668</v>
      </c>
      <c r="H29" s="16">
        <f>G29/B29</f>
        <v>0.46289583333333334</v>
      </c>
      <c r="I29" s="21">
        <f>E29/F29</f>
        <v>2.9907333088338381</v>
      </c>
      <c r="M29" s="4" t="s">
        <v>53</v>
      </c>
      <c r="N29" s="4">
        <v>16.7</v>
      </c>
      <c r="O29" s="18">
        <v>0.24889999999999995</v>
      </c>
      <c r="P29" s="18">
        <v>0.10305000000000003</v>
      </c>
      <c r="Q29" s="18">
        <f t="shared" si="2"/>
        <v>2.8735204999999993</v>
      </c>
      <c r="R29" s="18">
        <f t="shared" si="3"/>
        <v>0.9832170000000009</v>
      </c>
      <c r="S29" s="18">
        <f t="shared" si="4"/>
        <v>4.0349149999999998</v>
      </c>
      <c r="T29" s="19">
        <f>Q29/R29</f>
        <v>2.9225699921787323</v>
      </c>
      <c r="U29" s="19">
        <f>S29/N29</f>
        <v>0.24161167664670657</v>
      </c>
      <c r="V29" s="18"/>
      <c r="W29" s="18"/>
    </row>
    <row r="30" spans="1:23" x14ac:dyDescent="0.25">
      <c r="A30" s="4" t="s">
        <v>54</v>
      </c>
      <c r="B30" s="4">
        <v>8.1999999999999993</v>
      </c>
      <c r="C30" s="15">
        <v>0.30246666666666666</v>
      </c>
      <c r="D30" s="15">
        <v>0.11745</v>
      </c>
      <c r="E30" s="15">
        <f t="shared" si="0"/>
        <v>3.5136411666666665</v>
      </c>
      <c r="F30" s="15">
        <f t="shared" si="1"/>
        <v>1.0338189999999998</v>
      </c>
      <c r="G30" s="15">
        <f>17.9 *D30 + 8.8 * C30</f>
        <v>4.7640616666666666</v>
      </c>
      <c r="H30" s="16">
        <f>G30/B30</f>
        <v>0.58098313008130087</v>
      </c>
      <c r="I30" s="22">
        <f>E30/F30</f>
        <v>3.3987005139842341</v>
      </c>
      <c r="M30" s="4" t="s">
        <v>54</v>
      </c>
      <c r="N30" s="4">
        <v>14.1</v>
      </c>
      <c r="O30" s="18">
        <v>0.17680000000000001</v>
      </c>
      <c r="P30" s="18">
        <v>7.5250000000000011E-2</v>
      </c>
      <c r="Q30" s="18">
        <f t="shared" si="2"/>
        <v>2.0354125000000001</v>
      </c>
      <c r="R30" s="18">
        <f t="shared" si="3"/>
        <v>0.74085900000000005</v>
      </c>
      <c r="S30" s="18">
        <f t="shared" si="4"/>
        <v>2.9028150000000004</v>
      </c>
      <c r="T30" s="19">
        <f>Q30/R30</f>
        <v>2.7473682576576648</v>
      </c>
      <c r="U30" s="19">
        <f>S30/N30</f>
        <v>0.20587340425531919</v>
      </c>
      <c r="V30" s="18"/>
      <c r="W30" s="18"/>
    </row>
    <row r="31" spans="1:23" x14ac:dyDescent="0.25">
      <c r="A31" s="4" t="s">
        <v>55</v>
      </c>
      <c r="B31" s="4">
        <v>6.5</v>
      </c>
      <c r="C31" s="15">
        <v>0.1937166666666667</v>
      </c>
      <c r="D31" s="15">
        <v>7.644999999999999E-2</v>
      </c>
      <c r="E31" s="15">
        <f t="shared" si="0"/>
        <v>2.2469061666666668</v>
      </c>
      <c r="F31" s="15">
        <f t="shared" si="1"/>
        <v>0.68754399999999949</v>
      </c>
      <c r="G31" s="15">
        <f>17.9 *D31 + 8.8 * C31</f>
        <v>3.0731616666666666</v>
      </c>
      <c r="H31" s="16">
        <f>G31/B31</f>
        <v>0.47279410256410254</v>
      </c>
      <c r="I31" s="22">
        <f>E31/F31</f>
        <v>3.2680179983632587</v>
      </c>
      <c r="J31" s="15">
        <f t="shared" ref="J31" si="5">2.6*AVERAGE(H28:H30,H31:H35)</f>
        <v>1.3793292068513838</v>
      </c>
      <c r="K31">
        <f>2.6*_xlfn.STDEV.S(H28:H30,H31:H35)</f>
        <v>0.14660626879464142</v>
      </c>
      <c r="M31" s="4" t="s">
        <v>55</v>
      </c>
      <c r="N31" s="4">
        <v>17.600000000000001</v>
      </c>
      <c r="O31" s="18">
        <v>0.22569999999999996</v>
      </c>
      <c r="P31" s="18">
        <v>8.8350000000000012E-2</v>
      </c>
      <c r="Q31" s="18">
        <f t="shared" si="2"/>
        <v>2.619893499999999</v>
      </c>
      <c r="R31" s="18">
        <f t="shared" si="3"/>
        <v>0.78611100000000045</v>
      </c>
      <c r="S31" s="18">
        <f t="shared" si="4"/>
        <v>3.5676249999999996</v>
      </c>
      <c r="T31" s="19">
        <f>Q31/R31</f>
        <v>3.3327271848377613</v>
      </c>
      <c r="U31" s="19">
        <f>S31/N31</f>
        <v>0.20270596590909087</v>
      </c>
      <c r="V31" s="18">
        <f t="shared" ref="V31" si="6">2.6*AVERAGE(U28:U30,U31:U35)</f>
        <v>0.71760906520336487</v>
      </c>
      <c r="W31" s="18">
        <f>2.6*_xlfn.STDEV.S(U28:U30,U31:U35)</f>
        <v>0.20610603479478237</v>
      </c>
    </row>
    <row r="32" spans="1:23" x14ac:dyDescent="0.25">
      <c r="A32" s="4" t="s">
        <v>56</v>
      </c>
      <c r="B32" s="4">
        <v>5.4</v>
      </c>
      <c r="C32" s="15">
        <v>0.18926666666666664</v>
      </c>
      <c r="D32" s="15">
        <v>7.3050000000000004E-2</v>
      </c>
      <c r="E32" s="15">
        <f t="shared" si="0"/>
        <v>2.1998771666666661</v>
      </c>
      <c r="F32" s="15">
        <f t="shared" si="1"/>
        <v>0.63772300000000015</v>
      </c>
      <c r="G32" s="15">
        <f>17.9 *D32 + 8.8 * C32</f>
        <v>2.9731416666666668</v>
      </c>
      <c r="H32" s="16">
        <f>G32/B32</f>
        <v>0.55058179012345676</v>
      </c>
      <c r="I32" s="22">
        <f>E32/F32</f>
        <v>3.4495810354443317</v>
      </c>
      <c r="M32" s="4" t="s">
        <v>56</v>
      </c>
      <c r="N32" s="4">
        <v>16.399999999999999</v>
      </c>
      <c r="O32" s="18">
        <v>0.26744999999999997</v>
      </c>
      <c r="P32" s="18">
        <v>0.10589999999999999</v>
      </c>
      <c r="Q32" s="18">
        <f t="shared" si="2"/>
        <v>3.1011539999999993</v>
      </c>
      <c r="R32" s="18">
        <f t="shared" si="3"/>
        <v>0.95651099999999989</v>
      </c>
      <c r="S32" s="18">
        <f t="shared" si="4"/>
        <v>4.2491699999999994</v>
      </c>
      <c r="T32" s="19">
        <f>Q32/R32</f>
        <v>3.2421519459786659</v>
      </c>
      <c r="U32" s="19">
        <f>S32/N32</f>
        <v>0.25909573170731709</v>
      </c>
      <c r="V32" s="18"/>
      <c r="W32" s="18"/>
    </row>
    <row r="33" spans="1:23" x14ac:dyDescent="0.25">
      <c r="A33" s="4" t="s">
        <v>57</v>
      </c>
      <c r="B33" s="4">
        <v>7.5</v>
      </c>
      <c r="C33" s="15">
        <v>0.22706666666666669</v>
      </c>
      <c r="D33" s="15">
        <v>8.5199999999999998E-2</v>
      </c>
      <c r="E33" s="15">
        <f t="shared" si="0"/>
        <v>2.6460386666666666</v>
      </c>
      <c r="F33" s="15">
        <f t="shared" si="1"/>
        <v>0.71459199999999967</v>
      </c>
      <c r="G33" s="15">
        <f>17.9 *D33 + 8.8 * C33</f>
        <v>3.5232666666666668</v>
      </c>
      <c r="H33" s="16">
        <f>G33/B33</f>
        <v>0.4697688888888889</v>
      </c>
      <c r="I33" s="22">
        <f>E33/F33</f>
        <v>3.702866344244923</v>
      </c>
      <c r="M33" s="4" t="s">
        <v>57</v>
      </c>
      <c r="N33" s="4">
        <v>15.4</v>
      </c>
      <c r="O33" s="18">
        <v>0.27794999999999997</v>
      </c>
      <c r="P33" s="18">
        <v>0.10639999999999999</v>
      </c>
      <c r="Q33" s="18">
        <f t="shared" si="2"/>
        <v>3.2331089999999993</v>
      </c>
      <c r="R33" s="18">
        <f t="shared" si="3"/>
        <v>0.91835100000000014</v>
      </c>
      <c r="S33" s="18">
        <f t="shared" si="4"/>
        <v>4.3505199999999995</v>
      </c>
      <c r="T33" s="19">
        <f>Q33/R33</f>
        <v>3.5205591326192263</v>
      </c>
      <c r="U33" s="19">
        <f>S33/N33</f>
        <v>0.28250129870129864</v>
      </c>
      <c r="V33" s="18"/>
      <c r="W33" s="18"/>
    </row>
    <row r="34" spans="1:23" x14ac:dyDescent="0.25">
      <c r="A34" s="4" t="s">
        <v>58</v>
      </c>
      <c r="B34" s="4">
        <v>8.4</v>
      </c>
      <c r="C34" s="15">
        <v>0.30236666666666667</v>
      </c>
      <c r="D34" s="15">
        <v>0.11775000000000002</v>
      </c>
      <c r="E34" s="15">
        <f t="shared" si="0"/>
        <v>3.5115341666666664</v>
      </c>
      <c r="F34" s="15">
        <f t="shared" si="1"/>
        <v>1.0404910000000001</v>
      </c>
      <c r="G34" s="15">
        <f>17.9 *D34 + 8.8 * C34</f>
        <v>4.7685516666666672</v>
      </c>
      <c r="H34" s="16">
        <f>G34/B34</f>
        <v>0.56768472222222222</v>
      </c>
      <c r="I34" s="22">
        <f>E34/F34</f>
        <v>3.3748818266248013</v>
      </c>
      <c r="M34" s="4" t="s">
        <v>58</v>
      </c>
      <c r="N34" s="4">
        <v>8.5</v>
      </c>
      <c r="O34" s="18">
        <v>0.1709</v>
      </c>
      <c r="P34" s="18">
        <v>7.1649999999999991E-2</v>
      </c>
      <c r="Q34" s="18">
        <f t="shared" si="2"/>
        <v>1.9705264999999996</v>
      </c>
      <c r="R34" s="18">
        <f t="shared" si="3"/>
        <v>0.6935969999999998</v>
      </c>
      <c r="S34" s="18">
        <f t="shared" si="4"/>
        <v>2.7864550000000001</v>
      </c>
      <c r="T34" s="19">
        <f>Q34/R34</f>
        <v>2.8410251197741632</v>
      </c>
      <c r="U34" s="19">
        <f>S34/N34</f>
        <v>0.32781823529411769</v>
      </c>
      <c r="V34" s="18"/>
      <c r="W34" s="18"/>
    </row>
    <row r="35" spans="1:23" x14ac:dyDescent="0.25">
      <c r="A35" s="29" t="s">
        <v>59</v>
      </c>
      <c r="B35" s="3">
        <v>6.2</v>
      </c>
      <c r="C35" s="23">
        <v>0.23841666666666667</v>
      </c>
      <c r="D35" s="23">
        <v>9.4099999999999989E-2</v>
      </c>
      <c r="E35" s="23">
        <f t="shared" si="0"/>
        <v>2.7653526666666668</v>
      </c>
      <c r="F35" s="23">
        <f t="shared" si="1"/>
        <v>0.84638499999999972</v>
      </c>
      <c r="G35" s="23">
        <f>17.9 *D35 + 8.8 * C35</f>
        <v>3.7824566666666666</v>
      </c>
      <c r="H35" s="24">
        <f>G35/B35</f>
        <v>0.61007365591397844</v>
      </c>
      <c r="I35" s="24">
        <f>E35/F35</f>
        <v>3.2672515068989498</v>
      </c>
      <c r="J35" s="3"/>
      <c r="K35" s="3"/>
      <c r="M35" s="29" t="s">
        <v>59</v>
      </c>
      <c r="N35" s="3">
        <v>10</v>
      </c>
      <c r="O35" s="25">
        <v>0.28199999999999997</v>
      </c>
      <c r="P35" s="25">
        <v>0.10980000000000001</v>
      </c>
      <c r="Q35" s="25">
        <f t="shared" si="2"/>
        <v>3.2750579999999996</v>
      </c>
      <c r="R35" s="25">
        <f t="shared" si="3"/>
        <v>0.9700200000000001</v>
      </c>
      <c r="S35" s="25">
        <f t="shared" si="4"/>
        <v>4.4470200000000002</v>
      </c>
      <c r="T35" s="26">
        <f>Q35/R35</f>
        <v>3.3762788396115537</v>
      </c>
      <c r="U35" s="26">
        <f>S35/N35</f>
        <v>0.44470200000000004</v>
      </c>
      <c r="V35" s="25"/>
      <c r="W35" s="25"/>
    </row>
    <row r="36" spans="1:23" x14ac:dyDescent="0.25">
      <c r="A36" t="s">
        <v>60</v>
      </c>
      <c r="B36" s="4">
        <v>8.6</v>
      </c>
      <c r="C36" s="15">
        <v>0.28941666666666671</v>
      </c>
      <c r="D36" s="15">
        <v>0.10585</v>
      </c>
      <c r="E36" s="15">
        <f t="shared" si="0"/>
        <v>3.380270166666667</v>
      </c>
      <c r="F36" s="15">
        <f t="shared" si="1"/>
        <v>0.85398999999999958</v>
      </c>
      <c r="G36" s="15">
        <f>17.9 *D36 + 8.8 * C36</f>
        <v>4.441581666666667</v>
      </c>
      <c r="H36" s="16">
        <f>G36/B36</f>
        <v>0.51646298449612404</v>
      </c>
      <c r="I36" s="22">
        <f>E36/F36</f>
        <v>3.9582081367073019</v>
      </c>
      <c r="M36" t="s">
        <v>60</v>
      </c>
      <c r="N36" s="4">
        <v>16.100000000000001</v>
      </c>
      <c r="O36" s="18">
        <v>0.22889999999999994</v>
      </c>
      <c r="P36" s="18">
        <v>8.7650000000000006E-2</v>
      </c>
      <c r="Q36" s="18">
        <f t="shared" si="2"/>
        <v>2.6624864999999991</v>
      </c>
      <c r="R36" s="18">
        <f t="shared" si="3"/>
        <v>0.75683700000000043</v>
      </c>
      <c r="S36" s="18">
        <f t="shared" si="4"/>
        <v>3.5832549999999994</v>
      </c>
      <c r="T36" s="19">
        <f>Q36/R36</f>
        <v>3.5179127077560923</v>
      </c>
      <c r="U36" s="19">
        <f>S36/N36</f>
        <v>0.2225624223602484</v>
      </c>
      <c r="V36" s="18"/>
      <c r="W36" s="18"/>
    </row>
    <row r="37" spans="1:23" x14ac:dyDescent="0.25">
      <c r="A37" t="s">
        <v>61</v>
      </c>
      <c r="B37" s="4">
        <v>6.1</v>
      </c>
      <c r="C37" s="15">
        <v>0.16616666666666668</v>
      </c>
      <c r="D37" s="15">
        <v>6.5549999999999997E-2</v>
      </c>
      <c r="E37" s="15">
        <f t="shared" si="0"/>
        <v>1.9274321666666667</v>
      </c>
      <c r="F37" s="15">
        <f t="shared" si="1"/>
        <v>0.5891949999999998</v>
      </c>
      <c r="G37" s="15">
        <f>17.9 *D37 + 8.8 * C37</f>
        <v>2.6356116666666667</v>
      </c>
      <c r="H37" s="16">
        <f>G37/B37</f>
        <v>0.43206748633879782</v>
      </c>
      <c r="I37" s="22">
        <f>E37/F37</f>
        <v>3.2712975613619726</v>
      </c>
      <c r="M37" t="s">
        <v>61</v>
      </c>
      <c r="N37" s="4">
        <v>11.2</v>
      </c>
      <c r="O37" s="18">
        <v>9.6099999999999977E-2</v>
      </c>
      <c r="P37" s="18">
        <v>3.8150000000000017E-2</v>
      </c>
      <c r="Q37" s="18">
        <f t="shared" si="2"/>
        <v>1.1140314999999996</v>
      </c>
      <c r="R37" s="18">
        <f t="shared" si="3"/>
        <v>0.34572300000000045</v>
      </c>
      <c r="S37" s="18">
        <f t="shared" si="4"/>
        <v>1.5285650000000002</v>
      </c>
      <c r="T37" s="19">
        <f>Q37/R37</f>
        <v>3.2223239414213061</v>
      </c>
      <c r="U37" s="19">
        <f>S37/N37</f>
        <v>0.13647901785714289</v>
      </c>
      <c r="V37" s="18"/>
      <c r="W37" s="18"/>
    </row>
    <row r="38" spans="1:23" x14ac:dyDescent="0.25">
      <c r="A38" t="s">
        <v>62</v>
      </c>
      <c r="B38" s="4">
        <v>6.5</v>
      </c>
      <c r="C38" s="15">
        <v>0.19201666666666667</v>
      </c>
      <c r="D38" s="15">
        <v>7.3699999999999988E-2</v>
      </c>
      <c r="E38" s="15">
        <f t="shared" si="0"/>
        <v>2.2329886666666665</v>
      </c>
      <c r="F38" s="15">
        <f t="shared" si="1"/>
        <v>0.63847299999999974</v>
      </c>
      <c r="G38" s="15">
        <f>17.9 *D38 + 8.8 * C38</f>
        <v>3.0089766666666664</v>
      </c>
      <c r="H38" s="16">
        <f>G38/B38</f>
        <v>0.46291948717948717</v>
      </c>
      <c r="I38" s="22">
        <f>E38/F38</f>
        <v>3.4973893440547483</v>
      </c>
      <c r="M38" t="s">
        <v>62</v>
      </c>
      <c r="N38" s="4">
        <v>12.3</v>
      </c>
      <c r="O38" s="18">
        <v>0.1095</v>
      </c>
      <c r="P38" s="18">
        <v>4.5300000000000007E-2</v>
      </c>
      <c r="Q38" s="18">
        <f t="shared" si="2"/>
        <v>1.2642629999999999</v>
      </c>
      <c r="R38" s="18">
        <f t="shared" si="3"/>
        <v>0.43182000000000009</v>
      </c>
      <c r="S38" s="18">
        <f t="shared" si="4"/>
        <v>1.7744700000000002</v>
      </c>
      <c r="T38" s="19">
        <f>Q38/R38</f>
        <v>2.9277546199805466</v>
      </c>
      <c r="U38" s="19">
        <f>S38/N38</f>
        <v>0.14426585365853659</v>
      </c>
      <c r="V38" s="18"/>
      <c r="W38" s="18"/>
    </row>
    <row r="39" spans="1:23" x14ac:dyDescent="0.25">
      <c r="A39" s="5" t="s">
        <v>63</v>
      </c>
      <c r="B39" s="4">
        <v>5.9</v>
      </c>
      <c r="C39" s="15">
        <v>0.11016666666666668</v>
      </c>
      <c r="D39" s="15">
        <v>4.1300000000000003E-2</v>
      </c>
      <c r="E39" s="15">
        <f t="shared" si="0"/>
        <v>1.2838896666666668</v>
      </c>
      <c r="F39" s="15">
        <f t="shared" si="1"/>
        <v>0.34594000000000003</v>
      </c>
      <c r="G39" s="15">
        <f>17.9 *D39 + 8.8 * C39</f>
        <v>1.7087366666666668</v>
      </c>
      <c r="H39" s="16">
        <f>G39/B39</f>
        <v>0.28961638418079094</v>
      </c>
      <c r="I39" s="22">
        <f>E39/F39</f>
        <v>3.7113073558035112</v>
      </c>
      <c r="J39" s="15">
        <f t="shared" ref="J39" si="7">2.6*AVERAGE(H36:H38,H39:H43)</f>
        <v>1.2086802399685841</v>
      </c>
      <c r="K39">
        <f>2.6*_xlfn.STDEV.S(H36:H38,H39:H43)</f>
        <v>0.2280865432741257</v>
      </c>
      <c r="M39" s="5" t="s">
        <v>63</v>
      </c>
      <c r="N39" s="4">
        <v>12.9</v>
      </c>
      <c r="O39" s="18">
        <v>0.16159999999999997</v>
      </c>
      <c r="P39" s="18">
        <v>6.1350000000000016E-2</v>
      </c>
      <c r="Q39" s="18">
        <f t="shared" si="2"/>
        <v>1.8811534999999995</v>
      </c>
      <c r="R39" s="18">
        <f t="shared" si="3"/>
        <v>0.52335300000000051</v>
      </c>
      <c r="S39" s="18">
        <f t="shared" si="4"/>
        <v>2.5202450000000001</v>
      </c>
      <c r="T39" s="19">
        <f>Q39/R39</f>
        <v>3.5944257508794211</v>
      </c>
      <c r="U39" s="19">
        <f>S39/N39</f>
        <v>0.19536782945736433</v>
      </c>
      <c r="V39" s="18">
        <f t="shared" ref="V39" si="8">2.6*AVERAGE(U36:U38,U39:U43)</f>
        <v>0.5005257903316952</v>
      </c>
      <c r="W39" s="18">
        <f>2.6*_xlfn.STDEV.S(U36:U38,U39:U43)</f>
        <v>9.2974508819763851E-2</v>
      </c>
    </row>
    <row r="40" spans="1:23" x14ac:dyDescent="0.25">
      <c r="A40" s="5" t="s">
        <v>64</v>
      </c>
      <c r="B40" s="4">
        <v>8.1</v>
      </c>
      <c r="C40" s="15">
        <v>0.2925166666666667</v>
      </c>
      <c r="D40" s="15">
        <v>0.10544999999999999</v>
      </c>
      <c r="E40" s="15">
        <f t="shared" si="0"/>
        <v>3.420756166666667</v>
      </c>
      <c r="F40" s="15">
        <f t="shared" si="1"/>
        <v>0.83138799999999957</v>
      </c>
      <c r="G40" s="15">
        <f>17.9 *D40 + 8.8 * C40</f>
        <v>4.4617016666666665</v>
      </c>
      <c r="H40" s="16">
        <f>G40/B40</f>
        <v>0.55082736625514406</v>
      </c>
      <c r="I40" s="22">
        <f>E40/F40</f>
        <v>4.1145123175541007</v>
      </c>
      <c r="M40" s="5" t="s">
        <v>64</v>
      </c>
      <c r="N40" s="4">
        <v>11.9</v>
      </c>
      <c r="O40" s="18">
        <v>0.16859999999999997</v>
      </c>
      <c r="P40" s="18">
        <v>6.2750000000000028E-2</v>
      </c>
      <c r="Q40" s="18">
        <f t="shared" si="2"/>
        <v>1.9661474999999995</v>
      </c>
      <c r="R40" s="18">
        <f t="shared" si="3"/>
        <v>0.5199930000000007</v>
      </c>
      <c r="S40" s="18">
        <f t="shared" si="4"/>
        <v>2.6069050000000002</v>
      </c>
      <c r="T40" s="19">
        <f>Q40/R40</f>
        <v>3.7811037840893951</v>
      </c>
      <c r="U40" s="19">
        <f>S40/N40</f>
        <v>0.21906764705882353</v>
      </c>
      <c r="V40" s="18"/>
      <c r="W40" s="18"/>
    </row>
    <row r="41" spans="1:23" x14ac:dyDescent="0.25">
      <c r="A41" s="5" t="s">
        <v>65</v>
      </c>
      <c r="B41" s="4">
        <v>7.8</v>
      </c>
      <c r="C41" s="15">
        <v>0.21581666666666671</v>
      </c>
      <c r="D41" s="15">
        <v>7.8000000000000014E-2</v>
      </c>
      <c r="E41" s="15">
        <f t="shared" si="0"/>
        <v>2.5232516666666669</v>
      </c>
      <c r="F41" s="15">
        <f t="shared" si="1"/>
        <v>0.61752700000000005</v>
      </c>
      <c r="G41" s="15">
        <f>17.9 *D41 + 8.8 * C41</f>
        <v>3.2953866666666674</v>
      </c>
      <c r="H41" s="16">
        <f>G41/B41</f>
        <v>0.42248547008547016</v>
      </c>
      <c r="I41" s="22">
        <f>E41/F41</f>
        <v>4.0860588551863586</v>
      </c>
      <c r="M41" s="5" t="s">
        <v>65</v>
      </c>
      <c r="N41" s="4">
        <v>14.7</v>
      </c>
      <c r="O41" s="18">
        <v>0.17209999999999998</v>
      </c>
      <c r="P41" s="18">
        <v>6.2549999999999994E-2</v>
      </c>
      <c r="Q41" s="18">
        <f t="shared" si="2"/>
        <v>2.0111554999999997</v>
      </c>
      <c r="R41" s="18">
        <f t="shared" si="3"/>
        <v>0.49968299999999999</v>
      </c>
      <c r="S41" s="18">
        <f t="shared" si="4"/>
        <v>2.6341249999999996</v>
      </c>
      <c r="T41" s="19">
        <f>Q41/R41</f>
        <v>4.0248627629917362</v>
      </c>
      <c r="U41" s="19">
        <f>S41/N41</f>
        <v>0.17919217687074829</v>
      </c>
      <c r="V41" s="18"/>
      <c r="W41" s="18"/>
    </row>
    <row r="42" spans="1:23" x14ac:dyDescent="0.25">
      <c r="A42" s="5" t="s">
        <v>66</v>
      </c>
      <c r="B42" s="4">
        <v>7.6</v>
      </c>
      <c r="C42" s="15">
        <v>0.27511666666666668</v>
      </c>
      <c r="D42" s="15">
        <v>0.1046</v>
      </c>
      <c r="E42" s="15">
        <f t="shared" si="0"/>
        <v>3.2021476666666664</v>
      </c>
      <c r="F42" s="15">
        <f t="shared" si="1"/>
        <v>0.89418099999999967</v>
      </c>
      <c r="G42" s="15">
        <f>17.9 *D42 + 8.8 * C42</f>
        <v>4.2933666666666674</v>
      </c>
      <c r="H42" s="16">
        <f>G42/B42</f>
        <v>0.56491666666666684</v>
      </c>
      <c r="I42" s="22">
        <f>E42/F42</f>
        <v>3.581095624562217</v>
      </c>
      <c r="M42" s="5" t="s">
        <v>66</v>
      </c>
      <c r="N42" s="4">
        <v>8.6999999999999993</v>
      </c>
      <c r="O42" s="18">
        <v>0.12159999999999997</v>
      </c>
      <c r="P42" s="18">
        <v>4.8250000000000015E-2</v>
      </c>
      <c r="Q42" s="18">
        <f t="shared" si="2"/>
        <v>1.4097024999999994</v>
      </c>
      <c r="R42" s="18">
        <f t="shared" si="3"/>
        <v>0.43698300000000045</v>
      </c>
      <c r="S42" s="18">
        <f t="shared" si="4"/>
        <v>1.9337550000000001</v>
      </c>
      <c r="T42" s="19">
        <f>Q42/R42</f>
        <v>3.2259893405464237</v>
      </c>
      <c r="U42" s="19">
        <f>S42/N42</f>
        <v>0.22227068965517244</v>
      </c>
      <c r="V42" s="18"/>
      <c r="W42" s="18"/>
    </row>
    <row r="43" spans="1:23" x14ac:dyDescent="0.25">
      <c r="A43" s="3" t="s">
        <v>67</v>
      </c>
      <c r="B43" s="3">
        <v>6</v>
      </c>
      <c r="C43" s="23">
        <v>0.18296666666666667</v>
      </c>
      <c r="D43" s="23">
        <v>7.0849999999999996E-2</v>
      </c>
      <c r="E43" s="23">
        <f t="shared" si="0"/>
        <v>2.1260051666666664</v>
      </c>
      <c r="F43" s="23">
        <f t="shared" si="1"/>
        <v>0.62128899999999987</v>
      </c>
      <c r="G43" s="23">
        <f>17.9 *D43 + 8.8 * C43</f>
        <v>2.8783216666666664</v>
      </c>
      <c r="H43" s="24">
        <f>G43/B43</f>
        <v>0.47972027777777776</v>
      </c>
      <c r="I43" s="24">
        <f>E43/F43</f>
        <v>3.4219262962432406</v>
      </c>
      <c r="J43" s="3"/>
      <c r="K43" s="3"/>
      <c r="M43" s="3" t="s">
        <v>67</v>
      </c>
      <c r="N43" s="3">
        <v>7.8</v>
      </c>
      <c r="O43" s="25">
        <v>0.10779999999999997</v>
      </c>
      <c r="P43" s="25">
        <v>4.3250000000000011E-2</v>
      </c>
      <c r="Q43" s="25">
        <f t="shared" si="2"/>
        <v>1.2483924999999996</v>
      </c>
      <c r="R43" s="25">
        <f t="shared" si="3"/>
        <v>0.39723900000000029</v>
      </c>
      <c r="S43" s="25">
        <f t="shared" si="4"/>
        <v>1.722815</v>
      </c>
      <c r="T43" s="26">
        <f>Q43/R43</f>
        <v>3.1426735542079167</v>
      </c>
      <c r="U43" s="26">
        <f>S43/N43</f>
        <v>0.22087371794871796</v>
      </c>
      <c r="V43" s="25"/>
      <c r="W43" s="25"/>
    </row>
    <row r="44" spans="1:23" x14ac:dyDescent="0.25">
      <c r="A44" t="s">
        <v>68</v>
      </c>
      <c r="B44" s="4">
        <v>8.4</v>
      </c>
      <c r="C44" s="15">
        <v>0.25746666666666668</v>
      </c>
      <c r="D44" s="15">
        <v>9.5700000000000007E-2</v>
      </c>
      <c r="E44" s="15">
        <f t="shared" si="0"/>
        <v>3.0028236666666666</v>
      </c>
      <c r="F44" s="15">
        <f t="shared" si="1"/>
        <v>0.79149399999999992</v>
      </c>
      <c r="G44" s="15">
        <f>17.9 *D44 + 8.8 * C44</f>
        <v>3.9787366666666673</v>
      </c>
      <c r="H44" s="16">
        <f>G44/B44</f>
        <v>0.47365912698412704</v>
      </c>
      <c r="I44" s="22">
        <f>E44/F44</f>
        <v>3.7938678836057718</v>
      </c>
      <c r="M44" t="s">
        <v>68</v>
      </c>
      <c r="N44" s="4">
        <v>17</v>
      </c>
      <c r="O44" s="18">
        <v>0.2535</v>
      </c>
      <c r="P44" s="18">
        <v>9.9299999999999999E-2</v>
      </c>
      <c r="Q44" s="18">
        <f t="shared" si="2"/>
        <v>2.9424029999999997</v>
      </c>
      <c r="R44" s="18">
        <f t="shared" si="3"/>
        <v>0.8843399999999999</v>
      </c>
      <c r="S44" s="18">
        <f t="shared" si="4"/>
        <v>4.0082700000000004</v>
      </c>
      <c r="T44" s="19">
        <f>Q44/R44</f>
        <v>3.3272304769658727</v>
      </c>
      <c r="U44" s="19">
        <f>S44/N44</f>
        <v>0.23578058823529413</v>
      </c>
      <c r="V44" s="18"/>
      <c r="W44" s="18"/>
    </row>
    <row r="45" spans="1:23" x14ac:dyDescent="0.25">
      <c r="A45" t="s">
        <v>69</v>
      </c>
      <c r="B45" s="4">
        <v>7.8</v>
      </c>
      <c r="C45" s="15">
        <v>0.14996666666666669</v>
      </c>
      <c r="D45" s="15">
        <v>5.7350000000000012E-2</v>
      </c>
      <c r="E45" s="15">
        <f t="shared" si="0"/>
        <v>1.7445701666666669</v>
      </c>
      <c r="F45" s="15">
        <f t="shared" si="1"/>
        <v>0.49429899999999993</v>
      </c>
      <c r="G45" s="15">
        <f>17.9 *D45 + 8.8 * C45</f>
        <v>2.3462716666666674</v>
      </c>
      <c r="H45" s="16">
        <f>G45/B45</f>
        <v>0.30080405982905994</v>
      </c>
      <c r="I45" s="22">
        <f>E45/F45</f>
        <v>3.5293823508982762</v>
      </c>
      <c r="M45" t="s">
        <v>69</v>
      </c>
      <c r="N45" s="4">
        <v>16.5</v>
      </c>
      <c r="O45" s="18">
        <v>0.23524999999999996</v>
      </c>
      <c r="P45" s="18">
        <v>9.5000000000000001E-2</v>
      </c>
      <c r="Q45" s="18">
        <f t="shared" si="2"/>
        <v>2.7226249999999994</v>
      </c>
      <c r="R45" s="18">
        <f t="shared" si="3"/>
        <v>0.87964500000000001</v>
      </c>
      <c r="S45" s="18">
        <f t="shared" si="4"/>
        <v>3.7706999999999997</v>
      </c>
      <c r="T45" s="19">
        <f>Q45/R45</f>
        <v>3.0951406533317409</v>
      </c>
      <c r="U45" s="19">
        <f>S45/N45</f>
        <v>0.22852727272727272</v>
      </c>
      <c r="V45" s="18"/>
      <c r="W45" s="18"/>
    </row>
    <row r="46" spans="1:23" x14ac:dyDescent="0.25">
      <c r="A46" t="s">
        <v>70</v>
      </c>
      <c r="B46" s="4">
        <v>4.5</v>
      </c>
      <c r="C46" s="15">
        <v>0.15901666666666664</v>
      </c>
      <c r="D46" s="15">
        <v>5.7999999999999996E-2</v>
      </c>
      <c r="E46" s="15">
        <f t="shared" si="0"/>
        <v>1.8576916666666663</v>
      </c>
      <c r="F46" s="15">
        <f t="shared" si="1"/>
        <v>0.465943</v>
      </c>
      <c r="G46" s="15">
        <f>17.9 *D46 + 8.8 * C46</f>
        <v>2.4375466666666661</v>
      </c>
      <c r="H46" s="16">
        <f>G46/B46</f>
        <v>0.54167703703703696</v>
      </c>
      <c r="I46" s="22">
        <f>E46/F46</f>
        <v>3.9869504782058458</v>
      </c>
      <c r="M46" t="s">
        <v>70</v>
      </c>
      <c r="N46" s="4">
        <v>17.600000000000001</v>
      </c>
      <c r="O46" s="18">
        <v>0.17599999999999999</v>
      </c>
      <c r="P46" s="18">
        <v>6.5800000000000025E-2</v>
      </c>
      <c r="Q46" s="18">
        <f t="shared" si="2"/>
        <v>2.0516179999999999</v>
      </c>
      <c r="R46" s="18">
        <f t="shared" si="3"/>
        <v>0.54894000000000054</v>
      </c>
      <c r="S46" s="18">
        <f t="shared" si="4"/>
        <v>2.7266200000000005</v>
      </c>
      <c r="T46" s="19">
        <f>Q46/R46</f>
        <v>3.7374175684045579</v>
      </c>
      <c r="U46" s="19">
        <f>S46/N46</f>
        <v>0.15492159090909091</v>
      </c>
      <c r="V46" s="18"/>
      <c r="W46" s="18"/>
    </row>
    <row r="47" spans="1:23" x14ac:dyDescent="0.25">
      <c r="A47" t="s">
        <v>71</v>
      </c>
      <c r="B47" s="4">
        <v>6.8</v>
      </c>
      <c r="C47" s="15">
        <v>0.17901666666666666</v>
      </c>
      <c r="D47" s="15">
        <v>6.585000000000002E-2</v>
      </c>
      <c r="E47" s="15">
        <f t="shared" si="0"/>
        <v>2.0897901666666665</v>
      </c>
      <c r="F47" s="15">
        <f t="shared" si="1"/>
        <v>0.53603800000000046</v>
      </c>
      <c r="G47" s="15">
        <f>17.9 *D47 + 8.8 * C47</f>
        <v>2.7540616666666669</v>
      </c>
      <c r="H47" s="16">
        <f>G47/B47</f>
        <v>0.40500906862745101</v>
      </c>
      <c r="I47" s="22">
        <f>E47/F47</f>
        <v>3.8985858589627318</v>
      </c>
      <c r="J47" s="15">
        <f>2.6*AVERAGE(H44:H46,H47:H51)</f>
        <v>1.2186465562558357</v>
      </c>
      <c r="K47">
        <f>2.6*_xlfn.STDEV.S(H44:H46,H47:H51)</f>
        <v>0.24401728656721541</v>
      </c>
      <c r="M47" t="s">
        <v>71</v>
      </c>
      <c r="N47" s="4">
        <v>13.8</v>
      </c>
      <c r="O47" s="18">
        <v>0.15949999999999998</v>
      </c>
      <c r="P47" s="18">
        <v>5.8850000000000013E-2</v>
      </c>
      <c r="Q47" s="18">
        <f t="shared" si="2"/>
        <v>1.8614584999999997</v>
      </c>
      <c r="R47" s="18">
        <f t="shared" si="3"/>
        <v>0.4813050000000002</v>
      </c>
      <c r="S47" s="18">
        <f t="shared" si="4"/>
        <v>2.4570150000000002</v>
      </c>
      <c r="T47" s="19">
        <f>Q47/R47</f>
        <v>3.8675237115758176</v>
      </c>
      <c r="U47" s="19">
        <f>S47/N47</f>
        <v>0.17804456521739132</v>
      </c>
      <c r="V47" s="18">
        <f t="shared" ref="V47" si="9">2.6*AVERAGE(U44:U46,U47:U51)</f>
        <v>0.58590289185936939</v>
      </c>
      <c r="W47" s="18">
        <f>2.6*_xlfn.STDEV.S(U44:U46,U47:U51)</f>
        <v>0.12000312932849054</v>
      </c>
    </row>
    <row r="48" spans="1:23" x14ac:dyDescent="0.25">
      <c r="A48" t="s">
        <v>72</v>
      </c>
      <c r="B48" s="4">
        <v>8.4</v>
      </c>
      <c r="C48" s="15">
        <v>0.32871666666666671</v>
      </c>
      <c r="D48" s="15">
        <v>0.11995</v>
      </c>
      <c r="E48" s="15">
        <f t="shared" si="0"/>
        <v>3.8400411666666674</v>
      </c>
      <c r="F48" s="15">
        <f t="shared" si="1"/>
        <v>0.96429399999999976</v>
      </c>
      <c r="G48" s="15">
        <f>17.9 *D48 + 8.8 * C48</f>
        <v>5.039811666666667</v>
      </c>
      <c r="H48" s="16">
        <f>G48/B48</f>
        <v>0.59997757936507934</v>
      </c>
      <c r="I48" s="22">
        <f>E48/F48</f>
        <v>3.9822306958942693</v>
      </c>
      <c r="M48" t="s">
        <v>72</v>
      </c>
      <c r="N48" s="4">
        <v>16.100000000000001</v>
      </c>
      <c r="O48" s="18">
        <v>0.23774999999999996</v>
      </c>
      <c r="P48" s="18">
        <v>8.7850000000000011E-2</v>
      </c>
      <c r="Q48" s="18">
        <f t="shared" si="2"/>
        <v>2.7743234999999991</v>
      </c>
      <c r="R48" s="18">
        <f t="shared" si="3"/>
        <v>0.72009000000000034</v>
      </c>
      <c r="S48" s="18">
        <f t="shared" si="4"/>
        <v>3.6647149999999997</v>
      </c>
      <c r="T48" s="19">
        <f>Q48/R48</f>
        <v>3.8527454901470617</v>
      </c>
      <c r="U48" s="19">
        <f>S48/N48</f>
        <v>0.22762204968944097</v>
      </c>
      <c r="V48" s="18"/>
      <c r="W48" s="18"/>
    </row>
    <row r="49" spans="1:23" x14ac:dyDescent="0.25">
      <c r="A49" t="s">
        <v>73</v>
      </c>
      <c r="B49" s="4">
        <v>6.8</v>
      </c>
      <c r="C49" s="15">
        <v>0.18791666666666668</v>
      </c>
      <c r="D49" s="15">
        <v>7.0300000000000001E-2</v>
      </c>
      <c r="E49" s="15">
        <f t="shared" si="0"/>
        <v>2.1904046666666668</v>
      </c>
      <c r="F49" s="15">
        <f t="shared" si="1"/>
        <v>0.58703499999999986</v>
      </c>
      <c r="G49" s="15">
        <f>17.9 *D49 + 8.8 * C49</f>
        <v>2.9120366666666668</v>
      </c>
      <c r="H49" s="16">
        <f>G49/B49</f>
        <v>0.42824068627450984</v>
      </c>
      <c r="I49" s="22">
        <f>E49/F49</f>
        <v>3.7313016543590543</v>
      </c>
      <c r="M49" t="s">
        <v>73</v>
      </c>
      <c r="N49" s="4">
        <v>11.1</v>
      </c>
      <c r="O49" s="18">
        <v>0.15125</v>
      </c>
      <c r="P49" s="18">
        <v>5.4300000000000015E-2</v>
      </c>
      <c r="Q49" s="18">
        <f t="shared" si="2"/>
        <v>1.7693779999999999</v>
      </c>
      <c r="R49" s="18">
        <f t="shared" si="3"/>
        <v>0.42523500000000014</v>
      </c>
      <c r="S49" s="18">
        <f t="shared" si="4"/>
        <v>2.3029700000000002</v>
      </c>
      <c r="T49" s="19">
        <f>Q49/R49</f>
        <v>4.1609415969993044</v>
      </c>
      <c r="U49" s="19">
        <f>S49/N49</f>
        <v>0.2074747747747748</v>
      </c>
      <c r="V49" s="18"/>
      <c r="W49" s="18"/>
    </row>
    <row r="50" spans="1:23" x14ac:dyDescent="0.25">
      <c r="A50" t="s">
        <v>74</v>
      </c>
      <c r="B50" s="4">
        <v>6.3</v>
      </c>
      <c r="C50" s="15">
        <v>0.22006666666666669</v>
      </c>
      <c r="D50" s="15">
        <v>8.1949999999999995E-2</v>
      </c>
      <c r="E50" s="15">
        <f t="shared" si="0"/>
        <v>2.5662061666666669</v>
      </c>
      <c r="F50" s="15">
        <f t="shared" si="1"/>
        <v>0.67965699999999973</v>
      </c>
      <c r="G50" s="15">
        <f>17.9 *D50 + 8.8 * C50</f>
        <v>3.403491666666667</v>
      </c>
      <c r="H50" s="16">
        <f>G50/B50</f>
        <v>0.5402367724867726</v>
      </c>
      <c r="I50" s="22">
        <f>E50/F50</f>
        <v>3.7757371242651336</v>
      </c>
      <c r="M50" t="s">
        <v>74</v>
      </c>
      <c r="N50" s="4">
        <v>9.6999999999999993</v>
      </c>
      <c r="O50" s="18">
        <v>0.17424999999999996</v>
      </c>
      <c r="P50" s="18">
        <v>6.4950000000000008E-2</v>
      </c>
      <c r="Q50" s="18">
        <f t="shared" si="2"/>
        <v>2.0317644999999991</v>
      </c>
      <c r="R50" s="18">
        <f t="shared" si="3"/>
        <v>0.53943000000000019</v>
      </c>
      <c r="S50" s="18">
        <f t="shared" si="4"/>
        <v>2.696005</v>
      </c>
      <c r="T50" s="19">
        <f>Q50/R50</f>
        <v>3.7665026046011501</v>
      </c>
      <c r="U50" s="19">
        <f>S50/N50</f>
        <v>0.27793865979381444</v>
      </c>
      <c r="V50" s="18"/>
      <c r="W50" s="18"/>
    </row>
    <row r="51" spans="1:23" x14ac:dyDescent="0.25">
      <c r="A51" s="3" t="s">
        <v>75</v>
      </c>
      <c r="B51" s="29">
        <v>7</v>
      </c>
      <c r="C51" s="23">
        <v>0.20761666666666667</v>
      </c>
      <c r="D51" s="23">
        <v>7.7850000000000003E-2</v>
      </c>
      <c r="E51" s="23">
        <f t="shared" si="0"/>
        <v>2.4195301666666666</v>
      </c>
      <c r="F51" s="23">
        <f t="shared" si="1"/>
        <v>0.65230599999999983</v>
      </c>
      <c r="G51" s="23">
        <f>17.9 *D51 + 8.8 * C51</f>
        <v>3.2205416666666666</v>
      </c>
      <c r="H51" s="24">
        <f>G51/B51</f>
        <v>0.46007738095238093</v>
      </c>
      <c r="I51" s="24">
        <f>E51/F51</f>
        <v>3.7091950199241879</v>
      </c>
      <c r="J51" s="3"/>
      <c r="K51" s="3"/>
      <c r="M51" s="3" t="s">
        <v>75</v>
      </c>
      <c r="N51" s="29">
        <v>10.199999999999999</v>
      </c>
      <c r="O51" s="25">
        <v>0.19295000000000001</v>
      </c>
      <c r="P51" s="25">
        <v>7.1800000000000003E-2</v>
      </c>
      <c r="Q51" s="25">
        <f t="shared" si="2"/>
        <v>2.250143</v>
      </c>
      <c r="R51" s="25">
        <f t="shared" si="3"/>
        <v>0.59483099999999989</v>
      </c>
      <c r="S51" s="25">
        <f t="shared" si="4"/>
        <v>2.9831799999999999</v>
      </c>
      <c r="T51" s="26">
        <f>Q51/R51</f>
        <v>3.782827391309465</v>
      </c>
      <c r="U51" s="26">
        <f>S51/N51</f>
        <v>0.2924686274509804</v>
      </c>
      <c r="V51" s="25"/>
      <c r="W51" s="25"/>
    </row>
  </sheetData>
  <conditionalFormatting sqref="F4:F51">
    <cfRule type="cellIs" dxfId="1" priority="2" operator="lessThan">
      <formula>0</formula>
    </cfRule>
  </conditionalFormatting>
  <conditionalFormatting sqref="R4:R51">
    <cfRule type="cellIs" dxfId="0" priority="1" operator="lessThan">
      <formula>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3"/>
  <sheetViews>
    <sheetView topLeftCell="A19" zoomScale="90" zoomScaleNormal="90" workbookViewId="0">
      <selection activeCell="J31" sqref="J31"/>
    </sheetView>
  </sheetViews>
  <sheetFormatPr baseColWidth="10" defaultRowHeight="15" x14ac:dyDescent="0.25"/>
  <cols>
    <col min="1" max="1" width="10.7109375" customWidth="1"/>
    <col min="2" max="2" width="7" customWidth="1"/>
    <col min="3" max="3" width="7.85546875" customWidth="1"/>
    <col min="4" max="7" width="8.5703125" customWidth="1"/>
    <col min="8" max="8" width="4.42578125" customWidth="1"/>
  </cols>
  <sheetData>
    <row r="1" spans="1:13" ht="30" x14ac:dyDescent="0.25">
      <c r="A1" s="1" t="s">
        <v>0</v>
      </c>
      <c r="B1" s="1" t="s">
        <v>1</v>
      </c>
      <c r="C1" s="1" t="s">
        <v>2</v>
      </c>
      <c r="D1" s="6" t="s">
        <v>7</v>
      </c>
      <c r="F1" s="6" t="s">
        <v>7</v>
      </c>
    </row>
    <row r="2" spans="1:13" x14ac:dyDescent="0.25">
      <c r="A2" t="s">
        <v>4</v>
      </c>
      <c r="B2" t="s">
        <v>5</v>
      </c>
      <c r="C2">
        <v>4</v>
      </c>
      <c r="D2" s="8">
        <v>31.757006592494836</v>
      </c>
      <c r="I2" t="s">
        <v>8</v>
      </c>
      <c r="J2" t="s">
        <v>6</v>
      </c>
      <c r="K2" t="s">
        <v>9</v>
      </c>
    </row>
    <row r="3" spans="1:13" x14ac:dyDescent="0.25">
      <c r="A3" t="s">
        <v>4</v>
      </c>
      <c r="B3" t="s">
        <v>5</v>
      </c>
      <c r="C3">
        <v>4</v>
      </c>
      <c r="D3" s="8">
        <v>18.870695402549021</v>
      </c>
      <c r="I3" t="s">
        <v>4</v>
      </c>
      <c r="J3" s="7">
        <f>F4</f>
        <v>17.574087349900051</v>
      </c>
      <c r="K3" s="7">
        <f>F24</f>
        <v>289.25351713663645</v>
      </c>
      <c r="L3" s="7">
        <f>G4</f>
        <v>1.184158566453156</v>
      </c>
      <c r="M3" s="7">
        <f>G24</f>
        <v>40.695200638981106</v>
      </c>
    </row>
    <row r="4" spans="1:13" x14ac:dyDescent="0.25">
      <c r="A4" t="s">
        <v>4</v>
      </c>
      <c r="B4" t="s">
        <v>5</v>
      </c>
      <c r="C4">
        <v>4</v>
      </c>
      <c r="D4" s="8">
        <v>16.549834950977978</v>
      </c>
      <c r="F4" s="7">
        <f>AVERAGE(D3:D5)</f>
        <v>17.574087349900051</v>
      </c>
      <c r="G4" s="7">
        <f>_xlfn.STDEV.S(D3:D5)</f>
        <v>1.184158566453156</v>
      </c>
      <c r="I4" t="s">
        <v>10</v>
      </c>
      <c r="J4" s="7">
        <f>F8</f>
        <v>15.012309126364702</v>
      </c>
      <c r="K4" s="7">
        <f>F28</f>
        <v>21.440850218149926</v>
      </c>
      <c r="L4" s="7">
        <f>G8</f>
        <v>0.31567690319497055</v>
      </c>
      <c r="M4" s="7">
        <f>G28</f>
        <v>1.5683007523048889</v>
      </c>
    </row>
    <row r="5" spans="1:13" x14ac:dyDescent="0.25">
      <c r="A5" s="3" t="s">
        <v>4</v>
      </c>
      <c r="B5" s="3" t="s">
        <v>5</v>
      </c>
      <c r="C5" s="3">
        <v>4</v>
      </c>
      <c r="D5" s="8">
        <v>17.301731696173146</v>
      </c>
      <c r="I5" t="s">
        <v>11</v>
      </c>
      <c r="J5" s="7">
        <f>F12</f>
        <v>11.521944715813063</v>
      </c>
      <c r="K5" s="7">
        <f>F32</f>
        <v>14.0554614234219</v>
      </c>
      <c r="L5" s="7">
        <f>G12</f>
        <v>0.47696521392532432</v>
      </c>
      <c r="M5" s="7">
        <f>G32</f>
        <v>1.4521673026736814</v>
      </c>
    </row>
    <row r="6" spans="1:13" x14ac:dyDescent="0.25">
      <c r="A6" t="s">
        <v>11</v>
      </c>
      <c r="B6" t="s">
        <v>5</v>
      </c>
      <c r="C6">
        <v>4</v>
      </c>
      <c r="D6" s="8">
        <v>15.141211441605723</v>
      </c>
      <c r="I6" t="s">
        <v>12</v>
      </c>
      <c r="J6" s="7">
        <f>F16</f>
        <v>10.704398055924035</v>
      </c>
      <c r="K6" s="7">
        <f>F36</f>
        <v>12.023948337254843</v>
      </c>
      <c r="L6" s="7">
        <f>G16</f>
        <v>0.68389464971234015</v>
      </c>
      <c r="M6" s="7">
        <f>G36</f>
        <v>1.2153305658604527</v>
      </c>
    </row>
    <row r="7" spans="1:13" x14ac:dyDescent="0.25">
      <c r="A7" t="s">
        <v>11</v>
      </c>
      <c r="B7" t="s">
        <v>5</v>
      </c>
      <c r="C7">
        <v>4</v>
      </c>
      <c r="D7" s="8">
        <v>14.657309103054718</v>
      </c>
      <c r="I7" t="s">
        <v>13</v>
      </c>
      <c r="J7" s="7">
        <f>F20</f>
        <v>11.43634281495493</v>
      </c>
      <c r="K7" s="7">
        <f>F40</f>
        <v>11.231029704634626</v>
      </c>
      <c r="L7" s="7">
        <f>G20</f>
        <v>0.96058608316078808</v>
      </c>
      <c r="M7" s="7">
        <f>G40</f>
        <v>0.8349034902062773</v>
      </c>
    </row>
    <row r="8" spans="1:13" x14ac:dyDescent="0.25">
      <c r="A8" t="s">
        <v>11</v>
      </c>
      <c r="B8" t="s">
        <v>5</v>
      </c>
      <c r="C8">
        <v>4</v>
      </c>
      <c r="D8" s="8">
        <v>15.381048038292228</v>
      </c>
      <c r="F8" s="7">
        <f t="shared" ref="F8" si="0">AVERAGE(D6:D9)</f>
        <v>15.012309126364702</v>
      </c>
      <c r="G8" s="7">
        <f t="shared" ref="G8" si="1">_xlfn.STDEV.S(D6:D9)</f>
        <v>0.31567690319497055</v>
      </c>
    </row>
    <row r="9" spans="1:13" x14ac:dyDescent="0.25">
      <c r="A9" s="3" t="s">
        <v>11</v>
      </c>
      <c r="B9" s="3" t="s">
        <v>5</v>
      </c>
      <c r="C9" s="3">
        <v>4</v>
      </c>
      <c r="D9" s="8">
        <v>14.869667922506139</v>
      </c>
    </row>
    <row r="10" spans="1:13" x14ac:dyDescent="0.25">
      <c r="A10" t="s">
        <v>10</v>
      </c>
      <c r="B10" t="s">
        <v>5</v>
      </c>
      <c r="C10">
        <v>4</v>
      </c>
      <c r="D10" s="8">
        <v>11.316286981856207</v>
      </c>
      <c r="J10" s="7"/>
      <c r="K10" s="7"/>
      <c r="L10" s="7"/>
      <c r="M10" s="7"/>
    </row>
    <row r="11" spans="1:13" x14ac:dyDescent="0.25">
      <c r="A11" t="s">
        <v>10</v>
      </c>
      <c r="B11" t="s">
        <v>5</v>
      </c>
      <c r="C11">
        <v>4</v>
      </c>
      <c r="D11" s="8">
        <v>12.067237691666582</v>
      </c>
      <c r="J11" s="7"/>
      <c r="K11" s="7"/>
      <c r="L11" s="7"/>
      <c r="M11" s="7"/>
    </row>
    <row r="12" spans="1:13" x14ac:dyDescent="0.25">
      <c r="A12" t="s">
        <v>10</v>
      </c>
      <c r="B12" t="s">
        <v>5</v>
      </c>
      <c r="C12">
        <v>4</v>
      </c>
      <c r="D12" s="8">
        <v>11.431548476215459</v>
      </c>
      <c r="F12" s="7">
        <f>AVERAGE(D10:D11,D13)</f>
        <v>11.521944715813063</v>
      </c>
      <c r="G12" s="7">
        <f>_xlfn.STDEV.S(D10:D11,D13)</f>
        <v>0.47696521392532432</v>
      </c>
      <c r="J12" s="7"/>
      <c r="K12" s="7"/>
      <c r="L12" s="7"/>
      <c r="M12" s="7"/>
    </row>
    <row r="13" spans="1:13" x14ac:dyDescent="0.25">
      <c r="A13" s="3" t="s">
        <v>10</v>
      </c>
      <c r="B13" s="3" t="s">
        <v>5</v>
      </c>
      <c r="C13" s="3">
        <v>4</v>
      </c>
      <c r="D13" s="8">
        <v>11.1823094739164</v>
      </c>
      <c r="J13" s="7"/>
      <c r="K13" s="7"/>
      <c r="L13" s="7"/>
      <c r="M13" s="7"/>
    </row>
    <row r="14" spans="1:13" x14ac:dyDescent="0.25">
      <c r="A14" t="s">
        <v>12</v>
      </c>
      <c r="B14" t="s">
        <v>5</v>
      </c>
      <c r="C14">
        <v>4</v>
      </c>
      <c r="D14" s="8">
        <v>10.032305165176128</v>
      </c>
      <c r="J14" s="7"/>
      <c r="K14" s="7"/>
      <c r="L14" s="7"/>
      <c r="M14" s="7"/>
    </row>
    <row r="15" spans="1:13" x14ac:dyDescent="0.25">
      <c r="A15" t="s">
        <v>12</v>
      </c>
      <c r="B15" t="s">
        <v>5</v>
      </c>
      <c r="C15">
        <v>4</v>
      </c>
      <c r="D15" s="8">
        <v>10.991112984928005</v>
      </c>
    </row>
    <row r="16" spans="1:13" x14ac:dyDescent="0.25">
      <c r="A16" t="s">
        <v>12</v>
      </c>
      <c r="B16" t="s">
        <v>5</v>
      </c>
      <c r="C16">
        <v>4</v>
      </c>
      <c r="D16" s="8">
        <v>10.26662558487808</v>
      </c>
      <c r="F16" s="7">
        <f t="shared" ref="F16" si="2">AVERAGE(D14:D17)</f>
        <v>10.704398055924035</v>
      </c>
      <c r="G16" s="7">
        <f t="shared" ref="G16" si="3">_xlfn.STDEV.S(D14:D17)</f>
        <v>0.68389464971234015</v>
      </c>
    </row>
    <row r="17" spans="1:13" x14ac:dyDescent="0.25">
      <c r="A17" s="3" t="s">
        <v>12</v>
      </c>
      <c r="B17" s="3" t="s">
        <v>5</v>
      </c>
      <c r="C17" s="3">
        <v>4</v>
      </c>
      <c r="D17" s="8">
        <v>11.527548488713924</v>
      </c>
      <c r="J17" s="7"/>
      <c r="K17" s="7"/>
      <c r="L17" s="7"/>
      <c r="M17" s="7"/>
    </row>
    <row r="18" spans="1:13" x14ac:dyDescent="0.25">
      <c r="A18" t="s">
        <v>13</v>
      </c>
      <c r="B18" t="s">
        <v>5</v>
      </c>
      <c r="C18">
        <v>4</v>
      </c>
      <c r="D18" s="8">
        <v>12.255581050655147</v>
      </c>
      <c r="J18" s="7"/>
      <c r="K18" s="7"/>
      <c r="L18" s="7"/>
      <c r="M18" s="7"/>
    </row>
    <row r="19" spans="1:13" x14ac:dyDescent="0.25">
      <c r="A19" t="s">
        <v>13</v>
      </c>
      <c r="B19" t="s">
        <v>5</v>
      </c>
      <c r="C19">
        <v>4</v>
      </c>
      <c r="D19" s="8">
        <v>10.815904376788055</v>
      </c>
      <c r="J19" s="7"/>
      <c r="K19" s="7"/>
      <c r="L19" s="7"/>
      <c r="M19" s="7"/>
    </row>
    <row r="20" spans="1:13" x14ac:dyDescent="0.25">
      <c r="A20" t="s">
        <v>13</v>
      </c>
      <c r="B20" t="s">
        <v>5</v>
      </c>
      <c r="C20">
        <v>4</v>
      </c>
      <c r="D20" s="8">
        <v>12.256812756803972</v>
      </c>
      <c r="F20" s="7">
        <f t="shared" ref="F20" si="4">AVERAGE(D18:D21)</f>
        <v>11.43634281495493</v>
      </c>
      <c r="G20" s="7">
        <f t="shared" ref="G20" si="5">_xlfn.STDEV.S(D18:D21)</f>
        <v>0.96058608316078808</v>
      </c>
      <c r="J20" s="7"/>
      <c r="K20" s="7"/>
      <c r="L20" s="7"/>
      <c r="M20" s="7"/>
    </row>
    <row r="21" spans="1:13" ht="15.75" thickBot="1" x14ac:dyDescent="0.3">
      <c r="A21" s="2" t="s">
        <v>13</v>
      </c>
      <c r="B21" s="2" t="s">
        <v>5</v>
      </c>
      <c r="C21" s="2">
        <v>4</v>
      </c>
      <c r="D21" s="8">
        <v>10.417073075572549</v>
      </c>
      <c r="J21" s="7"/>
      <c r="K21" s="7"/>
      <c r="L21" s="7"/>
      <c r="M21" s="7"/>
    </row>
    <row r="22" spans="1:13" x14ac:dyDescent="0.25">
      <c r="A22" t="s">
        <v>4</v>
      </c>
      <c r="B22" t="s">
        <v>6</v>
      </c>
      <c r="C22">
        <v>4</v>
      </c>
      <c r="D22" s="8">
        <v>258.48939439791542</v>
      </c>
    </row>
    <row r="23" spans="1:13" x14ac:dyDescent="0.25">
      <c r="A23" t="s">
        <v>4</v>
      </c>
      <c r="B23" t="s">
        <v>6</v>
      </c>
      <c r="C23">
        <v>4</v>
      </c>
      <c r="D23" s="8">
        <v>320.62838011846509</v>
      </c>
    </row>
    <row r="24" spans="1:13" x14ac:dyDescent="0.25">
      <c r="A24" t="s">
        <v>4</v>
      </c>
      <c r="B24" t="s">
        <v>6</v>
      </c>
      <c r="C24">
        <v>4</v>
      </c>
      <c r="D24" s="8">
        <v>327.91799618278424</v>
      </c>
      <c r="F24" s="7">
        <f t="shared" ref="F24" si="6">AVERAGE(D22:D25)</f>
        <v>289.25351713663645</v>
      </c>
      <c r="G24" s="7">
        <f t="shared" ref="G24" si="7">_xlfn.STDEV.S(D22:D25)</f>
        <v>40.695200638981106</v>
      </c>
      <c r="J24" s="7"/>
      <c r="K24" s="7"/>
      <c r="L24" s="7"/>
      <c r="M24" s="7"/>
    </row>
    <row r="25" spans="1:13" x14ac:dyDescent="0.25">
      <c r="A25" s="3" t="s">
        <v>4</v>
      </c>
      <c r="B25" s="3" t="s">
        <v>6</v>
      </c>
      <c r="C25" s="3">
        <v>4</v>
      </c>
      <c r="D25" s="8">
        <v>249.97829784738107</v>
      </c>
      <c r="J25" s="7"/>
      <c r="K25" s="7"/>
      <c r="L25" s="7"/>
      <c r="M25" s="7"/>
    </row>
    <row r="26" spans="1:13" x14ac:dyDescent="0.25">
      <c r="A26" t="s">
        <v>11</v>
      </c>
      <c r="B26" t="s">
        <v>6</v>
      </c>
      <c r="C26">
        <v>4</v>
      </c>
      <c r="D26" s="8">
        <v>21.865822483800013</v>
      </c>
      <c r="J26" s="7"/>
      <c r="K26" s="7"/>
      <c r="L26" s="7"/>
      <c r="M26" s="7"/>
    </row>
    <row r="27" spans="1:13" x14ac:dyDescent="0.25">
      <c r="A27" t="s">
        <v>11</v>
      </c>
      <c r="B27" t="s">
        <v>6</v>
      </c>
      <c r="C27">
        <v>4</v>
      </c>
      <c r="D27" s="8">
        <v>20.045968641194275</v>
      </c>
      <c r="J27" s="7"/>
      <c r="K27" s="7"/>
      <c r="L27" s="7"/>
      <c r="M27" s="7"/>
    </row>
    <row r="28" spans="1:13" x14ac:dyDescent="0.25">
      <c r="A28" t="s">
        <v>11</v>
      </c>
      <c r="B28" t="s">
        <v>6</v>
      </c>
      <c r="C28">
        <v>4</v>
      </c>
      <c r="D28" s="8">
        <v>23.472097807347254</v>
      </c>
      <c r="F28" s="7">
        <f t="shared" ref="F28" si="8">AVERAGE(D26:D29)</f>
        <v>21.440850218149926</v>
      </c>
      <c r="G28" s="7">
        <f t="shared" ref="G28" si="9">_xlfn.STDEV.S(D26:D29)</f>
        <v>1.5683007523048889</v>
      </c>
      <c r="J28" s="7"/>
      <c r="K28" s="7"/>
      <c r="L28" s="7"/>
      <c r="M28" s="7"/>
    </row>
    <row r="29" spans="1:13" x14ac:dyDescent="0.25">
      <c r="A29" s="3" t="s">
        <v>11</v>
      </c>
      <c r="B29" s="3" t="s">
        <v>6</v>
      </c>
      <c r="C29" s="3">
        <v>4</v>
      </c>
      <c r="D29" s="8">
        <v>20.379511940258173</v>
      </c>
    </row>
    <row r="30" spans="1:13" x14ac:dyDescent="0.25">
      <c r="A30" t="s">
        <v>10</v>
      </c>
      <c r="B30" t="s">
        <v>6</v>
      </c>
      <c r="C30">
        <v>4</v>
      </c>
      <c r="D30" s="8">
        <v>14.54011975517899</v>
      </c>
    </row>
    <row r="31" spans="1:13" x14ac:dyDescent="0.25">
      <c r="A31" t="s">
        <v>10</v>
      </c>
      <c r="B31" t="s">
        <v>6</v>
      </c>
      <c r="C31">
        <v>4</v>
      </c>
      <c r="D31" s="8">
        <v>14.348004815456441</v>
      </c>
    </row>
    <row r="32" spans="1:13" x14ac:dyDescent="0.25">
      <c r="A32" t="s">
        <v>10</v>
      </c>
      <c r="B32" t="s">
        <v>6</v>
      </c>
      <c r="C32">
        <v>4</v>
      </c>
      <c r="D32" s="8">
        <v>11.978092811009942</v>
      </c>
      <c r="F32" s="7">
        <f t="shared" ref="F32" si="10">AVERAGE(D30:D33)</f>
        <v>14.0554614234219</v>
      </c>
      <c r="G32" s="7">
        <f t="shared" ref="G32" si="11">_xlfn.STDEV.S(D30:D33)</f>
        <v>1.4521673026736814</v>
      </c>
    </row>
    <row r="33" spans="1:33" x14ac:dyDescent="0.25">
      <c r="A33" s="3" t="s">
        <v>10</v>
      </c>
      <c r="B33" s="3" t="s">
        <v>6</v>
      </c>
      <c r="C33" s="3">
        <v>4</v>
      </c>
      <c r="D33" s="8">
        <v>15.355628312042219</v>
      </c>
    </row>
    <row r="34" spans="1:33" x14ac:dyDescent="0.25">
      <c r="A34" t="s">
        <v>12</v>
      </c>
      <c r="B34" t="s">
        <v>6</v>
      </c>
      <c r="C34">
        <v>4</v>
      </c>
      <c r="D34" s="8">
        <v>13.824511169780145</v>
      </c>
    </row>
    <row r="35" spans="1:33" x14ac:dyDescent="0.25">
      <c r="A35" t="s">
        <v>12</v>
      </c>
      <c r="B35" t="s">
        <v>6</v>
      </c>
      <c r="C35">
        <v>4</v>
      </c>
      <c r="D35" s="8">
        <v>11.692511969829345</v>
      </c>
    </row>
    <row r="36" spans="1:33" x14ac:dyDescent="0.25">
      <c r="A36" t="s">
        <v>12</v>
      </c>
      <c r="B36" t="s">
        <v>6</v>
      </c>
      <c r="C36">
        <v>4</v>
      </c>
      <c r="D36" s="8">
        <v>11.284786833726171</v>
      </c>
      <c r="F36" s="7">
        <f t="shared" ref="F36" si="12">AVERAGE(D34:D37)</f>
        <v>12.023948337254843</v>
      </c>
      <c r="G36" s="7">
        <f t="shared" ref="G36" si="13">_xlfn.STDEV.S(D34:D37)</f>
        <v>1.2153305658604527</v>
      </c>
    </row>
    <row r="37" spans="1:33" x14ac:dyDescent="0.25">
      <c r="A37" s="3" t="s">
        <v>12</v>
      </c>
      <c r="B37" s="3" t="s">
        <v>6</v>
      </c>
      <c r="C37" s="3">
        <v>4</v>
      </c>
      <c r="D37" s="8">
        <v>11.293983375683707</v>
      </c>
    </row>
    <row r="38" spans="1:33" x14ac:dyDescent="0.25">
      <c r="A38" t="s">
        <v>13</v>
      </c>
      <c r="B38" t="s">
        <v>6</v>
      </c>
      <c r="C38">
        <v>4</v>
      </c>
      <c r="D38" s="8">
        <v>11.505299923785833</v>
      </c>
    </row>
    <row r="39" spans="1:33" x14ac:dyDescent="0.25">
      <c r="A39" t="s">
        <v>13</v>
      </c>
      <c r="B39" t="s">
        <v>6</v>
      </c>
      <c r="C39">
        <v>4</v>
      </c>
      <c r="D39" s="8">
        <v>10.282485633691804</v>
      </c>
    </row>
    <row r="40" spans="1:33" x14ac:dyDescent="0.25">
      <c r="A40" t="s">
        <v>13</v>
      </c>
      <c r="B40" t="s">
        <v>6</v>
      </c>
      <c r="C40">
        <v>4</v>
      </c>
      <c r="D40" s="8">
        <v>10.901492462500469</v>
      </c>
      <c r="F40" s="7">
        <f t="shared" ref="F40" si="14">AVERAGE(D38:D41)</f>
        <v>11.231029704634626</v>
      </c>
      <c r="G40" s="7">
        <f t="shared" ref="G40" si="15">_xlfn.STDEV.S(D38:D41)</f>
        <v>0.8349034902062773</v>
      </c>
    </row>
    <row r="41" spans="1:33" ht="15.75" thickBot="1" x14ac:dyDescent="0.3">
      <c r="A41" s="2" t="s">
        <v>13</v>
      </c>
      <c r="B41" s="2" t="s">
        <v>6</v>
      </c>
      <c r="C41" s="2">
        <v>4</v>
      </c>
      <c r="D41" s="8">
        <v>12.234840798560397</v>
      </c>
    </row>
    <row r="42" spans="1:33" x14ac:dyDescent="0.25">
      <c r="D42" s="8"/>
    </row>
    <row r="43" spans="1:33" x14ac:dyDescent="0.25">
      <c r="A43" s="6"/>
      <c r="B43" s="6"/>
      <c r="C43" s="6"/>
      <c r="D43" s="8"/>
      <c r="E43" s="4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x14ac:dyDescent="0.25">
      <c r="A44" s="4"/>
      <c r="B44" s="4"/>
      <c r="C44" s="4"/>
      <c r="D44" s="9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x14ac:dyDescent="0.25">
      <c r="A45" s="4"/>
      <c r="B45" s="4"/>
      <c r="C45" s="4"/>
      <c r="D45" s="9"/>
      <c r="E45" s="4"/>
      <c r="F45" s="4"/>
      <c r="G45" s="4"/>
      <c r="H45" s="4"/>
      <c r="I45" s="4"/>
      <c r="J45" s="9"/>
      <c r="K45" s="9"/>
      <c r="L45" s="9"/>
      <c r="M45" s="9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x14ac:dyDescent="0.25">
      <c r="A46" s="4"/>
      <c r="B46" s="4"/>
      <c r="C46" s="4"/>
      <c r="D46" s="9"/>
      <c r="E46" s="4"/>
      <c r="F46" s="9"/>
      <c r="G46" s="9"/>
      <c r="H46" s="4"/>
      <c r="I46" s="4"/>
      <c r="J46" s="9"/>
      <c r="K46" s="9"/>
      <c r="L46" s="9"/>
      <c r="M46" s="9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x14ac:dyDescent="0.25">
      <c r="A47" s="4"/>
      <c r="B47" s="4"/>
      <c r="C47" s="4"/>
      <c r="D47" s="9"/>
      <c r="E47" s="4"/>
      <c r="F47" s="4"/>
      <c r="G47" s="4"/>
      <c r="H47" s="4"/>
      <c r="I47" s="4"/>
      <c r="J47" s="9"/>
      <c r="K47" s="9"/>
      <c r="L47" s="9"/>
      <c r="M47" s="9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x14ac:dyDescent="0.25">
      <c r="A48" s="4"/>
      <c r="B48" s="4"/>
      <c r="C48" s="4"/>
      <c r="D48" s="9"/>
      <c r="E48" s="4"/>
      <c r="F48" s="4"/>
      <c r="G48" s="4"/>
      <c r="H48" s="4"/>
      <c r="I48" s="4"/>
      <c r="J48" s="9"/>
      <c r="K48" s="9"/>
      <c r="L48" s="9"/>
      <c r="M48" s="9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x14ac:dyDescent="0.25">
      <c r="A49" s="4"/>
      <c r="B49" s="4"/>
      <c r="C49" s="4"/>
      <c r="D49" s="9"/>
      <c r="E49" s="4"/>
      <c r="F49" s="4"/>
      <c r="G49" s="4"/>
      <c r="H49" s="4"/>
      <c r="I49" s="4"/>
      <c r="J49" s="9"/>
      <c r="K49" s="9"/>
      <c r="L49" s="9"/>
      <c r="M49" s="9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x14ac:dyDescent="0.25">
      <c r="A50" s="4"/>
      <c r="B50" s="4"/>
      <c r="C50" s="4"/>
      <c r="D50" s="9"/>
      <c r="E50" s="4"/>
      <c r="F50" s="9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x14ac:dyDescent="0.25">
      <c r="A51" s="4"/>
      <c r="B51" s="4"/>
      <c r="C51" s="4"/>
      <c r="D51" s="9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x14ac:dyDescent="0.25">
      <c r="A52" s="4"/>
      <c r="B52" s="4"/>
      <c r="C52" s="4"/>
      <c r="D52" s="9"/>
      <c r="E52" s="4"/>
      <c r="F52" s="4"/>
      <c r="G52" s="4"/>
      <c r="H52" s="4"/>
      <c r="I52" s="4"/>
      <c r="J52" s="9"/>
      <c r="K52" s="9"/>
      <c r="L52" s="9"/>
      <c r="M52" s="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x14ac:dyDescent="0.25">
      <c r="A53" s="4"/>
      <c r="B53" s="4"/>
      <c r="C53" s="4"/>
      <c r="D53" s="9"/>
      <c r="E53" s="4"/>
      <c r="F53" s="4"/>
      <c r="G53" s="4"/>
      <c r="H53" s="4"/>
      <c r="I53" s="4"/>
      <c r="J53" s="9"/>
      <c r="K53" s="9"/>
      <c r="L53" s="9"/>
      <c r="M53" s="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x14ac:dyDescent="0.25">
      <c r="A54" s="4"/>
      <c r="B54" s="4"/>
      <c r="C54" s="4"/>
      <c r="D54" s="9"/>
      <c r="E54" s="4"/>
      <c r="F54" s="9"/>
      <c r="G54" s="9"/>
      <c r="H54" s="4"/>
      <c r="I54" s="4"/>
      <c r="J54" s="9"/>
      <c r="K54" s="9"/>
      <c r="L54" s="9"/>
      <c r="M54" s="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x14ac:dyDescent="0.25">
      <c r="A55" s="4"/>
      <c r="B55" s="4"/>
      <c r="C55" s="4"/>
      <c r="D55" s="9"/>
      <c r="E55" s="4"/>
      <c r="F55" s="4"/>
      <c r="G55" s="4"/>
      <c r="H55" s="4"/>
      <c r="I55" s="4"/>
      <c r="J55" s="9"/>
      <c r="K55" s="9"/>
      <c r="L55" s="9"/>
      <c r="M55" s="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x14ac:dyDescent="0.25">
      <c r="A56" s="4"/>
      <c r="B56" s="4"/>
      <c r="C56" s="4"/>
      <c r="D56" s="9"/>
      <c r="E56" s="4"/>
      <c r="F56" s="4"/>
      <c r="G56" s="4"/>
      <c r="H56" s="4"/>
      <c r="I56" s="4"/>
      <c r="J56" s="9"/>
      <c r="K56" s="9"/>
      <c r="L56" s="9"/>
      <c r="M56" s="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x14ac:dyDescent="0.25">
      <c r="A57" s="4"/>
      <c r="B57" s="4"/>
      <c r="C57" s="4"/>
      <c r="D57" s="9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x14ac:dyDescent="0.25">
      <c r="A58" s="4"/>
      <c r="B58" s="4"/>
      <c r="C58" s="4"/>
      <c r="D58" s="9"/>
      <c r="E58" s="4"/>
      <c r="F58" s="9"/>
      <c r="G58" s="9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x14ac:dyDescent="0.25">
      <c r="A59" s="4"/>
      <c r="B59" s="4"/>
      <c r="C59" s="4"/>
      <c r="D59" s="9"/>
      <c r="E59" s="4"/>
      <c r="F59" s="4"/>
      <c r="G59" s="4"/>
      <c r="H59" s="4"/>
      <c r="I59" s="4"/>
      <c r="J59" s="9"/>
      <c r="K59" s="9"/>
      <c r="L59" s="9"/>
      <c r="M59" s="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x14ac:dyDescent="0.25">
      <c r="A60" s="4"/>
      <c r="B60" s="4"/>
      <c r="C60" s="4"/>
      <c r="D60" s="9"/>
      <c r="E60" s="4"/>
      <c r="F60" s="4"/>
      <c r="G60" s="4"/>
      <c r="H60" s="4"/>
      <c r="I60" s="4"/>
      <c r="J60" s="9"/>
      <c r="K60" s="9"/>
      <c r="L60" s="9"/>
      <c r="M60" s="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x14ac:dyDescent="0.25">
      <c r="A61" s="4"/>
      <c r="B61" s="4"/>
      <c r="C61" s="4"/>
      <c r="D61" s="9"/>
      <c r="E61" s="4"/>
      <c r="F61" s="4"/>
      <c r="G61" s="4"/>
      <c r="H61" s="4"/>
      <c r="I61" s="4"/>
      <c r="J61" s="9"/>
      <c r="K61" s="9"/>
      <c r="L61" s="9"/>
      <c r="M61" s="9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x14ac:dyDescent="0.25">
      <c r="A62" s="4"/>
      <c r="B62" s="4"/>
      <c r="C62" s="4"/>
      <c r="D62" s="9"/>
      <c r="E62" s="4"/>
      <c r="F62" s="9"/>
      <c r="G62" s="9"/>
      <c r="H62" s="4"/>
      <c r="I62" s="4"/>
      <c r="J62" s="9"/>
      <c r="K62" s="9"/>
      <c r="L62" s="9"/>
      <c r="M62" s="9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x14ac:dyDescent="0.25">
      <c r="A63" s="4"/>
      <c r="B63" s="4"/>
      <c r="C63" s="4"/>
      <c r="D63" s="9"/>
      <c r="E63" s="4"/>
      <c r="F63" s="4"/>
      <c r="G63" s="4"/>
      <c r="H63" s="4"/>
      <c r="I63" s="4"/>
      <c r="J63" s="9"/>
      <c r="K63" s="9"/>
      <c r="L63" s="9"/>
      <c r="M63" s="9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x14ac:dyDescent="0.25">
      <c r="A64" s="4"/>
      <c r="B64" s="4"/>
      <c r="C64" s="4"/>
      <c r="D64" s="9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x14ac:dyDescent="0.25">
      <c r="A65" s="4"/>
      <c r="B65" s="4"/>
      <c r="C65" s="4"/>
      <c r="D65" s="9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x14ac:dyDescent="0.25">
      <c r="A66" s="4"/>
      <c r="B66" s="4"/>
      <c r="C66" s="4"/>
      <c r="D66" s="9"/>
      <c r="E66" s="4"/>
      <c r="F66" s="9"/>
      <c r="G66" s="9"/>
      <c r="H66" s="4"/>
      <c r="I66" s="4"/>
      <c r="J66" s="9"/>
      <c r="K66" s="9"/>
      <c r="L66" s="9"/>
      <c r="M66" s="9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x14ac:dyDescent="0.25">
      <c r="A67" s="4"/>
      <c r="B67" s="4"/>
      <c r="C67" s="4"/>
      <c r="D67" s="9"/>
      <c r="E67" s="4"/>
      <c r="F67" s="4"/>
      <c r="G67" s="4"/>
      <c r="H67" s="4"/>
      <c r="I67" s="4"/>
      <c r="J67" s="9"/>
      <c r="K67" s="9"/>
      <c r="L67" s="9"/>
      <c r="M67" s="9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x14ac:dyDescent="0.25">
      <c r="A68" s="4"/>
      <c r="B68" s="4"/>
      <c r="C68" s="4"/>
      <c r="D68" s="9"/>
      <c r="E68" s="4"/>
      <c r="F68" s="4"/>
      <c r="G68" s="4"/>
      <c r="H68" s="4"/>
      <c r="I68" s="4"/>
      <c r="J68" s="9"/>
      <c r="K68" s="9"/>
      <c r="L68" s="9"/>
      <c r="M68" s="9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x14ac:dyDescent="0.25">
      <c r="A69" s="4"/>
      <c r="B69" s="4"/>
      <c r="C69" s="4"/>
      <c r="D69" s="9"/>
      <c r="E69" s="4"/>
      <c r="F69" s="4"/>
      <c r="G69" s="4"/>
      <c r="H69" s="4"/>
      <c r="I69" s="4"/>
      <c r="J69" s="9"/>
      <c r="K69" s="9"/>
      <c r="L69" s="9"/>
      <c r="M69" s="9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:33" x14ac:dyDescent="0.25">
      <c r="A70" s="4"/>
      <c r="B70" s="4"/>
      <c r="C70" s="4"/>
      <c r="D70" s="9"/>
      <c r="E70" s="4"/>
      <c r="F70" s="9"/>
      <c r="G70" s="9"/>
      <c r="H70" s="4"/>
      <c r="I70" s="4"/>
      <c r="J70" s="9"/>
      <c r="K70" s="9"/>
      <c r="L70" s="9"/>
      <c r="M70" s="9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x14ac:dyDescent="0.25">
      <c r="A71" s="4"/>
      <c r="B71" s="4"/>
      <c r="C71" s="4"/>
      <c r="D71" s="9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x14ac:dyDescent="0.25">
      <c r="A72" s="4"/>
      <c r="B72" s="4"/>
      <c r="C72" s="4"/>
      <c r="D72" s="9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1:33" x14ac:dyDescent="0.25">
      <c r="A73" s="4"/>
      <c r="B73" s="4"/>
      <c r="C73" s="4"/>
      <c r="D73" s="9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x14ac:dyDescent="0.25">
      <c r="A74" s="4"/>
      <c r="B74" s="4"/>
      <c r="C74" s="4"/>
      <c r="D74" s="9"/>
      <c r="E74" s="4"/>
      <c r="F74" s="9"/>
      <c r="G74" s="9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x14ac:dyDescent="0.25">
      <c r="A75" s="4"/>
      <c r="B75" s="4"/>
      <c r="C75" s="4"/>
      <c r="D75" s="9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x14ac:dyDescent="0.25">
      <c r="A76" s="4"/>
      <c r="B76" s="4"/>
      <c r="C76" s="4"/>
      <c r="D76" s="9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:33" x14ac:dyDescent="0.25">
      <c r="A77" s="4"/>
      <c r="B77" s="4"/>
      <c r="C77" s="4"/>
      <c r="D77" s="9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:33" x14ac:dyDescent="0.25">
      <c r="A78" s="4"/>
      <c r="B78" s="4"/>
      <c r="C78" s="4"/>
      <c r="D78" s="9"/>
      <c r="E78" s="4"/>
      <c r="F78" s="9"/>
      <c r="G78" s="9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1:33" x14ac:dyDescent="0.25">
      <c r="A79" s="4"/>
      <c r="B79" s="4"/>
      <c r="C79" s="4"/>
      <c r="D79" s="9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:33" x14ac:dyDescent="0.25">
      <c r="A80" s="4"/>
      <c r="B80" s="4"/>
      <c r="C80" s="4"/>
      <c r="D80" s="9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:33" x14ac:dyDescent="0.25">
      <c r="A81" s="4"/>
      <c r="B81" s="4"/>
      <c r="C81" s="4"/>
      <c r="D81" s="9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1:33" x14ac:dyDescent="0.25">
      <c r="A82" s="4"/>
      <c r="B82" s="4"/>
      <c r="C82" s="4"/>
      <c r="D82" s="9"/>
      <c r="E82" s="4"/>
      <c r="F82" s="9"/>
      <c r="G82" s="9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1:33" x14ac:dyDescent="0.25">
      <c r="A83" s="4"/>
      <c r="B83" s="4"/>
      <c r="C83" s="4"/>
      <c r="D83" s="9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:33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1:33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:33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:33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1:33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:33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1:33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:33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:33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:33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:33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:33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:33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3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:33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</sheetData>
  <printOptions gridLines="1"/>
  <pageMargins left="0.70866141732283472" right="0.70866141732283472" top="0.78740157480314965" bottom="0.78740157480314965" header="0.31496062992125984" footer="0.31496062992125984"/>
  <pageSetup paperSize="9" scale="2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Chl</vt:lpstr>
      <vt:lpstr>Gd MeJA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2022-12-15T13:01:54Z</cp:lastPrinted>
  <dcterms:created xsi:type="dcterms:W3CDTF">2022-11-14T12:13:03Z</dcterms:created>
  <dcterms:modified xsi:type="dcterms:W3CDTF">2024-02-19T13:03:38Z</dcterms:modified>
</cp:coreProperties>
</file>