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1/"/>
    </mc:Choice>
  </mc:AlternateContent>
  <xr:revisionPtr revIDLastSave="0" documentId="8_{D67C71AD-2F71-8F46-AC09-428F6876ABB9}" xr6:coauthVersionLast="47" xr6:coauthVersionMax="47" xr10:uidLastSave="{00000000-0000-0000-0000-000000000000}"/>
  <bookViews>
    <workbookView xWindow="23020" yWindow="11720" windowWidth="27240" windowHeight="16440" xr2:uid="{3CE2FFF6-34A2-954A-9521-D329FC83BB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" i="1" l="1"/>
  <c r="H154" i="1"/>
  <c r="I154" i="1" s="1"/>
  <c r="G154" i="1"/>
  <c r="C154" i="1"/>
  <c r="J153" i="1"/>
  <c r="H153" i="1"/>
  <c r="I153" i="1" s="1"/>
  <c r="G153" i="1"/>
  <c r="C153" i="1"/>
  <c r="J152" i="1"/>
  <c r="I152" i="1"/>
  <c r="H152" i="1"/>
  <c r="G152" i="1"/>
  <c r="C152" i="1"/>
  <c r="J151" i="1"/>
  <c r="I151" i="1"/>
  <c r="H151" i="1"/>
  <c r="G151" i="1"/>
  <c r="C151" i="1"/>
  <c r="J150" i="1"/>
  <c r="Y34" i="1" s="1"/>
  <c r="H150" i="1"/>
  <c r="I150" i="1" s="1"/>
  <c r="G150" i="1"/>
  <c r="C150" i="1"/>
  <c r="J149" i="1"/>
  <c r="H149" i="1"/>
  <c r="I149" i="1" s="1"/>
  <c r="G149" i="1"/>
  <c r="C149" i="1"/>
  <c r="J148" i="1"/>
  <c r="H148" i="1"/>
  <c r="I148" i="1" s="1"/>
  <c r="G148" i="1"/>
  <c r="C148" i="1"/>
  <c r="J147" i="1"/>
  <c r="I147" i="1"/>
  <c r="H147" i="1"/>
  <c r="G147" i="1"/>
  <c r="C147" i="1"/>
  <c r="J146" i="1"/>
  <c r="I146" i="1"/>
  <c r="H146" i="1"/>
  <c r="G146" i="1"/>
  <c r="C146" i="1"/>
  <c r="J145" i="1"/>
  <c r="U34" i="1" s="1"/>
  <c r="H145" i="1"/>
  <c r="I145" i="1" s="1"/>
  <c r="G145" i="1"/>
  <c r="C145" i="1"/>
  <c r="J144" i="1"/>
  <c r="H144" i="1"/>
  <c r="I144" i="1" s="1"/>
  <c r="G144" i="1"/>
  <c r="C144" i="1"/>
  <c r="J143" i="1"/>
  <c r="V34" i="1" s="1"/>
  <c r="H143" i="1"/>
  <c r="I143" i="1" s="1"/>
  <c r="G143" i="1"/>
  <c r="C143" i="1"/>
  <c r="J142" i="1"/>
  <c r="H142" i="1"/>
  <c r="I142" i="1" s="1"/>
  <c r="G142" i="1"/>
  <c r="C142" i="1"/>
  <c r="J141" i="1"/>
  <c r="H141" i="1"/>
  <c r="I141" i="1" s="1"/>
  <c r="G141" i="1"/>
  <c r="C141" i="1"/>
  <c r="J140" i="1"/>
  <c r="I140" i="1"/>
  <c r="H140" i="1"/>
  <c r="G140" i="1"/>
  <c r="C140" i="1"/>
  <c r="J139" i="1"/>
  <c r="I139" i="1"/>
  <c r="H139" i="1"/>
  <c r="G139" i="1"/>
  <c r="C139" i="1"/>
  <c r="J138" i="1"/>
  <c r="Y33" i="1" s="1"/>
  <c r="H138" i="1"/>
  <c r="I138" i="1" s="1"/>
  <c r="G138" i="1"/>
  <c r="C138" i="1"/>
  <c r="J137" i="1"/>
  <c r="H137" i="1"/>
  <c r="I137" i="1" s="1"/>
  <c r="G137" i="1"/>
  <c r="C137" i="1"/>
  <c r="J136" i="1"/>
  <c r="H136" i="1"/>
  <c r="I136" i="1" s="1"/>
  <c r="G136" i="1"/>
  <c r="C136" i="1"/>
  <c r="J135" i="1"/>
  <c r="I135" i="1"/>
  <c r="H135" i="1"/>
  <c r="G135" i="1"/>
  <c r="C135" i="1"/>
  <c r="J134" i="1"/>
  <c r="I134" i="1"/>
  <c r="H134" i="1"/>
  <c r="G134" i="1"/>
  <c r="C134" i="1"/>
  <c r="J133" i="1"/>
  <c r="U33" i="1" s="1"/>
  <c r="H133" i="1"/>
  <c r="I133" i="1" s="1"/>
  <c r="G133" i="1"/>
  <c r="C133" i="1"/>
  <c r="J132" i="1"/>
  <c r="H132" i="1"/>
  <c r="I132" i="1" s="1"/>
  <c r="G132" i="1"/>
  <c r="C132" i="1"/>
  <c r="J131" i="1"/>
  <c r="H131" i="1"/>
  <c r="I131" i="1" s="1"/>
  <c r="G131" i="1"/>
  <c r="C131" i="1"/>
  <c r="J130" i="1"/>
  <c r="H130" i="1"/>
  <c r="I130" i="1" s="1"/>
  <c r="G130" i="1"/>
  <c r="C130" i="1"/>
  <c r="J129" i="1"/>
  <c r="H129" i="1"/>
  <c r="I129" i="1" s="1"/>
  <c r="G129" i="1"/>
  <c r="C129" i="1"/>
  <c r="J128" i="1"/>
  <c r="I128" i="1"/>
  <c r="H128" i="1"/>
  <c r="G128" i="1"/>
  <c r="C128" i="1"/>
  <c r="J127" i="1"/>
  <c r="I127" i="1"/>
  <c r="H127" i="1"/>
  <c r="G127" i="1"/>
  <c r="C127" i="1"/>
  <c r="J126" i="1"/>
  <c r="X32" i="1" s="1"/>
  <c r="H126" i="1"/>
  <c r="I126" i="1" s="1"/>
  <c r="G126" i="1"/>
  <c r="C126" i="1"/>
  <c r="J125" i="1"/>
  <c r="H125" i="1"/>
  <c r="I125" i="1" s="1"/>
  <c r="G125" i="1"/>
  <c r="C125" i="1"/>
  <c r="J124" i="1"/>
  <c r="H124" i="1"/>
  <c r="I124" i="1" s="1"/>
  <c r="G124" i="1"/>
  <c r="C124" i="1"/>
  <c r="J123" i="1"/>
  <c r="U32" i="1" s="1"/>
  <c r="I123" i="1"/>
  <c r="H123" i="1"/>
  <c r="G123" i="1"/>
  <c r="C123" i="1"/>
  <c r="J122" i="1"/>
  <c r="I122" i="1"/>
  <c r="H122" i="1"/>
  <c r="G122" i="1"/>
  <c r="C122" i="1"/>
  <c r="J121" i="1"/>
  <c r="V32" i="1" s="1"/>
  <c r="H121" i="1"/>
  <c r="I121" i="1" s="1"/>
  <c r="G121" i="1"/>
  <c r="C121" i="1"/>
  <c r="J120" i="1"/>
  <c r="H120" i="1"/>
  <c r="I120" i="1" s="1"/>
  <c r="G120" i="1"/>
  <c r="C120" i="1"/>
  <c r="J119" i="1"/>
  <c r="H119" i="1"/>
  <c r="I119" i="1" s="1"/>
  <c r="G119" i="1"/>
  <c r="C119" i="1"/>
  <c r="J118" i="1"/>
  <c r="H118" i="1"/>
  <c r="I118" i="1" s="1"/>
  <c r="G118" i="1"/>
  <c r="C118" i="1"/>
  <c r="J117" i="1"/>
  <c r="H117" i="1"/>
  <c r="I117" i="1" s="1"/>
  <c r="G117" i="1"/>
  <c r="C117" i="1"/>
  <c r="J116" i="1"/>
  <c r="X31" i="1" s="1"/>
  <c r="I116" i="1"/>
  <c r="H116" i="1"/>
  <c r="G116" i="1"/>
  <c r="C116" i="1"/>
  <c r="J115" i="1"/>
  <c r="I115" i="1"/>
  <c r="H115" i="1"/>
  <c r="G115" i="1"/>
  <c r="C115" i="1"/>
  <c r="J114" i="1"/>
  <c r="Y31" i="1" s="1"/>
  <c r="H114" i="1"/>
  <c r="I114" i="1" s="1"/>
  <c r="G114" i="1"/>
  <c r="C114" i="1"/>
  <c r="J113" i="1"/>
  <c r="H113" i="1"/>
  <c r="I113" i="1" s="1"/>
  <c r="G113" i="1"/>
  <c r="C113" i="1"/>
  <c r="J112" i="1"/>
  <c r="H112" i="1"/>
  <c r="I112" i="1" s="1"/>
  <c r="G112" i="1"/>
  <c r="C112" i="1"/>
  <c r="J111" i="1"/>
  <c r="V31" i="1" s="1"/>
  <c r="I111" i="1"/>
  <c r="H111" i="1"/>
  <c r="G111" i="1"/>
  <c r="C111" i="1"/>
  <c r="J110" i="1"/>
  <c r="I110" i="1"/>
  <c r="H110" i="1"/>
  <c r="G110" i="1"/>
  <c r="C110" i="1"/>
  <c r="J109" i="1"/>
  <c r="H109" i="1"/>
  <c r="I109" i="1" s="1"/>
  <c r="G109" i="1"/>
  <c r="C109" i="1"/>
  <c r="J108" i="1"/>
  <c r="H108" i="1"/>
  <c r="I108" i="1" s="1"/>
  <c r="G108" i="1"/>
  <c r="C108" i="1"/>
  <c r="J107" i="1"/>
  <c r="H107" i="1"/>
  <c r="I107" i="1" s="1"/>
  <c r="G107" i="1"/>
  <c r="C107" i="1"/>
  <c r="J106" i="1"/>
  <c r="H106" i="1"/>
  <c r="I106" i="1" s="1"/>
  <c r="G106" i="1"/>
  <c r="C106" i="1"/>
  <c r="J105" i="1"/>
  <c r="H105" i="1"/>
  <c r="I105" i="1" s="1"/>
  <c r="G105" i="1"/>
  <c r="C105" i="1"/>
  <c r="J104" i="1"/>
  <c r="X30" i="1" s="1"/>
  <c r="I104" i="1"/>
  <c r="H104" i="1"/>
  <c r="G104" i="1"/>
  <c r="C104" i="1"/>
  <c r="J103" i="1"/>
  <c r="I103" i="1"/>
  <c r="H103" i="1"/>
  <c r="G103" i="1"/>
  <c r="C103" i="1"/>
  <c r="J102" i="1"/>
  <c r="H102" i="1"/>
  <c r="I102" i="1" s="1"/>
  <c r="G102" i="1"/>
  <c r="C102" i="1"/>
  <c r="J101" i="1"/>
  <c r="H101" i="1"/>
  <c r="I101" i="1" s="1"/>
  <c r="G101" i="1"/>
  <c r="C101" i="1"/>
  <c r="J100" i="1"/>
  <c r="H100" i="1"/>
  <c r="I100" i="1" s="1"/>
  <c r="G100" i="1"/>
  <c r="C100" i="1"/>
  <c r="J99" i="1"/>
  <c r="V30" i="1" s="1"/>
  <c r="I99" i="1"/>
  <c r="H99" i="1"/>
  <c r="G99" i="1"/>
  <c r="C99" i="1"/>
  <c r="J98" i="1"/>
  <c r="I98" i="1"/>
  <c r="H98" i="1"/>
  <c r="G98" i="1"/>
  <c r="C98" i="1"/>
  <c r="J97" i="1"/>
  <c r="H97" i="1"/>
  <c r="I97" i="1" s="1"/>
  <c r="G97" i="1"/>
  <c r="C97" i="1"/>
  <c r="J96" i="1"/>
  <c r="H96" i="1"/>
  <c r="I96" i="1" s="1"/>
  <c r="G96" i="1"/>
  <c r="C96" i="1"/>
  <c r="J95" i="1"/>
  <c r="H95" i="1"/>
  <c r="I95" i="1" s="1"/>
  <c r="G95" i="1"/>
  <c r="C95" i="1"/>
  <c r="J94" i="1"/>
  <c r="H94" i="1"/>
  <c r="I94" i="1" s="1"/>
  <c r="G94" i="1"/>
  <c r="C94" i="1"/>
  <c r="J93" i="1"/>
  <c r="H93" i="1"/>
  <c r="I93" i="1" s="1"/>
  <c r="G93" i="1"/>
  <c r="C93" i="1"/>
  <c r="J92" i="1"/>
  <c r="Y29" i="1" s="1"/>
  <c r="I92" i="1"/>
  <c r="H92" i="1"/>
  <c r="G92" i="1"/>
  <c r="C92" i="1"/>
  <c r="J91" i="1"/>
  <c r="I91" i="1"/>
  <c r="H91" i="1"/>
  <c r="G91" i="1"/>
  <c r="C91" i="1"/>
  <c r="J90" i="1"/>
  <c r="H90" i="1"/>
  <c r="I90" i="1" s="1"/>
  <c r="G90" i="1"/>
  <c r="C90" i="1"/>
  <c r="R89" i="1"/>
  <c r="Q89" i="1"/>
  <c r="N89" i="1"/>
  <c r="M89" i="1"/>
  <c r="J89" i="1"/>
  <c r="H89" i="1"/>
  <c r="I89" i="1" s="1"/>
  <c r="G89" i="1"/>
  <c r="C89" i="1"/>
  <c r="R88" i="1"/>
  <c r="Q88" i="1"/>
  <c r="N88" i="1"/>
  <c r="M88" i="1"/>
  <c r="J88" i="1"/>
  <c r="H88" i="1"/>
  <c r="I88" i="1" s="1"/>
  <c r="G88" i="1"/>
  <c r="C88" i="1"/>
  <c r="R87" i="1"/>
  <c r="Q87" i="1"/>
  <c r="N87" i="1"/>
  <c r="M87" i="1"/>
  <c r="J87" i="1"/>
  <c r="I87" i="1"/>
  <c r="H87" i="1"/>
  <c r="G87" i="1"/>
  <c r="C87" i="1"/>
  <c r="R86" i="1"/>
  <c r="Q86" i="1"/>
  <c r="N86" i="1"/>
  <c r="M86" i="1"/>
  <c r="J86" i="1"/>
  <c r="H86" i="1"/>
  <c r="I86" i="1" s="1"/>
  <c r="G86" i="1"/>
  <c r="C86" i="1"/>
  <c r="R85" i="1"/>
  <c r="Q85" i="1"/>
  <c r="N85" i="1"/>
  <c r="M85" i="1"/>
  <c r="J85" i="1"/>
  <c r="H85" i="1"/>
  <c r="I85" i="1" s="1"/>
  <c r="G85" i="1"/>
  <c r="C85" i="1"/>
  <c r="R84" i="1"/>
  <c r="Q84" i="1"/>
  <c r="N84" i="1"/>
  <c r="M84" i="1"/>
  <c r="J84" i="1"/>
  <c r="H84" i="1"/>
  <c r="I84" i="1" s="1"/>
  <c r="G84" i="1"/>
  <c r="C84" i="1"/>
  <c r="R83" i="1"/>
  <c r="Q83" i="1"/>
  <c r="N83" i="1"/>
  <c r="M83" i="1"/>
  <c r="J83" i="1"/>
  <c r="U29" i="1" s="1"/>
  <c r="I83" i="1"/>
  <c r="H83" i="1"/>
  <c r="G83" i="1"/>
  <c r="C83" i="1"/>
  <c r="R82" i="1"/>
  <c r="Q82" i="1"/>
  <c r="N82" i="1"/>
  <c r="M82" i="1"/>
  <c r="J82" i="1"/>
  <c r="H82" i="1"/>
  <c r="I82" i="1" s="1"/>
  <c r="G82" i="1"/>
  <c r="C82" i="1"/>
  <c r="R81" i="1"/>
  <c r="Q81" i="1"/>
  <c r="N81" i="1"/>
  <c r="M81" i="1"/>
  <c r="J81" i="1"/>
  <c r="H81" i="1"/>
  <c r="I81" i="1" s="1"/>
  <c r="G81" i="1"/>
  <c r="C81" i="1"/>
  <c r="R80" i="1"/>
  <c r="Q80" i="1"/>
  <c r="N80" i="1"/>
  <c r="M80" i="1"/>
  <c r="J80" i="1"/>
  <c r="H80" i="1"/>
  <c r="I80" i="1" s="1"/>
  <c r="G80" i="1"/>
  <c r="C80" i="1"/>
  <c r="R79" i="1"/>
  <c r="Q79" i="1"/>
  <c r="N79" i="1"/>
  <c r="M79" i="1"/>
  <c r="J79" i="1"/>
  <c r="I79" i="1"/>
  <c r="H79" i="1"/>
  <c r="G79" i="1"/>
  <c r="C79" i="1"/>
  <c r="R78" i="1"/>
  <c r="Q78" i="1"/>
  <c r="N78" i="1"/>
  <c r="M78" i="1"/>
  <c r="J78" i="1"/>
  <c r="H78" i="1"/>
  <c r="I78" i="1" s="1"/>
  <c r="G78" i="1"/>
  <c r="C78" i="1"/>
  <c r="R77" i="1"/>
  <c r="Q77" i="1"/>
  <c r="N77" i="1"/>
  <c r="M77" i="1"/>
  <c r="J77" i="1"/>
  <c r="H77" i="1"/>
  <c r="I77" i="1" s="1"/>
  <c r="G77" i="1"/>
  <c r="C77" i="1"/>
  <c r="R76" i="1"/>
  <c r="Q76" i="1"/>
  <c r="N76" i="1"/>
  <c r="M76" i="1"/>
  <c r="J76" i="1"/>
  <c r="H76" i="1"/>
  <c r="I76" i="1" s="1"/>
  <c r="G76" i="1"/>
  <c r="C76" i="1"/>
  <c r="R75" i="1"/>
  <c r="Q75" i="1"/>
  <c r="N75" i="1"/>
  <c r="M75" i="1"/>
  <c r="J75" i="1"/>
  <c r="I75" i="1"/>
  <c r="H75" i="1"/>
  <c r="G75" i="1"/>
  <c r="C75" i="1"/>
  <c r="R74" i="1"/>
  <c r="Q74" i="1"/>
  <c r="N74" i="1"/>
  <c r="M74" i="1"/>
  <c r="J74" i="1"/>
  <c r="H74" i="1"/>
  <c r="I74" i="1" s="1"/>
  <c r="G74" i="1"/>
  <c r="C74" i="1"/>
  <c r="R73" i="1"/>
  <c r="Q73" i="1"/>
  <c r="N73" i="1"/>
  <c r="M73" i="1"/>
  <c r="J73" i="1"/>
  <c r="H73" i="1"/>
  <c r="I73" i="1" s="1"/>
  <c r="G73" i="1"/>
  <c r="C73" i="1"/>
  <c r="R72" i="1"/>
  <c r="Q72" i="1"/>
  <c r="N72" i="1"/>
  <c r="M72" i="1"/>
  <c r="J72" i="1"/>
  <c r="H72" i="1"/>
  <c r="I72" i="1" s="1"/>
  <c r="G72" i="1"/>
  <c r="C72" i="1"/>
  <c r="R71" i="1"/>
  <c r="Q71" i="1"/>
  <c r="N71" i="1"/>
  <c r="M71" i="1"/>
  <c r="J71" i="1"/>
  <c r="V28" i="1" s="1"/>
  <c r="I71" i="1"/>
  <c r="H71" i="1"/>
  <c r="G71" i="1"/>
  <c r="C71" i="1"/>
  <c r="R70" i="1"/>
  <c r="Q70" i="1"/>
  <c r="N70" i="1"/>
  <c r="M70" i="1"/>
  <c r="J70" i="1"/>
  <c r="H70" i="1"/>
  <c r="I70" i="1" s="1"/>
  <c r="G70" i="1"/>
  <c r="C70" i="1"/>
  <c r="R69" i="1"/>
  <c r="Q69" i="1"/>
  <c r="N69" i="1"/>
  <c r="M69" i="1"/>
  <c r="J69" i="1"/>
  <c r="H69" i="1"/>
  <c r="I69" i="1" s="1"/>
  <c r="G69" i="1"/>
  <c r="C69" i="1"/>
  <c r="R68" i="1"/>
  <c r="Q68" i="1"/>
  <c r="N68" i="1"/>
  <c r="M68" i="1"/>
  <c r="J68" i="1"/>
  <c r="H68" i="1"/>
  <c r="I68" i="1" s="1"/>
  <c r="G68" i="1"/>
  <c r="C68" i="1"/>
  <c r="R67" i="1"/>
  <c r="Q67" i="1"/>
  <c r="N67" i="1"/>
  <c r="M67" i="1"/>
  <c r="J67" i="1"/>
  <c r="I67" i="1"/>
  <c r="H67" i="1"/>
  <c r="G67" i="1"/>
  <c r="C67" i="1"/>
  <c r="R66" i="1"/>
  <c r="Q66" i="1"/>
  <c r="N66" i="1"/>
  <c r="M66" i="1"/>
  <c r="J66" i="1"/>
  <c r="H66" i="1"/>
  <c r="I66" i="1" s="1"/>
  <c r="G66" i="1"/>
  <c r="C66" i="1"/>
  <c r="R65" i="1"/>
  <c r="Q65" i="1"/>
  <c r="N65" i="1"/>
  <c r="M65" i="1"/>
  <c r="J65" i="1"/>
  <c r="H65" i="1"/>
  <c r="I65" i="1" s="1"/>
  <c r="G65" i="1"/>
  <c r="C65" i="1"/>
  <c r="R64" i="1"/>
  <c r="Q64" i="1"/>
  <c r="N64" i="1"/>
  <c r="M64" i="1"/>
  <c r="J64" i="1"/>
  <c r="I64" i="1"/>
  <c r="H64" i="1"/>
  <c r="G64" i="1"/>
  <c r="C64" i="1"/>
  <c r="R63" i="1"/>
  <c r="Q63" i="1"/>
  <c r="N63" i="1"/>
  <c r="M63" i="1"/>
  <c r="J63" i="1"/>
  <c r="I63" i="1"/>
  <c r="H63" i="1"/>
  <c r="G63" i="1"/>
  <c r="C63" i="1"/>
  <c r="R62" i="1"/>
  <c r="Q62" i="1"/>
  <c r="N62" i="1"/>
  <c r="M62" i="1"/>
  <c r="J62" i="1"/>
  <c r="X27" i="1" s="1"/>
  <c r="H62" i="1"/>
  <c r="I62" i="1" s="1"/>
  <c r="G62" i="1"/>
  <c r="C62" i="1"/>
  <c r="R61" i="1"/>
  <c r="Q61" i="1"/>
  <c r="N61" i="1"/>
  <c r="M61" i="1"/>
  <c r="J61" i="1"/>
  <c r="H61" i="1"/>
  <c r="I61" i="1" s="1"/>
  <c r="G61" i="1"/>
  <c r="C61" i="1"/>
  <c r="R60" i="1"/>
  <c r="Q60" i="1"/>
  <c r="N60" i="1"/>
  <c r="M60" i="1"/>
  <c r="J60" i="1"/>
  <c r="I60" i="1"/>
  <c r="H60" i="1"/>
  <c r="G60" i="1"/>
  <c r="C60" i="1"/>
  <c r="R59" i="1"/>
  <c r="Q59" i="1"/>
  <c r="N59" i="1"/>
  <c r="M59" i="1"/>
  <c r="J59" i="1"/>
  <c r="V27" i="1" s="1"/>
  <c r="I59" i="1"/>
  <c r="H59" i="1"/>
  <c r="G59" i="1"/>
  <c r="C59" i="1"/>
  <c r="R58" i="1"/>
  <c r="Q58" i="1"/>
  <c r="N58" i="1"/>
  <c r="M58" i="1"/>
  <c r="J58" i="1"/>
  <c r="H58" i="1"/>
  <c r="I58" i="1" s="1"/>
  <c r="G58" i="1"/>
  <c r="C58" i="1"/>
  <c r="R57" i="1"/>
  <c r="Q57" i="1"/>
  <c r="N57" i="1"/>
  <c r="M57" i="1"/>
  <c r="J57" i="1"/>
  <c r="H57" i="1"/>
  <c r="I57" i="1" s="1"/>
  <c r="G57" i="1"/>
  <c r="C57" i="1"/>
  <c r="R56" i="1"/>
  <c r="Q56" i="1"/>
  <c r="N56" i="1"/>
  <c r="M56" i="1"/>
  <c r="J56" i="1"/>
  <c r="I56" i="1"/>
  <c r="H56" i="1"/>
  <c r="G56" i="1"/>
  <c r="C56" i="1"/>
  <c r="R55" i="1"/>
  <c r="Q55" i="1"/>
  <c r="N55" i="1"/>
  <c r="M55" i="1"/>
  <c r="J55" i="1"/>
  <c r="I55" i="1"/>
  <c r="H55" i="1"/>
  <c r="G55" i="1"/>
  <c r="C55" i="1"/>
  <c r="R54" i="1"/>
  <c r="Q54" i="1"/>
  <c r="N54" i="1"/>
  <c r="M54" i="1"/>
  <c r="J54" i="1"/>
  <c r="H54" i="1"/>
  <c r="I54" i="1" s="1"/>
  <c r="G54" i="1"/>
  <c r="C54" i="1"/>
  <c r="R53" i="1"/>
  <c r="Q53" i="1"/>
  <c r="N53" i="1"/>
  <c r="M53" i="1"/>
  <c r="J53" i="1"/>
  <c r="H53" i="1"/>
  <c r="I53" i="1" s="1"/>
  <c r="G53" i="1"/>
  <c r="C53" i="1"/>
  <c r="R52" i="1"/>
  <c r="Q52" i="1"/>
  <c r="N52" i="1"/>
  <c r="M52" i="1"/>
  <c r="J52" i="1"/>
  <c r="I52" i="1"/>
  <c r="H52" i="1"/>
  <c r="G52" i="1"/>
  <c r="C52" i="1"/>
  <c r="R51" i="1"/>
  <c r="Q51" i="1"/>
  <c r="N51" i="1"/>
  <c r="M51" i="1"/>
  <c r="J51" i="1"/>
  <c r="I51" i="1"/>
  <c r="H51" i="1"/>
  <c r="G51" i="1"/>
  <c r="C51" i="1"/>
  <c r="R50" i="1"/>
  <c r="Q50" i="1"/>
  <c r="N50" i="1"/>
  <c r="M50" i="1"/>
  <c r="J50" i="1"/>
  <c r="Y26" i="1" s="1"/>
  <c r="H50" i="1"/>
  <c r="I50" i="1" s="1"/>
  <c r="G50" i="1"/>
  <c r="C50" i="1"/>
  <c r="R49" i="1"/>
  <c r="Q49" i="1"/>
  <c r="N49" i="1"/>
  <c r="M49" i="1"/>
  <c r="J49" i="1"/>
  <c r="H49" i="1"/>
  <c r="I49" i="1" s="1"/>
  <c r="G49" i="1"/>
  <c r="C49" i="1"/>
  <c r="R48" i="1"/>
  <c r="Q48" i="1"/>
  <c r="N48" i="1"/>
  <c r="M48" i="1"/>
  <c r="J48" i="1"/>
  <c r="I48" i="1"/>
  <c r="H48" i="1"/>
  <c r="G48" i="1"/>
  <c r="C48" i="1"/>
  <c r="R47" i="1"/>
  <c r="Q47" i="1"/>
  <c r="N47" i="1"/>
  <c r="M47" i="1"/>
  <c r="J47" i="1"/>
  <c r="V26" i="1" s="1"/>
  <c r="I47" i="1"/>
  <c r="H47" i="1"/>
  <c r="G47" i="1"/>
  <c r="C47" i="1"/>
  <c r="R46" i="1"/>
  <c r="Q46" i="1"/>
  <c r="N46" i="1"/>
  <c r="M46" i="1"/>
  <c r="J46" i="1"/>
  <c r="H46" i="1"/>
  <c r="I46" i="1" s="1"/>
  <c r="G46" i="1"/>
  <c r="C46" i="1"/>
  <c r="R45" i="1"/>
  <c r="Q45" i="1"/>
  <c r="N45" i="1"/>
  <c r="M45" i="1"/>
  <c r="J45" i="1"/>
  <c r="H45" i="1"/>
  <c r="I45" i="1" s="1"/>
  <c r="G45" i="1"/>
  <c r="C45" i="1"/>
  <c r="R44" i="1"/>
  <c r="Q44" i="1"/>
  <c r="N44" i="1"/>
  <c r="M44" i="1"/>
  <c r="J44" i="1"/>
  <c r="I44" i="1"/>
  <c r="H44" i="1"/>
  <c r="G44" i="1"/>
  <c r="C44" i="1"/>
  <c r="R43" i="1"/>
  <c r="Q43" i="1"/>
  <c r="N43" i="1"/>
  <c r="M43" i="1"/>
  <c r="J43" i="1"/>
  <c r="I43" i="1"/>
  <c r="H43" i="1"/>
  <c r="G43" i="1"/>
  <c r="C43" i="1"/>
  <c r="R42" i="1"/>
  <c r="Q42" i="1"/>
  <c r="N42" i="1"/>
  <c r="M42" i="1"/>
  <c r="J42" i="1"/>
  <c r="H42" i="1"/>
  <c r="I42" i="1" s="1"/>
  <c r="G42" i="1"/>
  <c r="C42" i="1"/>
  <c r="R41" i="1"/>
  <c r="Q41" i="1"/>
  <c r="N41" i="1"/>
  <c r="M41" i="1"/>
  <c r="J41" i="1"/>
  <c r="H41" i="1"/>
  <c r="I41" i="1" s="1"/>
  <c r="G41" i="1"/>
  <c r="C41" i="1"/>
  <c r="R40" i="1"/>
  <c r="Q40" i="1"/>
  <c r="N40" i="1"/>
  <c r="M40" i="1"/>
  <c r="J40" i="1"/>
  <c r="I40" i="1"/>
  <c r="H40" i="1"/>
  <c r="G40" i="1"/>
  <c r="C40" i="1"/>
  <c r="R39" i="1"/>
  <c r="Q39" i="1"/>
  <c r="N39" i="1"/>
  <c r="M39" i="1"/>
  <c r="J39" i="1"/>
  <c r="I39" i="1"/>
  <c r="H39" i="1"/>
  <c r="G39" i="1"/>
  <c r="C39" i="1"/>
  <c r="R38" i="1"/>
  <c r="Q38" i="1"/>
  <c r="N38" i="1"/>
  <c r="M38" i="1"/>
  <c r="J38" i="1"/>
  <c r="Y25" i="1" s="1"/>
  <c r="H38" i="1"/>
  <c r="I38" i="1" s="1"/>
  <c r="G38" i="1"/>
  <c r="C38" i="1"/>
  <c r="R37" i="1"/>
  <c r="Q37" i="1"/>
  <c r="N37" i="1"/>
  <c r="M37" i="1"/>
  <c r="J37" i="1"/>
  <c r="H37" i="1"/>
  <c r="I37" i="1" s="1"/>
  <c r="G37" i="1"/>
  <c r="C37" i="1"/>
  <c r="R36" i="1"/>
  <c r="Q36" i="1"/>
  <c r="N36" i="1"/>
  <c r="M36" i="1"/>
  <c r="J36" i="1"/>
  <c r="I36" i="1"/>
  <c r="H36" i="1"/>
  <c r="G36" i="1"/>
  <c r="C36" i="1"/>
  <c r="R35" i="1"/>
  <c r="Q35" i="1"/>
  <c r="N35" i="1"/>
  <c r="M35" i="1"/>
  <c r="J35" i="1"/>
  <c r="U25" i="1" s="1"/>
  <c r="I35" i="1"/>
  <c r="H35" i="1"/>
  <c r="G35" i="1"/>
  <c r="C35" i="1"/>
  <c r="R34" i="1"/>
  <c r="Q34" i="1"/>
  <c r="N34" i="1"/>
  <c r="M34" i="1"/>
  <c r="J34" i="1"/>
  <c r="H34" i="1"/>
  <c r="I34" i="1" s="1"/>
  <c r="G34" i="1"/>
  <c r="C34" i="1"/>
  <c r="R33" i="1"/>
  <c r="Q33" i="1"/>
  <c r="N33" i="1"/>
  <c r="M33" i="1"/>
  <c r="J33" i="1"/>
  <c r="H33" i="1"/>
  <c r="I33" i="1" s="1"/>
  <c r="G33" i="1"/>
  <c r="C33" i="1"/>
  <c r="R32" i="1"/>
  <c r="Q32" i="1"/>
  <c r="N32" i="1"/>
  <c r="M32" i="1"/>
  <c r="J32" i="1"/>
  <c r="I32" i="1"/>
  <c r="H32" i="1"/>
  <c r="G32" i="1"/>
  <c r="C32" i="1"/>
  <c r="R31" i="1"/>
  <c r="Q31" i="1"/>
  <c r="N31" i="1"/>
  <c r="M31" i="1"/>
  <c r="J31" i="1"/>
  <c r="I31" i="1"/>
  <c r="H31" i="1"/>
  <c r="G31" i="1"/>
  <c r="C31" i="1"/>
  <c r="U30" i="1"/>
  <c r="R30" i="1"/>
  <c r="Q30" i="1"/>
  <c r="N30" i="1"/>
  <c r="M30" i="1"/>
  <c r="J30" i="1"/>
  <c r="H30" i="1"/>
  <c r="I30" i="1" s="1"/>
  <c r="G30" i="1"/>
  <c r="C30" i="1"/>
  <c r="X29" i="1"/>
  <c r="V29" i="1"/>
  <c r="R29" i="1"/>
  <c r="Q29" i="1"/>
  <c r="N29" i="1"/>
  <c r="M29" i="1"/>
  <c r="J29" i="1"/>
  <c r="H29" i="1"/>
  <c r="I29" i="1" s="1"/>
  <c r="G29" i="1"/>
  <c r="C29" i="1"/>
  <c r="Y28" i="1"/>
  <c r="X28" i="1"/>
  <c r="R28" i="1"/>
  <c r="Q28" i="1"/>
  <c r="N28" i="1"/>
  <c r="M28" i="1"/>
  <c r="J28" i="1"/>
  <c r="H28" i="1"/>
  <c r="I28" i="1" s="1"/>
  <c r="G28" i="1"/>
  <c r="C28" i="1"/>
  <c r="Y27" i="1"/>
  <c r="R27" i="1"/>
  <c r="Q27" i="1"/>
  <c r="N27" i="1"/>
  <c r="M27" i="1"/>
  <c r="J27" i="1"/>
  <c r="H27" i="1"/>
  <c r="I27" i="1" s="1"/>
  <c r="G27" i="1"/>
  <c r="C27" i="1"/>
  <c r="R26" i="1"/>
  <c r="Q26" i="1"/>
  <c r="N26" i="1"/>
  <c r="M26" i="1"/>
  <c r="J26" i="1"/>
  <c r="H26" i="1"/>
  <c r="I26" i="1" s="1"/>
  <c r="G26" i="1"/>
  <c r="C26" i="1"/>
  <c r="R25" i="1"/>
  <c r="Q25" i="1"/>
  <c r="N25" i="1"/>
  <c r="M25" i="1"/>
  <c r="J25" i="1"/>
  <c r="H25" i="1"/>
  <c r="I25" i="1" s="1"/>
  <c r="G25" i="1"/>
  <c r="C25" i="1"/>
  <c r="R24" i="1"/>
  <c r="Q24" i="1"/>
  <c r="N24" i="1"/>
  <c r="M24" i="1"/>
  <c r="J24" i="1"/>
  <c r="Y24" i="1" s="1"/>
  <c r="I24" i="1"/>
  <c r="H24" i="1"/>
  <c r="G24" i="1"/>
  <c r="C24" i="1"/>
  <c r="J23" i="1"/>
  <c r="V24" i="1" s="1"/>
  <c r="I23" i="1"/>
  <c r="H23" i="1"/>
  <c r="G23" i="1"/>
  <c r="C23" i="1"/>
  <c r="A18" i="1"/>
  <c r="D13" i="1"/>
  <c r="F12" i="1"/>
  <c r="E12" i="1"/>
  <c r="C12" i="1"/>
  <c r="H12" i="1" s="1"/>
  <c r="V11" i="1"/>
  <c r="W11" i="1" s="1"/>
  <c r="H11" i="1"/>
  <c r="F11" i="1"/>
  <c r="T11" i="1" s="1"/>
  <c r="E11" i="1"/>
  <c r="C11" i="1"/>
  <c r="C10" i="1"/>
  <c r="H10" i="1" s="1"/>
  <c r="V9" i="1"/>
  <c r="W9" i="1" s="1"/>
  <c r="F9" i="1"/>
  <c r="E9" i="1"/>
  <c r="T9" i="1" s="1"/>
  <c r="C9" i="1"/>
  <c r="H9" i="1" s="1"/>
  <c r="V8" i="1"/>
  <c r="W8" i="1" s="1"/>
  <c r="H8" i="1"/>
  <c r="F8" i="1"/>
  <c r="T8" i="1" s="1"/>
  <c r="E8" i="1"/>
  <c r="C8" i="1"/>
  <c r="C7" i="1"/>
  <c r="V6" i="1"/>
  <c r="W6" i="1" s="1"/>
  <c r="F6" i="1"/>
  <c r="E6" i="1"/>
  <c r="T6" i="1" s="1"/>
  <c r="C6" i="1"/>
  <c r="H6" i="1" s="1"/>
  <c r="V5" i="1"/>
  <c r="W5" i="1" s="1"/>
  <c r="H5" i="1"/>
  <c r="F5" i="1"/>
  <c r="T5" i="1" s="1"/>
  <c r="E5" i="1"/>
  <c r="C5" i="1"/>
  <c r="C4" i="1"/>
  <c r="V3" i="1"/>
  <c r="W3" i="1" s="1"/>
  <c r="F3" i="1"/>
  <c r="E3" i="1"/>
  <c r="T3" i="1" s="1"/>
  <c r="C3" i="1"/>
  <c r="H3" i="1" s="1"/>
  <c r="V2" i="1"/>
  <c r="W2" i="1" s="1"/>
  <c r="H2" i="1"/>
  <c r="F2" i="1"/>
  <c r="T2" i="1" s="1"/>
  <c r="E2" i="1"/>
  <c r="C2" i="1"/>
  <c r="E1" i="1"/>
  <c r="D1" i="1"/>
  <c r="E10" i="1" l="1"/>
  <c r="Y30" i="1"/>
  <c r="Y32" i="1"/>
  <c r="X33" i="1"/>
  <c r="G5" i="1"/>
  <c r="F4" i="1"/>
  <c r="G4" i="1" s="1"/>
  <c r="H4" i="1"/>
  <c r="A16" i="1" s="1"/>
  <c r="H7" i="1"/>
  <c r="U24" i="1"/>
  <c r="X34" i="1"/>
  <c r="G8" i="1"/>
  <c r="U31" i="1"/>
  <c r="G2" i="1"/>
  <c r="G11" i="1"/>
  <c r="E7" i="1"/>
  <c r="F7" i="1"/>
  <c r="V33" i="1"/>
  <c r="X24" i="1"/>
  <c r="U26" i="1"/>
  <c r="E4" i="1"/>
  <c r="G3" i="1"/>
  <c r="G6" i="1"/>
  <c r="G9" i="1"/>
  <c r="G12" i="1"/>
  <c r="X25" i="1"/>
  <c r="U27" i="1"/>
  <c r="V25" i="1"/>
  <c r="X26" i="1"/>
  <c r="U28" i="1"/>
  <c r="V7" i="1" l="1"/>
  <c r="W7" i="1" s="1"/>
  <c r="T7" i="1"/>
  <c r="G7" i="1"/>
  <c r="A15" i="1"/>
  <c r="V4" i="1"/>
  <c r="W4" i="1" s="1"/>
  <c r="T4" i="1"/>
  <c r="V10" i="1"/>
  <c r="W10" i="1" s="1"/>
  <c r="F10" i="1"/>
  <c r="G10" i="1" s="1"/>
  <c r="T10" i="1" l="1"/>
  <c r="F13" i="1"/>
</calcChain>
</file>

<file path=xl/sharedStrings.xml><?xml version="1.0" encoding="utf-8"?>
<sst xmlns="http://schemas.openxmlformats.org/spreadsheetml/2006/main" count="199" uniqueCount="61">
  <si>
    <t>Chemical</t>
  </si>
  <si>
    <t>stock conc in mM</t>
  </si>
  <si>
    <t>Final ml of 4mMsucrose, 1.5mM yeast extract test solution/day</t>
  </si>
  <si>
    <t>ml of 1 mM NaOH</t>
  </si>
  <si>
    <t>ml of water</t>
  </si>
  <si>
    <t>ml of 16mM sucrose, 6mM yeast extract</t>
  </si>
  <si>
    <t>final % NaOH</t>
  </si>
  <si>
    <t>%NAOH contributed by E E</t>
  </si>
  <si>
    <t>how much more do we need?</t>
  </si>
  <si>
    <t>Auxin</t>
  </si>
  <si>
    <t>stock made with</t>
  </si>
  <si>
    <t>water</t>
  </si>
  <si>
    <t>enter 'water' or solvent name</t>
  </si>
  <si>
    <t>number of days</t>
  </si>
  <si>
    <t>number of replicates</t>
  </si>
  <si>
    <t>number of blue samples</t>
  </si>
  <si>
    <t># of treatments to be tested</t>
  </si>
  <si>
    <t>total NaOH stock:</t>
  </si>
  <si>
    <t>To make solutions on Day 1:</t>
  </si>
  <si>
    <t>ml of auxin/day</t>
  </si>
  <si>
    <t>Add water in column F
Add yeast sucrose volume in column G</t>
  </si>
  <si>
    <t>ml of 8mM S, 3mM YE/day</t>
  </si>
  <si>
    <t>Add chemical in column E
Mix and remove amount for blue sample (Column H)</t>
  </si>
  <si>
    <t xml:space="preserve"> </t>
  </si>
  <si>
    <t>Add water in column I to the undyed sample
Add blue dye in column J to the Blue dye sample</t>
  </si>
  <si>
    <t>VIALS OF EACH SEX NEEDED</t>
  </si>
  <si>
    <t>Mix each tube and add 0.75 ml of the appropriate solution to each treatment vial</t>
  </si>
  <si>
    <t>THIS EXPERIMENT WAS DONE USING VK00040 FLIES</t>
  </si>
  <si>
    <t>sample #</t>
  </si>
  <si>
    <t>sex</t>
  </si>
  <si>
    <t>treatment</t>
  </si>
  <si>
    <t>Total Flies at start</t>
  </si>
  <si>
    <t># dead at 24 hr</t>
  </si>
  <si>
    <t># dead at 48 hr</t>
  </si>
  <si>
    <t># live at 48 hr</t>
  </si>
  <si>
    <t>Total flies at end</t>
  </si>
  <si>
    <t>total at start = total end?</t>
  </si>
  <si>
    <t>% Effected</t>
  </si>
  <si>
    <t>Females</t>
  </si>
  <si>
    <t>Males</t>
  </si>
  <si>
    <t>Male</t>
  </si>
  <si>
    <t>Female</t>
  </si>
  <si>
    <t>M</t>
  </si>
  <si>
    <t> (mM)</t>
  </si>
  <si>
    <t>Starting number</t>
  </si>
  <si>
    <t>Number dead</t>
  </si>
  <si>
    <t>Average</t>
  </si>
  <si>
    <t>SD</t>
  </si>
  <si>
    <t>N</t>
  </si>
  <si>
    <t>F</t>
  </si>
  <si>
    <t>0 mM</t>
  </si>
  <si>
    <t>5 mM</t>
  </si>
  <si>
    <t>10 mM</t>
  </si>
  <si>
    <t>20 mM</t>
  </si>
  <si>
    <t>30 mM</t>
  </si>
  <si>
    <t>45 mM</t>
  </si>
  <si>
    <t>60 mM</t>
  </si>
  <si>
    <t>75 mM</t>
  </si>
  <si>
    <t>90 mM</t>
  </si>
  <si>
    <t>125 mM</t>
  </si>
  <si>
    <t>350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</si>
</sst>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00"/>
    <numFmt numFmtId="167" formatCode="0000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0" fillId="7" borderId="8" xfId="0" applyNumberFormat="1" applyFill="1" applyBorder="1"/>
    <xf numFmtId="165" fontId="0" fillId="7" borderId="8" xfId="0" applyNumberFormat="1" applyFill="1" applyBorder="1"/>
    <xf numFmtId="0" fontId="6" fillId="8" borderId="8" xfId="0" applyFont="1" applyFill="1" applyBorder="1" applyAlignment="1">
      <alignment wrapText="1"/>
    </xf>
    <xf numFmtId="0" fontId="6" fillId="9" borderId="8" xfId="0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1" fillId="0" borderId="0" xfId="0" applyFont="1"/>
    <xf numFmtId="164" fontId="0" fillId="0" borderId="0" xfId="0" applyNumberFormat="1"/>
    <xf numFmtId="0" fontId="7" fillId="0" borderId="0" xfId="0" applyFont="1" applyAlignment="1">
      <alignment wrapText="1"/>
    </xf>
    <xf numFmtId="0" fontId="1" fillId="5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64" fontId="0" fillId="7" borderId="10" xfId="0" applyNumberFormat="1" applyFill="1" applyBorder="1"/>
    <xf numFmtId="164" fontId="5" fillId="10" borderId="6" xfId="0" applyNumberFormat="1" applyFont="1" applyFill="1" applyBorder="1" applyAlignment="1">
      <alignment wrapText="1"/>
    </xf>
    <xf numFmtId="0" fontId="1" fillId="10" borderId="7" xfId="0" applyFont="1" applyFill="1" applyBorder="1" applyAlignment="1">
      <alignment horizontal="center"/>
    </xf>
    <xf numFmtId="164" fontId="0" fillId="0" borderId="6" xfId="0" applyNumberFormat="1" applyBorder="1" applyAlignment="1">
      <alignment wrapText="1"/>
    </xf>
    <xf numFmtId="165" fontId="0" fillId="0" borderId="7" xfId="0" applyNumberFormat="1" applyBorder="1"/>
    <xf numFmtId="165" fontId="0" fillId="0" borderId="0" xfId="0" applyNumberFormat="1"/>
    <xf numFmtId="0" fontId="8" fillId="0" borderId="11" xfId="0" applyFont="1" applyBorder="1"/>
    <xf numFmtId="0" fontId="8" fillId="0" borderId="0" xfId="0" applyFont="1"/>
    <xf numFmtId="0" fontId="1" fillId="10" borderId="7" xfId="0" applyFont="1" applyFill="1" applyBorder="1" applyAlignment="1">
      <alignment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1" fontId="5" fillId="10" borderId="6" xfId="0" applyNumberFormat="1" applyFont="1" applyFill="1" applyBorder="1" applyAlignment="1">
      <alignment wrapText="1"/>
    </xf>
    <xf numFmtId="49" fontId="5" fillId="0" borderId="3" xfId="0" applyNumberFormat="1" applyFont="1" applyBorder="1"/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0" fillId="0" borderId="0" xfId="0" applyAlignment="1">
      <alignment horizontal="center"/>
    </xf>
    <xf numFmtId="166" fontId="9" fillId="0" borderId="13" xfId="0" applyNumberFormat="1" applyFont="1" applyBorder="1" applyAlignment="1">
      <alignment horizontal="left"/>
    </xf>
    <xf numFmtId="167" fontId="9" fillId="0" borderId="13" xfId="0" applyNumberFormat="1" applyFont="1" applyBorder="1" applyAlignment="1">
      <alignment horizontal="left"/>
    </xf>
    <xf numFmtId="0" fontId="0" fillId="0" borderId="13" xfId="0" applyBorder="1"/>
    <xf numFmtId="0" fontId="10" fillId="0" borderId="10" xfId="0" applyFont="1" applyBorder="1"/>
    <xf numFmtId="0" fontId="1" fillId="0" borderId="10" xfId="0" applyFont="1" applyBorder="1"/>
    <xf numFmtId="0" fontId="11" fillId="5" borderId="0" xfId="0" applyFont="1" applyFill="1"/>
    <xf numFmtId="167" fontId="9" fillId="0" borderId="8" xfId="0" applyNumberFormat="1" applyFont="1" applyBorder="1" applyAlignment="1">
      <alignment horizontal="left"/>
    </xf>
    <xf numFmtId="0" fontId="0" fillId="11" borderId="13" xfId="0" applyFill="1" applyBorder="1"/>
    <xf numFmtId="0" fontId="12" fillId="0" borderId="0" xfId="0" applyFont="1"/>
    <xf numFmtId="167" fontId="9" fillId="0" borderId="10" xfId="0" applyNumberFormat="1" applyFont="1" applyBorder="1" applyAlignment="1">
      <alignment horizontal="left"/>
    </xf>
    <xf numFmtId="0" fontId="0" fillId="12" borderId="13" xfId="0" applyFill="1" applyBorder="1"/>
    <xf numFmtId="0" fontId="10" fillId="0" borderId="8" xfId="0" applyFont="1" applyBorder="1"/>
    <xf numFmtId="0" fontId="8" fillId="0" borderId="8" xfId="0" applyFont="1" applyBorder="1"/>
    <xf numFmtId="0" fontId="10" fillId="0" borderId="14" xfId="0" applyFont="1" applyBorder="1"/>
    <xf numFmtId="166" fontId="9" fillId="0" borderId="8" xfId="0" applyNumberFormat="1" applyFont="1" applyBorder="1" applyAlignment="1">
      <alignment horizontal="left"/>
    </xf>
    <xf numFmtId="0" fontId="0" fillId="0" borderId="8" xfId="0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2430-C763-E944-8DBF-2D243FB08A63}">
  <dimension ref="A1:Z154"/>
  <sheetViews>
    <sheetView tabSelected="1" workbookViewId="0">
      <selection sqref="A1:XFD1048576"/>
    </sheetView>
  </sheetViews>
  <sheetFormatPr baseColWidth="10" defaultRowHeight="16" x14ac:dyDescent="0.2"/>
  <cols>
    <col min="1" max="1" width="23.33203125" customWidth="1"/>
    <col min="2" max="2" width="17.33203125" customWidth="1"/>
    <col min="3" max="3" width="19" customWidth="1"/>
    <col min="4" max="4" width="14.5" customWidth="1"/>
    <col min="5" max="5" width="10.33203125" customWidth="1"/>
    <col min="6" max="6" width="10.5" customWidth="1"/>
    <col min="7" max="7" width="12.33203125" customWidth="1"/>
    <col min="8" max="8" width="12.6640625" customWidth="1"/>
    <col min="9" max="9" width="13.33203125" customWidth="1"/>
    <col min="10" max="10" width="14.5" customWidth="1"/>
    <col min="11" max="12" width="10.5" customWidth="1"/>
    <col min="13" max="13" width="14.5" customWidth="1"/>
    <col min="14" max="14" width="11.6640625" customWidth="1"/>
    <col min="15" max="16" width="10.5" customWidth="1"/>
    <col min="17" max="17" width="15.83203125" customWidth="1"/>
    <col min="18" max="18" width="12.83203125" customWidth="1"/>
    <col min="19" max="19" width="5" customWidth="1"/>
    <col min="20" max="20" width="14.1640625" customWidth="1"/>
    <col min="21" max="21" width="10.6640625" customWidth="1"/>
    <col min="23" max="23" width="12.5" customWidth="1"/>
    <col min="24" max="24" width="11.5" customWidth="1"/>
  </cols>
  <sheetData>
    <row r="1" spans="1:24" ht="52" thickBot="1" x14ac:dyDescent="0.25">
      <c r="A1" s="1" t="s">
        <v>0</v>
      </c>
      <c r="B1" s="1" t="s">
        <v>1</v>
      </c>
      <c r="C1" s="2" t="s">
        <v>2</v>
      </c>
      <c r="D1" s="3" t="str">
        <f>"Final "&amp;$A$2&amp;" concentration"</f>
        <v>Final Auxin concentration</v>
      </c>
      <c r="E1" s="4" t="str">
        <f>"ml of "&amp;$B$2&amp;"mM "&amp;$A$2</f>
        <v>ml of 500mM Auxin</v>
      </c>
      <c r="F1" s="4" t="s">
        <v>3</v>
      </c>
      <c r="G1" s="4" t="s">
        <v>4</v>
      </c>
      <c r="H1" s="4" t="s">
        <v>5</v>
      </c>
      <c r="I1" s="5"/>
      <c r="J1" s="6"/>
      <c r="K1" s="7"/>
      <c r="L1" s="7"/>
      <c r="M1" s="7"/>
      <c r="N1" s="7"/>
      <c r="O1" s="7"/>
      <c r="P1" s="7"/>
      <c r="Q1" s="7"/>
      <c r="R1" s="7"/>
      <c r="S1" s="8"/>
      <c r="T1" t="s">
        <v>6</v>
      </c>
      <c r="V1" s="9" t="s">
        <v>7</v>
      </c>
      <c r="W1" s="9" t="s">
        <v>8</v>
      </c>
      <c r="X1" s="9"/>
    </row>
    <row r="2" spans="1:24" ht="17" thickBot="1" x14ac:dyDescent="0.25">
      <c r="A2" s="10" t="s">
        <v>9</v>
      </c>
      <c r="B2" s="11">
        <v>500</v>
      </c>
      <c r="C2" s="12">
        <f>IF(D2="","",ROUNDUP(($B$7+$B$9)*0.8*2,0))</f>
        <v>10</v>
      </c>
      <c r="D2" s="13">
        <v>0</v>
      </c>
      <c r="E2" s="14">
        <f t="shared" ref="E2:E12" si="0">IF(D2="","",(D2*C2)/$B$2)</f>
        <v>0</v>
      </c>
      <c r="F2" s="14">
        <f t="shared" ref="F2:F12" si="1">((0.01*C2)-(E2*0.01))*10</f>
        <v>1</v>
      </c>
      <c r="G2" s="15">
        <f>C2-(E2+F2+H2)</f>
        <v>6.5</v>
      </c>
      <c r="H2" s="15">
        <f>IF(D2="","",C2/4)</f>
        <v>2.5</v>
      </c>
      <c r="I2" s="16"/>
      <c r="J2" s="17"/>
      <c r="K2" s="16"/>
      <c r="L2" s="18"/>
      <c r="M2" s="18"/>
      <c r="N2" s="18"/>
      <c r="O2" s="18"/>
      <c r="P2" s="18"/>
      <c r="Q2" s="18"/>
      <c r="R2" s="18"/>
      <c r="S2" s="19"/>
      <c r="T2" s="20">
        <f>((E2*0.01)+(F2*0.1))/C2</f>
        <v>0.01</v>
      </c>
      <c r="V2">
        <f t="shared" ref="V2:V10" si="2">E2*0.01/C2</f>
        <v>0</v>
      </c>
      <c r="W2">
        <f>(C2*0.01)-V2</f>
        <v>0.1</v>
      </c>
    </row>
    <row r="3" spans="1:24" x14ac:dyDescent="0.2">
      <c r="A3" s="19" t="s">
        <v>10</v>
      </c>
      <c r="B3" s="19" t="s">
        <v>11</v>
      </c>
      <c r="C3" s="12">
        <f t="shared" ref="C3:C12" si="3">IF(D3="","",ROUNDUP(($B$7+$B$9)*0.8*2,0))</f>
        <v>10</v>
      </c>
      <c r="D3" s="13">
        <v>5</v>
      </c>
      <c r="E3" s="14">
        <f>IF(D3="","",(D3*C3)/$B$2)</f>
        <v>0.1</v>
      </c>
      <c r="F3" s="14">
        <f t="shared" si="1"/>
        <v>0.99</v>
      </c>
      <c r="G3" s="15">
        <f>C3-(E3+F3+H3)</f>
        <v>6.41</v>
      </c>
      <c r="H3" s="15">
        <f t="shared" ref="H3:H12" si="4">IF(D3="","",C3/4)</f>
        <v>2.5</v>
      </c>
      <c r="I3" s="16"/>
      <c r="J3" s="17"/>
      <c r="K3" s="16"/>
      <c r="L3" s="18"/>
      <c r="M3" s="18"/>
      <c r="N3" s="18"/>
      <c r="O3" s="18"/>
      <c r="P3" s="18"/>
      <c r="Q3" s="18"/>
      <c r="R3" s="18"/>
      <c r="S3" s="19"/>
      <c r="T3" s="20">
        <f>((E3*0.01)+(F3*0.1))/C3</f>
        <v>0.01</v>
      </c>
      <c r="V3">
        <f t="shared" si="2"/>
        <v>1E-4</v>
      </c>
      <c r="W3">
        <f t="shared" ref="W3:W8" si="5">(C3*0.01)-V3</f>
        <v>9.9900000000000003E-2</v>
      </c>
    </row>
    <row r="4" spans="1:24" ht="26" thickBot="1" x14ac:dyDescent="0.25">
      <c r="A4" s="19"/>
      <c r="B4" s="21" t="s">
        <v>12</v>
      </c>
      <c r="C4" s="12">
        <f t="shared" si="3"/>
        <v>10</v>
      </c>
      <c r="D4" s="13">
        <v>10</v>
      </c>
      <c r="E4" s="14">
        <f t="shared" si="0"/>
        <v>0.2</v>
      </c>
      <c r="F4" s="14">
        <f t="shared" si="1"/>
        <v>0.98</v>
      </c>
      <c r="G4" s="15">
        <f t="shared" ref="G4:G12" si="6">C4-(E4+F4+H4)</f>
        <v>6.32</v>
      </c>
      <c r="H4" s="15">
        <f t="shared" si="4"/>
        <v>2.5</v>
      </c>
      <c r="I4" s="16"/>
      <c r="J4" s="17"/>
      <c r="K4" s="16"/>
      <c r="L4" s="18"/>
      <c r="M4" s="18"/>
      <c r="N4" s="18"/>
      <c r="O4" s="18"/>
      <c r="P4" s="18"/>
      <c r="Q4" s="18"/>
      <c r="R4" s="18"/>
      <c r="S4" s="19"/>
      <c r="T4" s="20">
        <f t="shared" ref="T4:T10" si="7">((E4*0.01)+(F4*0.1))/C4</f>
        <v>0.01</v>
      </c>
      <c r="V4">
        <f t="shared" si="2"/>
        <v>2.0000000000000001E-4</v>
      </c>
      <c r="W4">
        <f t="shared" si="5"/>
        <v>9.98E-2</v>
      </c>
    </row>
    <row r="5" spans="1:24" ht="17" thickBot="1" x14ac:dyDescent="0.25">
      <c r="A5" s="10" t="s">
        <v>13</v>
      </c>
      <c r="B5" s="22">
        <v>2</v>
      </c>
      <c r="C5" s="12">
        <f t="shared" si="3"/>
        <v>10</v>
      </c>
      <c r="D5" s="13">
        <v>20</v>
      </c>
      <c r="E5" s="14">
        <f t="shared" si="0"/>
        <v>0.4</v>
      </c>
      <c r="F5" s="14">
        <f t="shared" si="1"/>
        <v>0.96</v>
      </c>
      <c r="G5" s="15">
        <f t="shared" si="6"/>
        <v>6.1400000000000006</v>
      </c>
      <c r="H5" s="15">
        <f t="shared" si="4"/>
        <v>2.5</v>
      </c>
      <c r="I5" s="16"/>
      <c r="J5" s="17"/>
      <c r="K5" s="16"/>
      <c r="L5" s="18"/>
      <c r="M5" s="18"/>
      <c r="N5" s="18"/>
      <c r="O5" s="18"/>
      <c r="P5" s="18"/>
      <c r="Q5" s="18"/>
      <c r="R5" s="18"/>
      <c r="S5" s="19"/>
      <c r="T5" s="20">
        <f t="shared" si="7"/>
        <v>0.01</v>
      </c>
      <c r="V5">
        <f t="shared" si="2"/>
        <v>4.0000000000000002E-4</v>
      </c>
      <c r="W5">
        <f t="shared" si="5"/>
        <v>9.9600000000000008E-2</v>
      </c>
    </row>
    <row r="6" spans="1:24" ht="17" thickBot="1" x14ac:dyDescent="0.25">
      <c r="A6" s="19"/>
      <c r="B6" s="19"/>
      <c r="C6" s="12">
        <f t="shared" si="3"/>
        <v>10</v>
      </c>
      <c r="D6" s="13">
        <v>30</v>
      </c>
      <c r="E6" s="14">
        <f t="shared" si="0"/>
        <v>0.6</v>
      </c>
      <c r="F6" s="14">
        <f t="shared" si="1"/>
        <v>0.94</v>
      </c>
      <c r="G6" s="15">
        <f t="shared" si="6"/>
        <v>5.96</v>
      </c>
      <c r="H6" s="15">
        <f t="shared" si="4"/>
        <v>2.5</v>
      </c>
      <c r="I6" s="16"/>
      <c r="J6" s="17"/>
      <c r="K6" s="16"/>
      <c r="L6" s="18"/>
      <c r="M6" s="18"/>
      <c r="N6" s="18"/>
      <c r="O6" s="18"/>
      <c r="P6" s="18"/>
      <c r="Q6" s="18"/>
      <c r="R6" s="18"/>
      <c r="S6" s="19"/>
      <c r="T6" s="20">
        <f t="shared" si="7"/>
        <v>0.01</v>
      </c>
      <c r="V6">
        <f t="shared" si="2"/>
        <v>6.0000000000000006E-4</v>
      </c>
      <c r="W6">
        <f t="shared" si="5"/>
        <v>9.9400000000000002E-2</v>
      </c>
    </row>
    <row r="7" spans="1:24" ht="17" thickBot="1" x14ac:dyDescent="0.25">
      <c r="A7" s="10" t="s">
        <v>14</v>
      </c>
      <c r="B7" s="22">
        <v>6</v>
      </c>
      <c r="C7" s="12">
        <f t="shared" si="3"/>
        <v>10</v>
      </c>
      <c r="D7" s="13">
        <v>45</v>
      </c>
      <c r="E7" s="14">
        <f t="shared" si="0"/>
        <v>0.9</v>
      </c>
      <c r="F7" s="14">
        <f t="shared" si="1"/>
        <v>0.90999999999999992</v>
      </c>
      <c r="G7" s="15">
        <f t="shared" si="6"/>
        <v>5.6899999999999995</v>
      </c>
      <c r="H7" s="15">
        <f t="shared" si="4"/>
        <v>2.5</v>
      </c>
      <c r="I7" s="16"/>
      <c r="J7" s="17"/>
      <c r="K7" s="16"/>
      <c r="L7" s="18"/>
      <c r="M7" s="18"/>
      <c r="N7" s="18"/>
      <c r="O7" s="18"/>
      <c r="P7" s="18"/>
      <c r="Q7" s="18"/>
      <c r="R7" s="18"/>
      <c r="S7" s="19"/>
      <c r="T7" s="20">
        <f t="shared" si="7"/>
        <v>0.01</v>
      </c>
      <c r="V7">
        <f t="shared" si="2"/>
        <v>9.0000000000000008E-4</v>
      </c>
      <c r="W7">
        <f t="shared" si="5"/>
        <v>9.9100000000000008E-2</v>
      </c>
    </row>
    <row r="8" spans="1:24" ht="17" thickBot="1" x14ac:dyDescent="0.25">
      <c r="A8" s="19"/>
      <c r="B8" s="19"/>
      <c r="C8" s="12">
        <f t="shared" si="3"/>
        <v>10</v>
      </c>
      <c r="D8" s="13">
        <v>60</v>
      </c>
      <c r="E8" s="14">
        <f t="shared" si="0"/>
        <v>1.2</v>
      </c>
      <c r="F8" s="14">
        <f t="shared" si="1"/>
        <v>0.88000000000000012</v>
      </c>
      <c r="G8" s="15">
        <f t="shared" si="6"/>
        <v>5.42</v>
      </c>
      <c r="H8" s="15">
        <f t="shared" si="4"/>
        <v>2.5</v>
      </c>
      <c r="I8" s="16"/>
      <c r="J8" s="17"/>
      <c r="K8" s="16"/>
      <c r="L8" s="18"/>
      <c r="M8" s="18"/>
      <c r="N8" s="18"/>
      <c r="O8" s="18"/>
      <c r="P8" s="18"/>
      <c r="Q8" s="18"/>
      <c r="R8" s="18"/>
      <c r="S8" s="19"/>
      <c r="T8" s="20">
        <f t="shared" si="7"/>
        <v>1.0000000000000002E-2</v>
      </c>
      <c r="V8">
        <f t="shared" si="2"/>
        <v>1.2000000000000001E-3</v>
      </c>
      <c r="W8">
        <f t="shared" si="5"/>
        <v>9.8799999999999999E-2</v>
      </c>
    </row>
    <row r="9" spans="1:24" ht="17" thickBot="1" x14ac:dyDescent="0.25">
      <c r="A9" s="10" t="s">
        <v>15</v>
      </c>
      <c r="B9" s="22">
        <v>0</v>
      </c>
      <c r="C9" s="12">
        <f t="shared" si="3"/>
        <v>10</v>
      </c>
      <c r="D9" s="13">
        <v>75</v>
      </c>
      <c r="E9" s="14">
        <f t="shared" si="0"/>
        <v>1.5</v>
      </c>
      <c r="F9" s="14">
        <f t="shared" si="1"/>
        <v>0.85000000000000009</v>
      </c>
      <c r="G9" s="15">
        <f t="shared" si="6"/>
        <v>5.15</v>
      </c>
      <c r="H9" s="15">
        <f t="shared" si="4"/>
        <v>2.5</v>
      </c>
      <c r="I9" s="16"/>
      <c r="J9" s="17"/>
      <c r="K9" s="16"/>
      <c r="L9" s="18"/>
      <c r="M9" s="18"/>
      <c r="N9" s="18"/>
      <c r="O9" s="18"/>
      <c r="P9" s="18"/>
      <c r="Q9" s="18"/>
      <c r="R9" s="18"/>
      <c r="S9" s="19"/>
      <c r="T9" s="20">
        <f t="shared" si="7"/>
        <v>1.0000000000000002E-2</v>
      </c>
      <c r="V9">
        <f t="shared" si="2"/>
        <v>1.5E-3</v>
      </c>
      <c r="W9">
        <f t="shared" ref="W9:W10" si="8">(0.01-V9)*(C9)/0.1</f>
        <v>0.85</v>
      </c>
    </row>
    <row r="10" spans="1:24" x14ac:dyDescent="0.2">
      <c r="A10" s="19"/>
      <c r="B10" s="19"/>
      <c r="C10" s="12">
        <f t="shared" si="3"/>
        <v>10</v>
      </c>
      <c r="D10" s="13">
        <v>90</v>
      </c>
      <c r="E10" s="14">
        <f t="shared" si="0"/>
        <v>1.8</v>
      </c>
      <c r="F10" s="14">
        <f t="shared" si="1"/>
        <v>0.82000000000000006</v>
      </c>
      <c r="G10" s="15">
        <f t="shared" si="6"/>
        <v>4.88</v>
      </c>
      <c r="H10" s="15">
        <f t="shared" si="4"/>
        <v>2.5</v>
      </c>
      <c r="I10" s="16"/>
      <c r="J10" s="17"/>
      <c r="K10" s="16"/>
      <c r="L10" s="18"/>
      <c r="M10" s="18"/>
      <c r="N10" s="18"/>
      <c r="O10" s="18"/>
      <c r="P10" s="18"/>
      <c r="Q10" s="18"/>
      <c r="R10" s="18"/>
      <c r="S10" s="19"/>
      <c r="T10" s="20">
        <f t="shared" si="7"/>
        <v>1.0000000000000002E-2</v>
      </c>
      <c r="V10">
        <f t="shared" si="2"/>
        <v>1.8000000000000002E-3</v>
      </c>
      <c r="W10">
        <f t="shared" si="8"/>
        <v>0.82</v>
      </c>
    </row>
    <row r="11" spans="1:24" x14ac:dyDescent="0.2">
      <c r="A11" s="19"/>
      <c r="B11" s="19"/>
      <c r="C11" s="12">
        <f t="shared" si="3"/>
        <v>10</v>
      </c>
      <c r="D11" s="13">
        <v>125</v>
      </c>
      <c r="E11" s="14">
        <f t="shared" si="0"/>
        <v>2.5</v>
      </c>
      <c r="F11" s="14">
        <f t="shared" si="1"/>
        <v>0.75000000000000011</v>
      </c>
      <c r="G11" s="15">
        <f t="shared" si="6"/>
        <v>4.25</v>
      </c>
      <c r="H11" s="15">
        <f t="shared" si="4"/>
        <v>2.5</v>
      </c>
      <c r="I11" s="16"/>
      <c r="J11" s="17"/>
      <c r="K11" s="16"/>
      <c r="L11" s="18"/>
      <c r="M11" s="18"/>
      <c r="N11" s="18"/>
      <c r="O11" s="18"/>
      <c r="P11" s="18"/>
      <c r="Q11" s="18"/>
      <c r="R11" s="18"/>
      <c r="S11" s="19"/>
      <c r="T11" s="20">
        <f>((E11*0.01)+(F11*0.1))/C11</f>
        <v>0.01</v>
      </c>
      <c r="V11">
        <f>E11*0.01/C11</f>
        <v>2.5000000000000001E-3</v>
      </c>
      <c r="W11">
        <f>(0.01-V11)</f>
        <v>7.4999999999999997E-3</v>
      </c>
    </row>
    <row r="12" spans="1:24" ht="17" thickBot="1" x14ac:dyDescent="0.25">
      <c r="A12" s="19"/>
      <c r="B12" s="19"/>
      <c r="C12" s="23">
        <f t="shared" si="3"/>
        <v>10</v>
      </c>
      <c r="D12" s="13">
        <v>350</v>
      </c>
      <c r="E12" s="24">
        <f t="shared" si="0"/>
        <v>7</v>
      </c>
      <c r="F12" s="14">
        <f t="shared" si="1"/>
        <v>0.3</v>
      </c>
      <c r="G12" s="15">
        <f t="shared" si="6"/>
        <v>0.19999999999999929</v>
      </c>
      <c r="H12" s="15">
        <f t="shared" si="4"/>
        <v>2.5</v>
      </c>
      <c r="I12" s="16"/>
      <c r="J12" s="17"/>
      <c r="K12" s="16"/>
      <c r="L12" s="18"/>
      <c r="M12" s="18"/>
      <c r="N12" s="18"/>
      <c r="O12" s="18"/>
      <c r="P12" s="18"/>
      <c r="Q12" s="18"/>
      <c r="R12" s="18"/>
      <c r="S12" s="19"/>
    </row>
    <row r="13" spans="1:24" ht="35" thickBot="1" x14ac:dyDescent="0.25">
      <c r="A13" s="19"/>
      <c r="B13" s="19"/>
      <c r="C13" s="25" t="s">
        <v>16</v>
      </c>
      <c r="D13" s="26">
        <f>COUNT(D2:D12)</f>
        <v>11</v>
      </c>
      <c r="E13" s="27" t="s">
        <v>17</v>
      </c>
      <c r="F13" s="28">
        <f>SUM(F2:F11)</f>
        <v>9.08</v>
      </c>
      <c r="G13" s="29"/>
      <c r="I13" s="30"/>
      <c r="J13" s="30"/>
      <c r="K13" s="30"/>
      <c r="L13" s="31"/>
      <c r="M13" s="31"/>
      <c r="N13" s="31"/>
      <c r="O13" s="31"/>
      <c r="P13" s="31"/>
      <c r="Q13" s="31"/>
      <c r="R13" s="31"/>
    </row>
    <row r="14" spans="1:24" ht="17" thickBot="1" x14ac:dyDescent="0.25">
      <c r="B14" s="19"/>
      <c r="C14" s="1" t="s">
        <v>18</v>
      </c>
      <c r="D14" s="1"/>
      <c r="E14" s="19"/>
      <c r="H14" s="1"/>
      <c r="I14" s="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4" ht="18" thickBot="1" x14ac:dyDescent="0.25">
      <c r="A15" s="25">
        <f>SUM(E2:E12)</f>
        <v>16.2</v>
      </c>
      <c r="B15" s="32" t="s">
        <v>19</v>
      </c>
      <c r="C15" s="33" t="s">
        <v>20</v>
      </c>
      <c r="D15" s="34"/>
      <c r="E15" s="34"/>
      <c r="F15" s="34"/>
      <c r="H15" s="34"/>
      <c r="I15" s="35"/>
      <c r="J15" s="35"/>
      <c r="K15" s="36"/>
      <c r="L15" s="37"/>
      <c r="M15" s="36"/>
      <c r="N15" s="36"/>
      <c r="O15" s="36"/>
      <c r="P15" s="36"/>
      <c r="Q15" s="36"/>
      <c r="R15" s="36"/>
      <c r="S15" s="19"/>
      <c r="T15" s="19"/>
    </row>
    <row r="16" spans="1:24" ht="35" thickBot="1" x14ac:dyDescent="0.25">
      <c r="A16" s="25">
        <f>SUM(H2:H12)</f>
        <v>27.5</v>
      </c>
      <c r="B16" s="32" t="s">
        <v>21</v>
      </c>
      <c r="C16" s="33" t="s">
        <v>22</v>
      </c>
      <c r="D16" s="34"/>
      <c r="E16" s="34"/>
      <c r="F16" s="38"/>
      <c r="G16" t="s">
        <v>23</v>
      </c>
      <c r="H16" s="35"/>
      <c r="I16" s="35"/>
      <c r="J16" s="35"/>
      <c r="K16" s="36"/>
      <c r="L16" s="37"/>
      <c r="M16" s="36"/>
      <c r="N16" s="36"/>
      <c r="O16" s="36"/>
      <c r="P16" s="36"/>
      <c r="Q16" s="36"/>
      <c r="R16" s="36"/>
      <c r="S16" s="19"/>
      <c r="T16" s="19"/>
    </row>
    <row r="17" spans="1:26" ht="17" thickBot="1" x14ac:dyDescent="0.25">
      <c r="C17" s="34" t="s">
        <v>24</v>
      </c>
      <c r="D17" s="34"/>
      <c r="E17" s="34"/>
      <c r="F17" s="36"/>
      <c r="H17" s="36"/>
      <c r="I17" s="39"/>
      <c r="J17" s="39"/>
      <c r="K17" s="19"/>
      <c r="L17" s="19"/>
      <c r="M17" s="19"/>
      <c r="N17" s="19"/>
      <c r="O17" s="19"/>
      <c r="P17" s="19"/>
      <c r="Q17" s="19"/>
      <c r="R17" s="19"/>
      <c r="T17" s="19"/>
    </row>
    <row r="18" spans="1:26" ht="35" thickBot="1" x14ac:dyDescent="0.25">
      <c r="A18" s="40">
        <f>(B7+B9)*D13</f>
        <v>66</v>
      </c>
      <c r="B18" s="32" t="s">
        <v>25</v>
      </c>
      <c r="C18" s="33" t="s">
        <v>26</v>
      </c>
      <c r="D18" s="34"/>
      <c r="E18" s="34"/>
      <c r="F18" s="36"/>
      <c r="G18" s="19"/>
      <c r="H18" s="39"/>
      <c r="I18" s="39"/>
      <c r="J18" s="39"/>
      <c r="K18" s="19"/>
      <c r="L18" s="19"/>
      <c r="M18" s="19"/>
      <c r="N18" s="19"/>
      <c r="O18" s="19"/>
      <c r="P18" s="19"/>
      <c r="Q18" s="19"/>
      <c r="R18" s="19"/>
      <c r="T18" s="19"/>
    </row>
    <row r="19" spans="1:26" x14ac:dyDescent="0.2">
      <c r="D19" s="19"/>
      <c r="E19" s="19"/>
      <c r="F19" s="8"/>
      <c r="G19" s="19"/>
      <c r="H19" s="19"/>
      <c r="I19" s="19"/>
      <c r="J19" s="19"/>
      <c r="K19" s="19"/>
      <c r="L19" s="19"/>
      <c r="M19" s="19"/>
      <c r="N19" s="19" t="s">
        <v>23</v>
      </c>
      <c r="O19" s="19"/>
      <c r="P19" s="19"/>
      <c r="Q19" s="19"/>
      <c r="R19" s="19"/>
      <c r="T19" s="19"/>
      <c r="U19" s="19"/>
      <c r="W19" s="19"/>
      <c r="X19" s="19"/>
    </row>
    <row r="20" spans="1:26" x14ac:dyDescent="0.2">
      <c r="C20" s="9"/>
      <c r="D20" s="19"/>
      <c r="H20" s="19"/>
      <c r="I20" s="19"/>
      <c r="J20" s="19"/>
      <c r="S20" s="19"/>
      <c r="T20" s="19"/>
      <c r="U20" s="19"/>
      <c r="V20" s="19"/>
      <c r="W20" s="19"/>
      <c r="X20" s="19"/>
    </row>
    <row r="21" spans="1:26" x14ac:dyDescent="0.2">
      <c r="A21" s="1" t="s">
        <v>27</v>
      </c>
      <c r="C21" s="9"/>
      <c r="D21" s="19"/>
      <c r="I21" s="19"/>
      <c r="J21" s="19"/>
      <c r="O21" t="s">
        <v>23</v>
      </c>
      <c r="S21" s="19"/>
      <c r="T21" s="19"/>
      <c r="U21" s="19"/>
      <c r="V21" s="19"/>
      <c r="W21" s="19"/>
      <c r="X21" s="19"/>
    </row>
    <row r="22" spans="1:26" ht="35" thickBot="1" x14ac:dyDescent="0.25">
      <c r="A22" s="41" t="s">
        <v>28</v>
      </c>
      <c r="B22" s="41" t="s">
        <v>29</v>
      </c>
      <c r="C22" s="42" t="s">
        <v>30</v>
      </c>
      <c r="D22" s="42" t="s">
        <v>31</v>
      </c>
      <c r="E22" s="42" t="s">
        <v>32</v>
      </c>
      <c r="F22" s="42" t="s">
        <v>33</v>
      </c>
      <c r="G22" s="42" t="s">
        <v>34</v>
      </c>
      <c r="H22" s="43" t="s">
        <v>35</v>
      </c>
      <c r="I22" s="43" t="s">
        <v>36</v>
      </c>
      <c r="J22" s="44" t="s">
        <v>37</v>
      </c>
      <c r="L22" s="45" t="s">
        <v>38</v>
      </c>
      <c r="M22" s="45"/>
      <c r="N22" s="45"/>
      <c r="P22" s="45" t="s">
        <v>39</v>
      </c>
      <c r="Q22" s="45"/>
      <c r="R22" s="45"/>
      <c r="U22" s="45" t="s">
        <v>40</v>
      </c>
      <c r="V22" s="45"/>
      <c r="W22" s="45"/>
      <c r="X22" s="45" t="s">
        <v>41</v>
      </c>
      <c r="Y22" s="45"/>
      <c r="Z22" s="45"/>
    </row>
    <row r="23" spans="1:26" x14ac:dyDescent="0.2">
      <c r="A23" s="46">
        <v>1</v>
      </c>
      <c r="B23" s="47" t="s">
        <v>42</v>
      </c>
      <c r="C23" s="48" t="str">
        <f t="shared" ref="C23:C34" si="9">$D$2&amp;"_mM_"&amp;$A$2&amp;"_0.01%NaOH_control"</f>
        <v>0_mM_Auxin_0.01%NaOH_control</v>
      </c>
      <c r="D23" s="49">
        <v>20</v>
      </c>
      <c r="E23" s="49">
        <v>0</v>
      </c>
      <c r="F23" s="49">
        <v>0</v>
      </c>
      <c r="G23" s="50">
        <f>D23-F23</f>
        <v>20</v>
      </c>
      <c r="H23" s="50">
        <f>D23-F23</f>
        <v>20</v>
      </c>
      <c r="I23" s="50" t="str">
        <f t="shared" ref="I23:I118" si="10">IF(H23="na","na",IF(D23=H23,"yes","no"))</f>
        <v>yes</v>
      </c>
      <c r="J23" s="50">
        <f>(F23/D23)*100</f>
        <v>0</v>
      </c>
      <c r="L23" s="51" t="s">
        <v>43</v>
      </c>
      <c r="M23" s="51" t="s">
        <v>44</v>
      </c>
      <c r="N23" s="51" t="s">
        <v>45</v>
      </c>
      <c r="P23" s="51" t="s">
        <v>43</v>
      </c>
      <c r="Q23" s="51" t="s">
        <v>44</v>
      </c>
      <c r="R23" s="51" t="s">
        <v>45</v>
      </c>
      <c r="U23" t="s">
        <v>46</v>
      </c>
      <c r="V23" t="s">
        <v>47</v>
      </c>
      <c r="W23" t="s">
        <v>48</v>
      </c>
      <c r="X23" t="s">
        <v>46</v>
      </c>
      <c r="Y23" t="s">
        <v>47</v>
      </c>
      <c r="Z23" t="s">
        <v>48</v>
      </c>
    </row>
    <row r="24" spans="1:26" x14ac:dyDescent="0.2">
      <c r="A24" s="46">
        <v>2</v>
      </c>
      <c r="B24" s="52" t="s">
        <v>49</v>
      </c>
      <c r="C24" s="48" t="str">
        <f t="shared" si="9"/>
        <v>0_mM_Auxin_0.01%NaOH_control</v>
      </c>
      <c r="D24" s="49">
        <v>20</v>
      </c>
      <c r="E24" s="49">
        <v>0</v>
      </c>
      <c r="F24" s="49">
        <v>0</v>
      </c>
      <c r="G24" s="50">
        <f t="shared" ref="G24:G87" si="11">D24-F24</f>
        <v>20</v>
      </c>
      <c r="H24" s="50">
        <f t="shared" ref="H24:H87" si="12">D24-F24</f>
        <v>20</v>
      </c>
      <c r="I24" s="50" t="str">
        <f t="shared" si="10"/>
        <v>yes</v>
      </c>
      <c r="J24" s="50">
        <f t="shared" ref="J24:J87" si="13">(F24/D24)*100</f>
        <v>0</v>
      </c>
      <c r="L24">
        <v>0</v>
      </c>
      <c r="M24">
        <f>D24</f>
        <v>20</v>
      </c>
      <c r="N24">
        <f>F24</f>
        <v>0</v>
      </c>
      <c r="P24">
        <v>0</v>
      </c>
      <c r="Q24">
        <f>D23</f>
        <v>20</v>
      </c>
      <c r="R24" s="19">
        <f>F23</f>
        <v>0</v>
      </c>
      <c r="T24" t="s">
        <v>50</v>
      </c>
      <c r="U24">
        <f>AVERAGE(J23,J25,J27,J29,J31,J33,)</f>
        <v>0</v>
      </c>
      <c r="V24">
        <f>STDEV(J23,J25,J27,J29,J31,J33)</f>
        <v>0</v>
      </c>
      <c r="W24">
        <v>6</v>
      </c>
      <c r="X24">
        <f>AVERAGE(J24,J26,J28,J30,J32,J34)</f>
        <v>0.8771929824561403</v>
      </c>
      <c r="Y24">
        <f>STDEV(J24,J26,J28,J30,J32,J34)</f>
        <v>2.1486752129676998</v>
      </c>
      <c r="Z24">
        <v>6</v>
      </c>
    </row>
    <row r="25" spans="1:26" x14ac:dyDescent="0.2">
      <c r="A25" s="46">
        <v>3</v>
      </c>
      <c r="B25" s="52" t="s">
        <v>42</v>
      </c>
      <c r="C25" s="48" t="str">
        <f t="shared" si="9"/>
        <v>0_mM_Auxin_0.01%NaOH_control</v>
      </c>
      <c r="D25" s="49">
        <v>20</v>
      </c>
      <c r="E25" s="49">
        <v>0</v>
      </c>
      <c r="F25" s="49">
        <v>0</v>
      </c>
      <c r="G25" s="50">
        <f t="shared" si="11"/>
        <v>20</v>
      </c>
      <c r="H25" s="50">
        <f t="shared" si="12"/>
        <v>20</v>
      </c>
      <c r="I25" s="50" t="str">
        <f t="shared" si="10"/>
        <v>yes</v>
      </c>
      <c r="J25" s="50">
        <f t="shared" si="13"/>
        <v>0</v>
      </c>
      <c r="L25">
        <v>0</v>
      </c>
      <c r="M25">
        <f>D26</f>
        <v>20</v>
      </c>
      <c r="N25">
        <f>F26</f>
        <v>0</v>
      </c>
      <c r="P25">
        <v>0</v>
      </c>
      <c r="Q25">
        <f>D25</f>
        <v>20</v>
      </c>
      <c r="R25" s="19">
        <f>F25</f>
        <v>0</v>
      </c>
      <c r="T25" t="s">
        <v>51</v>
      </c>
      <c r="U25">
        <f>AVERAGE(J35,J37,J39,J41,J43,J45)</f>
        <v>0.8771929824561403</v>
      </c>
      <c r="V25">
        <f>STDEV(J36,J38,J40,J42,J44,J46)</f>
        <v>0</v>
      </c>
      <c r="W25">
        <v>6</v>
      </c>
      <c r="X25">
        <f>AVERAGE(J36,J38,J40,J42,J44,J46)</f>
        <v>0</v>
      </c>
      <c r="Y25">
        <f>+STDEV(J36,J38,J40,J42,J44,J46)</f>
        <v>0</v>
      </c>
      <c r="Z25">
        <v>6</v>
      </c>
    </row>
    <row r="26" spans="1:26" x14ac:dyDescent="0.2">
      <c r="A26" s="46">
        <v>4</v>
      </c>
      <c r="B26" s="52" t="s">
        <v>49</v>
      </c>
      <c r="C26" s="48" t="str">
        <f t="shared" si="9"/>
        <v>0_mM_Auxin_0.01%NaOH_control</v>
      </c>
      <c r="D26" s="49">
        <v>20</v>
      </c>
      <c r="E26" s="49">
        <v>0</v>
      </c>
      <c r="F26" s="49">
        <v>0</v>
      </c>
      <c r="G26" s="50">
        <f t="shared" si="11"/>
        <v>20</v>
      </c>
      <c r="H26" s="50">
        <f t="shared" si="12"/>
        <v>20</v>
      </c>
      <c r="I26" s="50" t="str">
        <f t="shared" si="10"/>
        <v>yes</v>
      </c>
      <c r="J26" s="50">
        <f t="shared" si="13"/>
        <v>0</v>
      </c>
      <c r="L26">
        <v>0</v>
      </c>
      <c r="M26">
        <f>D28</f>
        <v>18</v>
      </c>
      <c r="N26">
        <f>F28</f>
        <v>0</v>
      </c>
      <c r="P26">
        <v>0</v>
      </c>
      <c r="Q26">
        <f>D27</f>
        <v>20</v>
      </c>
      <c r="R26" s="19">
        <f>F27</f>
        <v>0</v>
      </c>
      <c r="T26" t="s">
        <v>52</v>
      </c>
      <c r="U26">
        <f>AVERAGE(J47,J49,J51,J53,J55,J57)</f>
        <v>0</v>
      </c>
      <c r="V26">
        <f>STDEV(J47,J49,J51,J53,J55,J57)</f>
        <v>0</v>
      </c>
      <c r="W26">
        <v>6</v>
      </c>
      <c r="X26">
        <f>AVERAGE(J48,J50,J52,J54,J56,J58)</f>
        <v>0</v>
      </c>
      <c r="Y26">
        <f>STDEV(J48,J50,J52,J54,J56,J58)</f>
        <v>0</v>
      </c>
      <c r="Z26">
        <v>6</v>
      </c>
    </row>
    <row r="27" spans="1:26" x14ac:dyDescent="0.2">
      <c r="A27" s="46">
        <v>5</v>
      </c>
      <c r="B27" s="52" t="s">
        <v>42</v>
      </c>
      <c r="C27" s="48" t="str">
        <f t="shared" si="9"/>
        <v>0_mM_Auxin_0.01%NaOH_control</v>
      </c>
      <c r="D27" s="49">
        <v>20</v>
      </c>
      <c r="E27" s="49">
        <v>0</v>
      </c>
      <c r="F27" s="49">
        <v>0</v>
      </c>
      <c r="G27" s="50">
        <f t="shared" si="11"/>
        <v>20</v>
      </c>
      <c r="H27" s="50">
        <f t="shared" si="12"/>
        <v>20</v>
      </c>
      <c r="I27" s="50" t="str">
        <f t="shared" si="10"/>
        <v>yes</v>
      </c>
      <c r="J27" s="50">
        <f t="shared" si="13"/>
        <v>0</v>
      </c>
      <c r="L27">
        <v>0</v>
      </c>
      <c r="M27">
        <f>D30</f>
        <v>20</v>
      </c>
      <c r="N27">
        <f>F30</f>
        <v>0</v>
      </c>
      <c r="P27">
        <v>0</v>
      </c>
      <c r="Q27">
        <f>D29</f>
        <v>20</v>
      </c>
      <c r="R27" s="19">
        <f>F29</f>
        <v>0</v>
      </c>
      <c r="T27" t="s">
        <v>53</v>
      </c>
      <c r="U27">
        <f>AVERAGE(J59,J61,J63,J65,J67,J69,)</f>
        <v>10.714285714285714</v>
      </c>
      <c r="V27">
        <f>STDEV(J59,J61,J63,J65,J67,J69)</f>
        <v>10.8397416943394</v>
      </c>
      <c r="W27">
        <v>6</v>
      </c>
      <c r="X27">
        <f>AVERAGE(J60,J62,J64,J66,J68,J70)</f>
        <v>25</v>
      </c>
      <c r="Y27">
        <f>STDEV(J60,J62,J64,J66,J68,J70)</f>
        <v>13.038404810405298</v>
      </c>
      <c r="Z27">
        <v>6</v>
      </c>
    </row>
    <row r="28" spans="1:26" x14ac:dyDescent="0.2">
      <c r="A28" s="46">
        <v>6</v>
      </c>
      <c r="B28" s="52" t="s">
        <v>49</v>
      </c>
      <c r="C28" s="48" t="str">
        <f t="shared" si="9"/>
        <v>0_mM_Auxin_0.01%NaOH_control</v>
      </c>
      <c r="D28" s="49">
        <v>18</v>
      </c>
      <c r="E28" s="49">
        <v>0</v>
      </c>
      <c r="F28" s="49">
        <v>0</v>
      </c>
      <c r="G28" s="50">
        <f t="shared" si="11"/>
        <v>18</v>
      </c>
      <c r="H28" s="50">
        <f t="shared" si="12"/>
        <v>18</v>
      </c>
      <c r="I28" s="50" t="str">
        <f t="shared" si="10"/>
        <v>yes</v>
      </c>
      <c r="J28" s="50">
        <f t="shared" si="13"/>
        <v>0</v>
      </c>
      <c r="L28">
        <v>0</v>
      </c>
      <c r="M28">
        <f>D32</f>
        <v>20</v>
      </c>
      <c r="N28">
        <f>F32</f>
        <v>0</v>
      </c>
      <c r="P28">
        <v>0</v>
      </c>
      <c r="Q28">
        <f>D31</f>
        <v>20</v>
      </c>
      <c r="R28" s="19">
        <f>F31</f>
        <v>0</v>
      </c>
      <c r="T28" t="s">
        <v>54</v>
      </c>
      <c r="U28">
        <f>AVERAGE(J71,J73,J75,J77,J79,J81)</f>
        <v>91.666666666666671</v>
      </c>
      <c r="V28">
        <f>STDEV(J71,J73,J75,J77,J79,J81)</f>
        <v>9.3094933625126277</v>
      </c>
      <c r="W28">
        <v>6</v>
      </c>
      <c r="X28">
        <f>AVERAGE(J72,J74,J76,J78,J80,J82)</f>
        <v>60</v>
      </c>
      <c r="Y28">
        <f>STDEV(J72,J74,J76,J78,J80,J82)</f>
        <v>14.832396974191326</v>
      </c>
      <c r="Z28">
        <v>6</v>
      </c>
    </row>
    <row r="29" spans="1:26" x14ac:dyDescent="0.2">
      <c r="A29" s="46">
        <v>7</v>
      </c>
      <c r="B29" s="52" t="s">
        <v>42</v>
      </c>
      <c r="C29" s="48" t="str">
        <f t="shared" si="9"/>
        <v>0_mM_Auxin_0.01%NaOH_control</v>
      </c>
      <c r="D29" s="49">
        <v>20</v>
      </c>
      <c r="E29" s="49">
        <v>0</v>
      </c>
      <c r="F29" s="49">
        <v>0</v>
      </c>
      <c r="G29" s="50">
        <f t="shared" si="11"/>
        <v>20</v>
      </c>
      <c r="H29" s="50">
        <f t="shared" si="12"/>
        <v>20</v>
      </c>
      <c r="I29" s="50" t="str">
        <f t="shared" si="10"/>
        <v>yes</v>
      </c>
      <c r="J29" s="50">
        <f t="shared" si="13"/>
        <v>0</v>
      </c>
      <c r="L29">
        <v>0</v>
      </c>
      <c r="M29">
        <f>D34</f>
        <v>19</v>
      </c>
      <c r="N29">
        <f>F34</f>
        <v>1</v>
      </c>
      <c r="P29">
        <v>0</v>
      </c>
      <c r="Q29">
        <f>D33</f>
        <v>20</v>
      </c>
      <c r="R29" s="19">
        <f>F33</f>
        <v>0</v>
      </c>
      <c r="T29" t="s">
        <v>55</v>
      </c>
      <c r="U29">
        <f>AVERAGE(J83,J85,J87,J89,J91,J93)</f>
        <v>99.166666666666671</v>
      </c>
      <c r="V29">
        <f>STDEV(J83,J85,J87,J89,J91,J93)</f>
        <v>2.0412414523193148</v>
      </c>
      <c r="W29">
        <v>6</v>
      </c>
      <c r="X29">
        <f>AVERAGE(J84,J86,J88,J90,J92,J94)</f>
        <v>64.649122807017548</v>
      </c>
      <c r="Y29">
        <f>STDEV(J84,J86,J88,J90,J92,J94)</f>
        <v>8.6573214762489226</v>
      </c>
      <c r="Z29">
        <v>6</v>
      </c>
    </row>
    <row r="30" spans="1:26" x14ac:dyDescent="0.2">
      <c r="A30" s="46">
        <v>8</v>
      </c>
      <c r="B30" s="52" t="s">
        <v>49</v>
      </c>
      <c r="C30" s="48" t="str">
        <f t="shared" si="9"/>
        <v>0_mM_Auxin_0.01%NaOH_control</v>
      </c>
      <c r="D30" s="49">
        <v>20</v>
      </c>
      <c r="E30" s="49">
        <v>0</v>
      </c>
      <c r="F30" s="49">
        <v>0</v>
      </c>
      <c r="G30" s="50">
        <f t="shared" si="11"/>
        <v>20</v>
      </c>
      <c r="H30" s="50">
        <f t="shared" si="12"/>
        <v>20</v>
      </c>
      <c r="I30" s="50" t="str">
        <f t="shared" si="10"/>
        <v>yes</v>
      </c>
      <c r="J30" s="50">
        <f t="shared" si="13"/>
        <v>0</v>
      </c>
      <c r="L30">
        <v>5</v>
      </c>
      <c r="M30">
        <f>D36</f>
        <v>20</v>
      </c>
      <c r="N30">
        <f>F36</f>
        <v>0</v>
      </c>
      <c r="P30">
        <v>5</v>
      </c>
      <c r="Q30">
        <f>D35</f>
        <v>20</v>
      </c>
      <c r="R30" s="19">
        <f>F35</f>
        <v>0</v>
      </c>
      <c r="T30" t="s">
        <v>56</v>
      </c>
      <c r="U30">
        <f>AVERAGE(J95,J97,J99,J101,J103,J105)</f>
        <v>100</v>
      </c>
      <c r="V30">
        <f>STDEV(J95,J97,J99,J101,J103,J105)</f>
        <v>0</v>
      </c>
      <c r="W30">
        <v>6</v>
      </c>
      <c r="X30">
        <f>AVERAGE(J96,J98,J100,J102,J104,J106)</f>
        <v>82.280701754385959</v>
      </c>
      <c r="Y30">
        <f>STDEV(J96,J98,J100,J102,J104,J106)</f>
        <v>8.2106387756580652</v>
      </c>
      <c r="Z30">
        <v>6</v>
      </c>
    </row>
    <row r="31" spans="1:26" x14ac:dyDescent="0.2">
      <c r="A31" s="46">
        <v>9</v>
      </c>
      <c r="B31" s="52" t="s">
        <v>42</v>
      </c>
      <c r="C31" s="48" t="str">
        <f t="shared" si="9"/>
        <v>0_mM_Auxin_0.01%NaOH_control</v>
      </c>
      <c r="D31" s="49">
        <v>20</v>
      </c>
      <c r="E31" s="49">
        <v>0</v>
      </c>
      <c r="F31" s="49">
        <v>0</v>
      </c>
      <c r="G31" s="50">
        <f t="shared" si="11"/>
        <v>20</v>
      </c>
      <c r="H31" s="50">
        <f t="shared" si="12"/>
        <v>20</v>
      </c>
      <c r="I31" s="50" t="str">
        <f t="shared" si="10"/>
        <v>yes</v>
      </c>
      <c r="J31" s="50">
        <f t="shared" si="13"/>
        <v>0</v>
      </c>
      <c r="L31">
        <v>5</v>
      </c>
      <c r="M31">
        <f>D38</f>
        <v>20</v>
      </c>
      <c r="N31">
        <f>F38</f>
        <v>0</v>
      </c>
      <c r="P31">
        <v>5</v>
      </c>
      <c r="Q31">
        <f>D37</f>
        <v>20</v>
      </c>
      <c r="R31" s="19">
        <f>F37</f>
        <v>0</v>
      </c>
      <c r="T31" t="s">
        <v>57</v>
      </c>
      <c r="U31">
        <f>AVERAGE(J107,J109,J111,J113,J115,J117)</f>
        <v>100</v>
      </c>
      <c r="V31">
        <f>STDEV(J107,J109,J111,J113,J115,J117)</f>
        <v>0</v>
      </c>
      <c r="W31">
        <v>6</v>
      </c>
      <c r="X31">
        <f>AVERAGE(J108,J110,J112,J114,J116,J118)</f>
        <v>91.578947368421041</v>
      </c>
      <c r="Y31">
        <f>STDEV(J108,J110,J112,J114,J116,J118)</f>
        <v>5.2022794918532913</v>
      </c>
      <c r="Z31">
        <v>6</v>
      </c>
    </row>
    <row r="32" spans="1:26" x14ac:dyDescent="0.2">
      <c r="A32" s="46">
        <v>10</v>
      </c>
      <c r="B32" s="52" t="s">
        <v>49</v>
      </c>
      <c r="C32" s="48" t="str">
        <f t="shared" si="9"/>
        <v>0_mM_Auxin_0.01%NaOH_control</v>
      </c>
      <c r="D32" s="49">
        <v>20</v>
      </c>
      <c r="E32" s="49">
        <v>0</v>
      </c>
      <c r="F32" s="49">
        <v>0</v>
      </c>
      <c r="G32" s="50">
        <f t="shared" si="11"/>
        <v>20</v>
      </c>
      <c r="H32" s="50">
        <f t="shared" si="12"/>
        <v>20</v>
      </c>
      <c r="I32" s="50" t="str">
        <f t="shared" si="10"/>
        <v>yes</v>
      </c>
      <c r="J32" s="50">
        <f t="shared" si="13"/>
        <v>0</v>
      </c>
      <c r="L32">
        <v>5</v>
      </c>
      <c r="M32">
        <f>D40</f>
        <v>20</v>
      </c>
      <c r="N32">
        <f>F40</f>
        <v>0</v>
      </c>
      <c r="P32">
        <v>5</v>
      </c>
      <c r="Q32">
        <f>D39</f>
        <v>20</v>
      </c>
      <c r="R32" s="19">
        <f>F39</f>
        <v>0</v>
      </c>
      <c r="T32" t="s">
        <v>58</v>
      </c>
      <c r="U32">
        <f>AVERAGE(J119,J121,J123,J125,J127,J129)</f>
        <v>99.166666666666671</v>
      </c>
      <c r="V32">
        <f>STDEV(J119,J121,J123,J125,J127,J129)</f>
        <v>2.0412414523193148</v>
      </c>
      <c r="W32">
        <v>6</v>
      </c>
      <c r="X32">
        <f>AVERAGE(J120,J122,J124,J126,J128,J130)</f>
        <v>95.653021442495117</v>
      </c>
      <c r="Y32">
        <f>STDEV(J120,J122,J124,J126,J128,J130)</f>
        <v>3.8180760627384789</v>
      </c>
      <c r="Z32">
        <v>6</v>
      </c>
    </row>
    <row r="33" spans="1:26" x14ac:dyDescent="0.2">
      <c r="A33" s="46">
        <v>11</v>
      </c>
      <c r="B33" s="52" t="s">
        <v>42</v>
      </c>
      <c r="C33" s="48" t="str">
        <f t="shared" si="9"/>
        <v>0_mM_Auxin_0.01%NaOH_control</v>
      </c>
      <c r="D33" s="49">
        <v>20</v>
      </c>
      <c r="E33" s="49">
        <v>0</v>
      </c>
      <c r="F33" s="49">
        <v>0</v>
      </c>
      <c r="G33" s="50">
        <f t="shared" si="11"/>
        <v>20</v>
      </c>
      <c r="H33" s="50">
        <f t="shared" si="12"/>
        <v>20</v>
      </c>
      <c r="I33" s="50" t="str">
        <f t="shared" si="10"/>
        <v>yes</v>
      </c>
      <c r="J33" s="50">
        <f t="shared" si="13"/>
        <v>0</v>
      </c>
      <c r="L33">
        <v>5</v>
      </c>
      <c r="M33">
        <f>D42</f>
        <v>20</v>
      </c>
      <c r="N33">
        <f>F42</f>
        <v>0</v>
      </c>
      <c r="P33">
        <v>5</v>
      </c>
      <c r="Q33">
        <f>D41</f>
        <v>19</v>
      </c>
      <c r="R33" s="19">
        <f>F41</f>
        <v>0</v>
      </c>
      <c r="T33" t="s">
        <v>59</v>
      </c>
      <c r="U33">
        <f>AVERAGE(J131,J133,J135,J137,J139,J141)</f>
        <v>100</v>
      </c>
      <c r="V33">
        <f>STDEV(J131,J133,J135,J137,J139,J141)</f>
        <v>0</v>
      </c>
      <c r="W33">
        <v>6</v>
      </c>
      <c r="X33">
        <f>AVERAGE(J132,J134,J136,J138,J140,J142)</f>
        <v>93.942495126705651</v>
      </c>
      <c r="Y33">
        <f>STDEV(J132,J134,J136,J138,J140,J142)</f>
        <v>2.2003709194410543</v>
      </c>
      <c r="Z33">
        <v>6</v>
      </c>
    </row>
    <row r="34" spans="1:26" x14ac:dyDescent="0.2">
      <c r="A34" s="46">
        <v>12</v>
      </c>
      <c r="B34" s="52" t="s">
        <v>49</v>
      </c>
      <c r="C34" s="48" t="str">
        <f t="shared" si="9"/>
        <v>0_mM_Auxin_0.01%NaOH_control</v>
      </c>
      <c r="D34" s="49">
        <v>19</v>
      </c>
      <c r="E34" s="49">
        <v>0</v>
      </c>
      <c r="F34" s="49">
        <v>1</v>
      </c>
      <c r="G34" s="50">
        <f t="shared" si="11"/>
        <v>18</v>
      </c>
      <c r="H34" s="50">
        <f t="shared" si="12"/>
        <v>18</v>
      </c>
      <c r="I34" s="50" t="str">
        <f t="shared" si="10"/>
        <v>no</v>
      </c>
      <c r="J34" s="50">
        <f t="shared" si="13"/>
        <v>5.2631578947368416</v>
      </c>
      <c r="L34">
        <v>5</v>
      </c>
      <c r="M34">
        <f>D44</f>
        <v>20</v>
      </c>
      <c r="N34">
        <f>F44</f>
        <v>0</v>
      </c>
      <c r="P34">
        <v>5</v>
      </c>
      <c r="Q34">
        <f>D43</f>
        <v>19</v>
      </c>
      <c r="R34" s="19">
        <f>F43</f>
        <v>1</v>
      </c>
      <c r="T34" t="s">
        <v>60</v>
      </c>
      <c r="U34">
        <f>AVERAGE(J143,J145,J147,J149,J151,J153)</f>
        <v>100</v>
      </c>
      <c r="V34">
        <f>STDEV(J143,J145,J147,J149,J151,J153)</f>
        <v>0</v>
      </c>
      <c r="W34">
        <v>6</v>
      </c>
      <c r="X34">
        <f>AVERAGE(J144,J146,J148,J150,J152,J154)</f>
        <v>99.166666666666671</v>
      </c>
      <c r="Y34">
        <f>STDEV(J144,J146,J148,J150,J152,J154)</f>
        <v>2.0412414523193148</v>
      </c>
      <c r="Z34">
        <v>6</v>
      </c>
    </row>
    <row r="35" spans="1:26" x14ac:dyDescent="0.2">
      <c r="A35" s="46">
        <v>13</v>
      </c>
      <c r="B35" s="52" t="s">
        <v>42</v>
      </c>
      <c r="C35" s="53" t="str">
        <f t="shared" ref="C35:C46" si="14">$D$3&amp;"_mM_"&amp;$A$2</f>
        <v>5_mM_Auxin</v>
      </c>
      <c r="D35" s="49">
        <v>20</v>
      </c>
      <c r="E35" s="49">
        <v>0</v>
      </c>
      <c r="F35" s="49">
        <v>0</v>
      </c>
      <c r="G35" s="50">
        <f t="shared" si="11"/>
        <v>20</v>
      </c>
      <c r="H35" s="50">
        <f t="shared" si="12"/>
        <v>20</v>
      </c>
      <c r="I35" s="50" t="str">
        <f t="shared" si="10"/>
        <v>yes</v>
      </c>
      <c r="J35" s="50">
        <f t="shared" si="13"/>
        <v>0</v>
      </c>
      <c r="L35">
        <v>5</v>
      </c>
      <c r="M35">
        <f>D46</f>
        <v>20</v>
      </c>
      <c r="N35">
        <f>F46</f>
        <v>0</v>
      </c>
      <c r="P35">
        <v>5</v>
      </c>
      <c r="Q35">
        <f>D45</f>
        <v>19</v>
      </c>
      <c r="R35" s="19">
        <f>F45</f>
        <v>0</v>
      </c>
      <c r="V35" s="54"/>
    </row>
    <row r="36" spans="1:26" x14ac:dyDescent="0.2">
      <c r="A36" s="46">
        <v>14</v>
      </c>
      <c r="B36" s="52" t="s">
        <v>49</v>
      </c>
      <c r="C36" s="53" t="str">
        <f t="shared" si="14"/>
        <v>5_mM_Auxin</v>
      </c>
      <c r="D36" s="49">
        <v>20</v>
      </c>
      <c r="E36" s="49">
        <v>0</v>
      </c>
      <c r="F36" s="49">
        <v>0</v>
      </c>
      <c r="G36" s="50">
        <f t="shared" si="11"/>
        <v>20</v>
      </c>
      <c r="H36" s="50">
        <f t="shared" si="12"/>
        <v>20</v>
      </c>
      <c r="I36" s="50" t="str">
        <f t="shared" si="10"/>
        <v>yes</v>
      </c>
      <c r="J36" s="50">
        <f t="shared" si="13"/>
        <v>0</v>
      </c>
      <c r="L36">
        <v>10</v>
      </c>
      <c r="M36">
        <f>D48</f>
        <v>20</v>
      </c>
      <c r="N36">
        <f>F48</f>
        <v>0</v>
      </c>
      <c r="P36">
        <v>10</v>
      </c>
      <c r="Q36">
        <f>D47</f>
        <v>20</v>
      </c>
      <c r="R36" s="19">
        <f>F47</f>
        <v>0</v>
      </c>
      <c r="V36" s="54"/>
    </row>
    <row r="37" spans="1:26" x14ac:dyDescent="0.2">
      <c r="A37" s="46">
        <v>15</v>
      </c>
      <c r="B37" s="52" t="s">
        <v>42</v>
      </c>
      <c r="C37" s="53" t="str">
        <f t="shared" si="14"/>
        <v>5_mM_Auxin</v>
      </c>
      <c r="D37" s="49">
        <v>20</v>
      </c>
      <c r="E37" s="49">
        <v>0</v>
      </c>
      <c r="F37" s="49">
        <v>0</v>
      </c>
      <c r="G37" s="50">
        <f t="shared" si="11"/>
        <v>20</v>
      </c>
      <c r="H37" s="50">
        <f t="shared" si="12"/>
        <v>20</v>
      </c>
      <c r="I37" s="50" t="str">
        <f t="shared" si="10"/>
        <v>yes</v>
      </c>
      <c r="J37" s="50">
        <f t="shared" si="13"/>
        <v>0</v>
      </c>
      <c r="L37">
        <v>10</v>
      </c>
      <c r="M37">
        <f>D50</f>
        <v>20</v>
      </c>
      <c r="N37">
        <f>F50</f>
        <v>0</v>
      </c>
      <c r="P37">
        <v>10</v>
      </c>
      <c r="Q37">
        <f>D49</f>
        <v>20</v>
      </c>
      <c r="R37" s="19">
        <f>F49</f>
        <v>0</v>
      </c>
      <c r="V37" s="54"/>
    </row>
    <row r="38" spans="1:26" x14ac:dyDescent="0.2">
      <c r="A38" s="46">
        <v>16</v>
      </c>
      <c r="B38" s="52" t="s">
        <v>49</v>
      </c>
      <c r="C38" s="53" t="str">
        <f t="shared" si="14"/>
        <v>5_mM_Auxin</v>
      </c>
      <c r="D38" s="49">
        <v>20</v>
      </c>
      <c r="E38" s="49">
        <v>0</v>
      </c>
      <c r="F38" s="49">
        <v>0</v>
      </c>
      <c r="G38" s="50">
        <f t="shared" si="11"/>
        <v>20</v>
      </c>
      <c r="H38" s="50">
        <f t="shared" si="12"/>
        <v>20</v>
      </c>
      <c r="I38" s="50" t="str">
        <f t="shared" si="10"/>
        <v>yes</v>
      </c>
      <c r="J38" s="50">
        <f t="shared" si="13"/>
        <v>0</v>
      </c>
      <c r="L38">
        <v>10</v>
      </c>
      <c r="M38">
        <f>D52</f>
        <v>20</v>
      </c>
      <c r="N38">
        <f>F52</f>
        <v>0</v>
      </c>
      <c r="P38">
        <v>10</v>
      </c>
      <c r="Q38">
        <f>D51</f>
        <v>20</v>
      </c>
      <c r="R38" s="19">
        <f>F51</f>
        <v>0</v>
      </c>
    </row>
    <row r="39" spans="1:26" x14ac:dyDescent="0.2">
      <c r="A39" s="46">
        <v>17</v>
      </c>
      <c r="B39" s="52" t="s">
        <v>42</v>
      </c>
      <c r="C39" s="53" t="str">
        <f t="shared" si="14"/>
        <v>5_mM_Auxin</v>
      </c>
      <c r="D39" s="49">
        <v>20</v>
      </c>
      <c r="E39" s="49">
        <v>0</v>
      </c>
      <c r="F39" s="49">
        <v>0</v>
      </c>
      <c r="G39" s="50">
        <f t="shared" si="11"/>
        <v>20</v>
      </c>
      <c r="H39" s="50">
        <f t="shared" si="12"/>
        <v>20</v>
      </c>
      <c r="I39" s="50" t="str">
        <f t="shared" si="10"/>
        <v>yes</v>
      </c>
      <c r="J39" s="50">
        <f t="shared" si="13"/>
        <v>0</v>
      </c>
      <c r="L39">
        <v>10</v>
      </c>
      <c r="M39">
        <f>D54</f>
        <v>20</v>
      </c>
      <c r="N39">
        <f>F54</f>
        <v>0</v>
      </c>
      <c r="P39">
        <v>10</v>
      </c>
      <c r="Q39">
        <f>D53</f>
        <v>19</v>
      </c>
      <c r="R39" s="19">
        <f>F53</f>
        <v>0</v>
      </c>
      <c r="V39" s="54"/>
    </row>
    <row r="40" spans="1:26" x14ac:dyDescent="0.2">
      <c r="A40" s="46">
        <v>18</v>
      </c>
      <c r="B40" s="52" t="s">
        <v>49</v>
      </c>
      <c r="C40" s="53" t="str">
        <f t="shared" si="14"/>
        <v>5_mM_Auxin</v>
      </c>
      <c r="D40" s="49">
        <v>20</v>
      </c>
      <c r="E40" s="49">
        <v>0</v>
      </c>
      <c r="F40" s="49">
        <v>0</v>
      </c>
      <c r="G40" s="50">
        <f t="shared" si="11"/>
        <v>20</v>
      </c>
      <c r="H40" s="50">
        <f t="shared" si="12"/>
        <v>20</v>
      </c>
      <c r="I40" s="50" t="str">
        <f t="shared" si="10"/>
        <v>yes</v>
      </c>
      <c r="J40" s="50">
        <f t="shared" si="13"/>
        <v>0</v>
      </c>
      <c r="L40">
        <v>10</v>
      </c>
      <c r="M40">
        <f>D56</f>
        <v>20</v>
      </c>
      <c r="N40">
        <f>F56</f>
        <v>0</v>
      </c>
      <c r="P40">
        <v>10</v>
      </c>
      <c r="Q40">
        <f>D55</f>
        <v>20</v>
      </c>
      <c r="R40" s="19">
        <f>F55</f>
        <v>0</v>
      </c>
      <c r="V40" s="54"/>
    </row>
    <row r="41" spans="1:26" x14ac:dyDescent="0.2">
      <c r="A41" s="46">
        <v>19</v>
      </c>
      <c r="B41" s="52" t="s">
        <v>42</v>
      </c>
      <c r="C41" s="53" t="str">
        <f t="shared" si="14"/>
        <v>5_mM_Auxin</v>
      </c>
      <c r="D41" s="49">
        <v>19</v>
      </c>
      <c r="E41" s="49">
        <v>0</v>
      </c>
      <c r="F41" s="49">
        <v>0</v>
      </c>
      <c r="G41" s="50">
        <f t="shared" si="11"/>
        <v>19</v>
      </c>
      <c r="H41" s="50">
        <f t="shared" si="12"/>
        <v>19</v>
      </c>
      <c r="I41" s="50" t="str">
        <f t="shared" si="10"/>
        <v>yes</v>
      </c>
      <c r="J41" s="50">
        <f t="shared" si="13"/>
        <v>0</v>
      </c>
      <c r="L41">
        <v>10</v>
      </c>
      <c r="M41">
        <f>D58</f>
        <v>20</v>
      </c>
      <c r="N41">
        <f>F58</f>
        <v>0</v>
      </c>
      <c r="P41">
        <v>10</v>
      </c>
      <c r="Q41">
        <f>D57</f>
        <v>20</v>
      </c>
      <c r="R41" s="19">
        <f>F57</f>
        <v>0</v>
      </c>
      <c r="V41" s="54"/>
    </row>
    <row r="42" spans="1:26" x14ac:dyDescent="0.2">
      <c r="A42" s="46">
        <v>20</v>
      </c>
      <c r="B42" s="52" t="s">
        <v>49</v>
      </c>
      <c r="C42" s="53" t="str">
        <f t="shared" si="14"/>
        <v>5_mM_Auxin</v>
      </c>
      <c r="D42" s="49">
        <v>20</v>
      </c>
      <c r="E42" s="49">
        <v>0</v>
      </c>
      <c r="F42" s="49">
        <v>0</v>
      </c>
      <c r="G42" s="50">
        <f t="shared" si="11"/>
        <v>20</v>
      </c>
      <c r="H42" s="50">
        <f t="shared" si="12"/>
        <v>20</v>
      </c>
      <c r="I42" s="50" t="str">
        <f t="shared" si="10"/>
        <v>yes</v>
      </c>
      <c r="J42" s="50">
        <f t="shared" si="13"/>
        <v>0</v>
      </c>
      <c r="L42">
        <v>20</v>
      </c>
      <c r="M42">
        <f>D60</f>
        <v>20</v>
      </c>
      <c r="N42">
        <f>F60</f>
        <v>7</v>
      </c>
      <c r="P42">
        <v>20</v>
      </c>
      <c r="Q42">
        <f>D59</f>
        <v>20</v>
      </c>
      <c r="R42" s="19">
        <f>F59</f>
        <v>0</v>
      </c>
    </row>
    <row r="43" spans="1:26" x14ac:dyDescent="0.2">
      <c r="A43" s="46">
        <v>21</v>
      </c>
      <c r="B43" s="52" t="s">
        <v>42</v>
      </c>
      <c r="C43" s="53" t="str">
        <f t="shared" si="14"/>
        <v>5_mM_Auxin</v>
      </c>
      <c r="D43" s="49">
        <v>19</v>
      </c>
      <c r="E43" s="49">
        <v>0</v>
      </c>
      <c r="F43" s="49">
        <v>1</v>
      </c>
      <c r="G43" s="50">
        <f t="shared" si="11"/>
        <v>18</v>
      </c>
      <c r="H43" s="50">
        <f t="shared" si="12"/>
        <v>18</v>
      </c>
      <c r="I43" s="50" t="str">
        <f t="shared" si="10"/>
        <v>no</v>
      </c>
      <c r="J43" s="50">
        <f t="shared" si="13"/>
        <v>5.2631578947368416</v>
      </c>
      <c r="L43">
        <v>20</v>
      </c>
      <c r="M43">
        <f>D62</f>
        <v>20</v>
      </c>
      <c r="N43">
        <f>F62</f>
        <v>3</v>
      </c>
      <c r="P43">
        <v>20</v>
      </c>
      <c r="Q43">
        <f>D61</f>
        <v>20</v>
      </c>
      <c r="R43" s="19">
        <f>F61</f>
        <v>1</v>
      </c>
    </row>
    <row r="44" spans="1:26" x14ac:dyDescent="0.2">
      <c r="A44" s="46">
        <v>22</v>
      </c>
      <c r="B44" s="52" t="s">
        <v>49</v>
      </c>
      <c r="C44" s="53" t="str">
        <f t="shared" si="14"/>
        <v>5_mM_Auxin</v>
      </c>
      <c r="D44" s="49">
        <v>20</v>
      </c>
      <c r="E44" s="49">
        <v>0</v>
      </c>
      <c r="F44" s="49">
        <v>0</v>
      </c>
      <c r="G44" s="50">
        <f t="shared" si="11"/>
        <v>20</v>
      </c>
      <c r="H44" s="50">
        <f t="shared" si="12"/>
        <v>20</v>
      </c>
      <c r="I44" s="50" t="str">
        <f t="shared" si="10"/>
        <v>yes</v>
      </c>
      <c r="J44" s="50">
        <f t="shared" si="13"/>
        <v>0</v>
      </c>
      <c r="L44">
        <v>20</v>
      </c>
      <c r="M44">
        <f>D64</f>
        <v>20</v>
      </c>
      <c r="N44">
        <f>F64</f>
        <v>7</v>
      </c>
      <c r="P44">
        <v>20</v>
      </c>
      <c r="Q44">
        <f>D63</f>
        <v>20</v>
      </c>
      <c r="R44" s="19">
        <f>F63</f>
        <v>5</v>
      </c>
    </row>
    <row r="45" spans="1:26" x14ac:dyDescent="0.2">
      <c r="A45" s="46">
        <v>23</v>
      </c>
      <c r="B45" s="52" t="s">
        <v>42</v>
      </c>
      <c r="C45" s="53" t="str">
        <f t="shared" si="14"/>
        <v>5_mM_Auxin</v>
      </c>
      <c r="D45" s="49">
        <v>19</v>
      </c>
      <c r="E45" s="49">
        <v>0</v>
      </c>
      <c r="F45" s="49">
        <v>0</v>
      </c>
      <c r="G45" s="50">
        <f t="shared" si="11"/>
        <v>19</v>
      </c>
      <c r="H45" s="50">
        <f t="shared" si="12"/>
        <v>19</v>
      </c>
      <c r="I45" s="50" t="str">
        <f t="shared" si="10"/>
        <v>yes</v>
      </c>
      <c r="J45" s="50">
        <f t="shared" si="13"/>
        <v>0</v>
      </c>
      <c r="L45">
        <v>20</v>
      </c>
      <c r="M45">
        <f>D66</f>
        <v>20</v>
      </c>
      <c r="N45">
        <f>F66</f>
        <v>2</v>
      </c>
      <c r="P45">
        <v>20</v>
      </c>
      <c r="Q45">
        <f>D65</f>
        <v>20</v>
      </c>
      <c r="R45" s="19">
        <f>F65</f>
        <v>5</v>
      </c>
    </row>
    <row r="46" spans="1:26" x14ac:dyDescent="0.2">
      <c r="A46" s="46">
        <v>24</v>
      </c>
      <c r="B46" s="52" t="s">
        <v>49</v>
      </c>
      <c r="C46" s="53" t="str">
        <f t="shared" si="14"/>
        <v>5_mM_Auxin</v>
      </c>
      <c r="D46" s="49">
        <v>20</v>
      </c>
      <c r="E46" s="49">
        <v>0</v>
      </c>
      <c r="F46" s="49">
        <v>0</v>
      </c>
      <c r="G46" s="50">
        <f t="shared" si="11"/>
        <v>20</v>
      </c>
      <c r="H46" s="50">
        <f t="shared" si="12"/>
        <v>20</v>
      </c>
      <c r="I46" s="50" t="str">
        <f t="shared" si="10"/>
        <v>yes</v>
      </c>
      <c r="J46" s="50">
        <f t="shared" si="13"/>
        <v>0</v>
      </c>
      <c r="L46">
        <v>20</v>
      </c>
      <c r="M46">
        <f>D68</f>
        <v>20</v>
      </c>
      <c r="N46">
        <f>F68</f>
        <v>3</v>
      </c>
      <c r="P46">
        <v>20</v>
      </c>
      <c r="Q46">
        <f>D67</f>
        <v>20</v>
      </c>
      <c r="R46" s="19">
        <f>F67</f>
        <v>3</v>
      </c>
    </row>
    <row r="47" spans="1:26" x14ac:dyDescent="0.2">
      <c r="A47" s="46">
        <v>25</v>
      </c>
      <c r="B47" s="47" t="s">
        <v>42</v>
      </c>
      <c r="C47" s="48" t="str">
        <f t="shared" ref="C47:C58" si="15">$D$4&amp;"_mM_"&amp;$A$2</f>
        <v>10_mM_Auxin</v>
      </c>
      <c r="D47" s="49">
        <v>20</v>
      </c>
      <c r="E47" s="49">
        <v>0</v>
      </c>
      <c r="F47" s="49">
        <v>0</v>
      </c>
      <c r="G47" s="50">
        <f t="shared" si="11"/>
        <v>20</v>
      </c>
      <c r="H47" s="50">
        <f t="shared" si="12"/>
        <v>20</v>
      </c>
      <c r="I47" s="50" t="str">
        <f t="shared" si="10"/>
        <v>yes</v>
      </c>
      <c r="J47" s="50">
        <f t="shared" si="13"/>
        <v>0</v>
      </c>
      <c r="L47">
        <v>20</v>
      </c>
      <c r="M47">
        <f>D70</f>
        <v>20</v>
      </c>
      <c r="N47">
        <f>F70</f>
        <v>8</v>
      </c>
      <c r="P47">
        <v>20</v>
      </c>
      <c r="Q47">
        <f>D69</f>
        <v>20</v>
      </c>
      <c r="R47" s="19">
        <f>F69</f>
        <v>1</v>
      </c>
    </row>
    <row r="48" spans="1:26" x14ac:dyDescent="0.2">
      <c r="A48" s="46">
        <v>26</v>
      </c>
      <c r="B48" s="52" t="s">
        <v>49</v>
      </c>
      <c r="C48" s="48" t="str">
        <f t="shared" si="15"/>
        <v>10_mM_Auxin</v>
      </c>
      <c r="D48" s="49">
        <v>20</v>
      </c>
      <c r="E48" s="49">
        <v>0</v>
      </c>
      <c r="F48" s="49">
        <v>0</v>
      </c>
      <c r="G48" s="50">
        <f t="shared" si="11"/>
        <v>20</v>
      </c>
      <c r="H48" s="50">
        <f t="shared" si="12"/>
        <v>20</v>
      </c>
      <c r="I48" s="50" t="str">
        <f t="shared" si="10"/>
        <v>yes</v>
      </c>
      <c r="J48" s="50">
        <f t="shared" si="13"/>
        <v>0</v>
      </c>
      <c r="L48">
        <v>30</v>
      </c>
      <c r="M48">
        <f>D72</f>
        <v>20</v>
      </c>
      <c r="N48">
        <f>F72</f>
        <v>12</v>
      </c>
      <c r="P48">
        <v>30</v>
      </c>
      <c r="Q48">
        <f>D71</f>
        <v>20</v>
      </c>
      <c r="R48" s="19">
        <f>F71</f>
        <v>20</v>
      </c>
    </row>
    <row r="49" spans="1:18" x14ac:dyDescent="0.2">
      <c r="A49" s="46">
        <v>27</v>
      </c>
      <c r="B49" s="52" t="s">
        <v>42</v>
      </c>
      <c r="C49" s="48" t="str">
        <f t="shared" si="15"/>
        <v>10_mM_Auxin</v>
      </c>
      <c r="D49" s="49">
        <v>20</v>
      </c>
      <c r="E49" s="49">
        <v>0</v>
      </c>
      <c r="F49" s="49">
        <v>0</v>
      </c>
      <c r="G49" s="50">
        <f t="shared" si="11"/>
        <v>20</v>
      </c>
      <c r="H49" s="50">
        <f t="shared" si="12"/>
        <v>20</v>
      </c>
      <c r="I49" s="50" t="str">
        <f t="shared" si="10"/>
        <v>yes</v>
      </c>
      <c r="J49" s="50">
        <f t="shared" si="13"/>
        <v>0</v>
      </c>
      <c r="L49">
        <v>30</v>
      </c>
      <c r="M49">
        <f>D74</f>
        <v>20</v>
      </c>
      <c r="N49">
        <f>F74</f>
        <v>15</v>
      </c>
      <c r="P49">
        <v>30</v>
      </c>
      <c r="Q49">
        <f>D73</f>
        <v>20</v>
      </c>
      <c r="R49" s="19">
        <f>F73</f>
        <v>18</v>
      </c>
    </row>
    <row r="50" spans="1:18" x14ac:dyDescent="0.2">
      <c r="A50" s="46">
        <v>28</v>
      </c>
      <c r="B50" s="52" t="s">
        <v>49</v>
      </c>
      <c r="C50" s="48" t="str">
        <f t="shared" si="15"/>
        <v>10_mM_Auxin</v>
      </c>
      <c r="D50" s="49">
        <v>20</v>
      </c>
      <c r="E50" s="49">
        <v>0</v>
      </c>
      <c r="F50" s="49">
        <v>0</v>
      </c>
      <c r="G50" s="50">
        <f t="shared" si="11"/>
        <v>20</v>
      </c>
      <c r="H50" s="50">
        <f t="shared" si="12"/>
        <v>20</v>
      </c>
      <c r="I50" s="50" t="str">
        <f t="shared" si="10"/>
        <v>yes</v>
      </c>
      <c r="J50" s="50">
        <f t="shared" si="13"/>
        <v>0</v>
      </c>
      <c r="L50">
        <v>30</v>
      </c>
      <c r="M50">
        <f>D76</f>
        <v>20</v>
      </c>
      <c r="N50">
        <f>F76</f>
        <v>15</v>
      </c>
      <c r="P50">
        <v>30</v>
      </c>
      <c r="Q50">
        <f>D75</f>
        <v>20</v>
      </c>
      <c r="R50" s="19">
        <f>F75</f>
        <v>18</v>
      </c>
    </row>
    <row r="51" spans="1:18" x14ac:dyDescent="0.2">
      <c r="A51" s="46">
        <v>29</v>
      </c>
      <c r="B51" s="47" t="s">
        <v>42</v>
      </c>
      <c r="C51" s="48" t="str">
        <f t="shared" si="15"/>
        <v>10_mM_Auxin</v>
      </c>
      <c r="D51" s="49">
        <v>20</v>
      </c>
      <c r="E51" s="49">
        <v>0</v>
      </c>
      <c r="F51" s="49">
        <v>0</v>
      </c>
      <c r="G51" s="50">
        <f t="shared" si="11"/>
        <v>20</v>
      </c>
      <c r="H51" s="50">
        <f t="shared" si="12"/>
        <v>20</v>
      </c>
      <c r="I51" s="50" t="str">
        <f t="shared" si="10"/>
        <v>yes</v>
      </c>
      <c r="J51" s="50">
        <f t="shared" si="13"/>
        <v>0</v>
      </c>
      <c r="L51">
        <v>30</v>
      </c>
      <c r="M51">
        <f>D78</f>
        <v>20</v>
      </c>
      <c r="N51">
        <f>F78</f>
        <v>11</v>
      </c>
      <c r="P51">
        <v>30</v>
      </c>
      <c r="Q51">
        <f>D77</f>
        <v>20</v>
      </c>
      <c r="R51" s="19">
        <f>F77</f>
        <v>20</v>
      </c>
    </row>
    <row r="52" spans="1:18" x14ac:dyDescent="0.2">
      <c r="A52" s="46">
        <v>30</v>
      </c>
      <c r="B52" s="52" t="s">
        <v>49</v>
      </c>
      <c r="C52" s="48" t="str">
        <f t="shared" si="15"/>
        <v>10_mM_Auxin</v>
      </c>
      <c r="D52" s="49">
        <v>20</v>
      </c>
      <c r="E52" s="49">
        <v>0</v>
      </c>
      <c r="F52" s="49">
        <v>0</v>
      </c>
      <c r="G52" s="50">
        <f t="shared" si="11"/>
        <v>20</v>
      </c>
      <c r="H52" s="50">
        <f t="shared" si="12"/>
        <v>20</v>
      </c>
      <c r="I52" s="50" t="str">
        <f t="shared" si="10"/>
        <v>yes</v>
      </c>
      <c r="J52" s="50">
        <f t="shared" si="13"/>
        <v>0</v>
      </c>
      <c r="L52">
        <v>30</v>
      </c>
      <c r="M52">
        <f>D80</f>
        <v>20</v>
      </c>
      <c r="N52">
        <f>F80</f>
        <v>12</v>
      </c>
      <c r="P52">
        <v>30</v>
      </c>
      <c r="Q52">
        <f>D79</f>
        <v>20</v>
      </c>
      <c r="R52" s="19">
        <f>F79</f>
        <v>15</v>
      </c>
    </row>
    <row r="53" spans="1:18" x14ac:dyDescent="0.2">
      <c r="A53" s="46">
        <v>31</v>
      </c>
      <c r="B53" s="52" t="s">
        <v>42</v>
      </c>
      <c r="C53" s="48" t="str">
        <f t="shared" si="15"/>
        <v>10_mM_Auxin</v>
      </c>
      <c r="D53" s="49">
        <v>19</v>
      </c>
      <c r="E53" s="49">
        <v>0</v>
      </c>
      <c r="F53" s="49">
        <v>0</v>
      </c>
      <c r="G53" s="50">
        <f t="shared" si="11"/>
        <v>19</v>
      </c>
      <c r="H53" s="50">
        <f t="shared" si="12"/>
        <v>19</v>
      </c>
      <c r="I53" s="50" t="str">
        <f t="shared" si="10"/>
        <v>yes</v>
      </c>
      <c r="J53" s="50">
        <f t="shared" si="13"/>
        <v>0</v>
      </c>
      <c r="L53">
        <v>30</v>
      </c>
      <c r="M53">
        <f>D82</f>
        <v>20</v>
      </c>
      <c r="N53">
        <f>F82</f>
        <v>7</v>
      </c>
      <c r="P53">
        <v>30</v>
      </c>
      <c r="Q53">
        <f>D81</f>
        <v>20</v>
      </c>
      <c r="R53" s="19">
        <f>F81</f>
        <v>19</v>
      </c>
    </row>
    <row r="54" spans="1:18" x14ac:dyDescent="0.2">
      <c r="A54" s="46">
        <v>32</v>
      </c>
      <c r="B54" s="52" t="s">
        <v>49</v>
      </c>
      <c r="C54" s="48" t="str">
        <f t="shared" si="15"/>
        <v>10_mM_Auxin</v>
      </c>
      <c r="D54" s="49">
        <v>20</v>
      </c>
      <c r="E54" s="49">
        <v>0</v>
      </c>
      <c r="F54" s="49">
        <v>0</v>
      </c>
      <c r="G54" s="50">
        <f t="shared" si="11"/>
        <v>20</v>
      </c>
      <c r="H54" s="50">
        <f t="shared" si="12"/>
        <v>20</v>
      </c>
      <c r="I54" s="50" t="str">
        <f t="shared" si="10"/>
        <v>yes</v>
      </c>
      <c r="J54" s="50">
        <f t="shared" si="13"/>
        <v>0</v>
      </c>
      <c r="L54">
        <v>45</v>
      </c>
      <c r="M54">
        <f>D84</f>
        <v>20</v>
      </c>
      <c r="N54">
        <f>F84</f>
        <v>13</v>
      </c>
      <c r="P54">
        <v>45</v>
      </c>
      <c r="Q54">
        <f>D83</f>
        <v>20</v>
      </c>
      <c r="R54" s="19">
        <f>F83</f>
        <v>20</v>
      </c>
    </row>
    <row r="55" spans="1:18" x14ac:dyDescent="0.2">
      <c r="A55" s="46">
        <v>33</v>
      </c>
      <c r="B55" s="52" t="s">
        <v>42</v>
      </c>
      <c r="C55" s="48" t="str">
        <f t="shared" si="15"/>
        <v>10_mM_Auxin</v>
      </c>
      <c r="D55" s="49">
        <v>20</v>
      </c>
      <c r="E55" s="49">
        <v>0</v>
      </c>
      <c r="F55" s="49">
        <v>0</v>
      </c>
      <c r="G55" s="50">
        <f t="shared" si="11"/>
        <v>20</v>
      </c>
      <c r="H55" s="50">
        <f t="shared" si="12"/>
        <v>20</v>
      </c>
      <c r="I55" s="50" t="str">
        <f t="shared" si="10"/>
        <v>yes</v>
      </c>
      <c r="J55" s="50">
        <f t="shared" si="13"/>
        <v>0</v>
      </c>
      <c r="L55">
        <v>45</v>
      </c>
      <c r="M55">
        <f>D86</f>
        <v>20</v>
      </c>
      <c r="N55">
        <f>F86</f>
        <v>13</v>
      </c>
      <c r="P55">
        <v>45</v>
      </c>
      <c r="Q55">
        <f>D85</f>
        <v>20</v>
      </c>
      <c r="R55" s="19">
        <f>F85</f>
        <v>20</v>
      </c>
    </row>
    <row r="56" spans="1:18" x14ac:dyDescent="0.2">
      <c r="A56" s="46">
        <v>34</v>
      </c>
      <c r="B56" s="52" t="s">
        <v>49</v>
      </c>
      <c r="C56" s="48" t="str">
        <f t="shared" si="15"/>
        <v>10_mM_Auxin</v>
      </c>
      <c r="D56" s="49">
        <v>20</v>
      </c>
      <c r="E56" s="49">
        <v>0</v>
      </c>
      <c r="F56" s="49">
        <v>0</v>
      </c>
      <c r="G56" s="50">
        <f t="shared" si="11"/>
        <v>20</v>
      </c>
      <c r="H56" s="50">
        <f t="shared" si="12"/>
        <v>20</v>
      </c>
      <c r="I56" s="50" t="str">
        <f>IF(H56="na","na",IF(D56=H56,"yes","no"))</f>
        <v>yes</v>
      </c>
      <c r="J56" s="50">
        <f t="shared" si="13"/>
        <v>0</v>
      </c>
      <c r="L56">
        <v>45</v>
      </c>
      <c r="M56">
        <f>D88</f>
        <v>20</v>
      </c>
      <c r="N56">
        <f>F88</f>
        <v>13</v>
      </c>
      <c r="P56">
        <v>45</v>
      </c>
      <c r="Q56">
        <f>D85</f>
        <v>20</v>
      </c>
      <c r="R56" s="19">
        <f>F87</f>
        <v>20</v>
      </c>
    </row>
    <row r="57" spans="1:18" x14ac:dyDescent="0.2">
      <c r="A57" s="46">
        <v>35</v>
      </c>
      <c r="B57" s="52" t="s">
        <v>42</v>
      </c>
      <c r="C57" s="48" t="str">
        <f t="shared" si="15"/>
        <v>10_mM_Auxin</v>
      </c>
      <c r="D57" s="49">
        <v>20</v>
      </c>
      <c r="E57" s="49">
        <v>0</v>
      </c>
      <c r="F57" s="49">
        <v>0</v>
      </c>
      <c r="G57" s="50">
        <f t="shared" si="11"/>
        <v>20</v>
      </c>
      <c r="H57" s="50">
        <f t="shared" si="12"/>
        <v>20</v>
      </c>
      <c r="I57" s="50" t="str">
        <f t="shared" si="10"/>
        <v>yes</v>
      </c>
      <c r="J57" s="50">
        <f t="shared" si="13"/>
        <v>0</v>
      </c>
      <c r="L57">
        <v>45</v>
      </c>
      <c r="M57">
        <f>D90</f>
        <v>20</v>
      </c>
      <c r="N57">
        <f>F90</f>
        <v>16</v>
      </c>
      <c r="P57">
        <v>45</v>
      </c>
      <c r="Q57">
        <f>D89</f>
        <v>20</v>
      </c>
      <c r="R57" s="19">
        <f>F89</f>
        <v>20</v>
      </c>
    </row>
    <row r="58" spans="1:18" x14ac:dyDescent="0.2">
      <c r="A58" s="46">
        <v>36</v>
      </c>
      <c r="B58" s="52" t="s">
        <v>49</v>
      </c>
      <c r="C58" s="48" t="str">
        <f t="shared" si="15"/>
        <v>10_mM_Auxin</v>
      </c>
      <c r="D58" s="49">
        <v>20</v>
      </c>
      <c r="E58" s="49">
        <v>0</v>
      </c>
      <c r="F58" s="49">
        <v>0</v>
      </c>
      <c r="G58" s="50">
        <f t="shared" si="11"/>
        <v>20</v>
      </c>
      <c r="H58" s="50">
        <f t="shared" si="12"/>
        <v>20</v>
      </c>
      <c r="I58" s="50" t="str">
        <f t="shared" si="10"/>
        <v>yes</v>
      </c>
      <c r="J58" s="50">
        <f t="shared" si="13"/>
        <v>0</v>
      </c>
      <c r="L58">
        <v>45</v>
      </c>
      <c r="M58">
        <f>D92</f>
        <v>20</v>
      </c>
      <c r="N58">
        <f>F92</f>
        <v>11</v>
      </c>
      <c r="P58">
        <v>45</v>
      </c>
      <c r="Q58">
        <f>D91</f>
        <v>20</v>
      </c>
      <c r="R58" s="19">
        <f>F91</f>
        <v>19</v>
      </c>
    </row>
    <row r="59" spans="1:18" x14ac:dyDescent="0.2">
      <c r="A59" s="46">
        <v>37</v>
      </c>
      <c r="B59" s="52" t="s">
        <v>42</v>
      </c>
      <c r="C59" s="53" t="str">
        <f t="shared" ref="C59:C70" si="16">$D$5&amp;"_mM_"&amp;$A$2</f>
        <v>20_mM_Auxin</v>
      </c>
      <c r="D59" s="49">
        <v>20</v>
      </c>
      <c r="E59" s="49">
        <v>0</v>
      </c>
      <c r="F59" s="49">
        <v>0</v>
      </c>
      <c r="G59" s="50">
        <f t="shared" si="11"/>
        <v>20</v>
      </c>
      <c r="H59" s="50">
        <f t="shared" si="12"/>
        <v>20</v>
      </c>
      <c r="I59" s="50" t="str">
        <f t="shared" si="10"/>
        <v>yes</v>
      </c>
      <c r="J59" s="50">
        <f t="shared" si="13"/>
        <v>0</v>
      </c>
      <c r="L59">
        <v>45</v>
      </c>
      <c r="M59">
        <f>D94</f>
        <v>19</v>
      </c>
      <c r="N59">
        <f>F94</f>
        <v>11</v>
      </c>
      <c r="P59">
        <v>45</v>
      </c>
      <c r="Q59">
        <f>D93</f>
        <v>19</v>
      </c>
      <c r="R59" s="19">
        <f>F93</f>
        <v>19</v>
      </c>
    </row>
    <row r="60" spans="1:18" x14ac:dyDescent="0.2">
      <c r="A60" s="46">
        <v>38</v>
      </c>
      <c r="B60" s="52" t="s">
        <v>49</v>
      </c>
      <c r="C60" s="53" t="str">
        <f t="shared" si="16"/>
        <v>20_mM_Auxin</v>
      </c>
      <c r="D60" s="49">
        <v>20</v>
      </c>
      <c r="E60" s="49">
        <v>3</v>
      </c>
      <c r="F60" s="49">
        <v>7</v>
      </c>
      <c r="G60" s="50">
        <f t="shared" si="11"/>
        <v>13</v>
      </c>
      <c r="H60" s="50">
        <f t="shared" si="12"/>
        <v>13</v>
      </c>
      <c r="I60" s="50" t="str">
        <f t="shared" si="10"/>
        <v>no</v>
      </c>
      <c r="J60" s="50">
        <f t="shared" si="13"/>
        <v>35</v>
      </c>
      <c r="L60">
        <v>60</v>
      </c>
      <c r="M60">
        <f>D96</f>
        <v>20</v>
      </c>
      <c r="N60">
        <f>F96</f>
        <v>15</v>
      </c>
      <c r="P60">
        <v>60</v>
      </c>
      <c r="Q60">
        <f>D95</f>
        <v>19</v>
      </c>
      <c r="R60" s="19">
        <f>F95</f>
        <v>19</v>
      </c>
    </row>
    <row r="61" spans="1:18" x14ac:dyDescent="0.2">
      <c r="A61" s="46">
        <v>39</v>
      </c>
      <c r="B61" s="52" t="s">
        <v>42</v>
      </c>
      <c r="C61" s="53" t="str">
        <f t="shared" si="16"/>
        <v>20_mM_Auxin</v>
      </c>
      <c r="D61" s="49">
        <v>20</v>
      </c>
      <c r="E61" s="49">
        <v>0</v>
      </c>
      <c r="F61" s="49">
        <v>1</v>
      </c>
      <c r="G61" s="50">
        <f t="shared" si="11"/>
        <v>19</v>
      </c>
      <c r="H61" s="50">
        <f t="shared" si="12"/>
        <v>19</v>
      </c>
      <c r="I61" s="50" t="str">
        <f t="shared" si="10"/>
        <v>no</v>
      </c>
      <c r="J61" s="50">
        <f t="shared" si="13"/>
        <v>5</v>
      </c>
      <c r="L61">
        <v>60</v>
      </c>
      <c r="M61">
        <f>D98</f>
        <v>20</v>
      </c>
      <c r="N61">
        <f>F98</f>
        <v>16</v>
      </c>
      <c r="P61">
        <v>60</v>
      </c>
      <c r="Q61">
        <f>D97</f>
        <v>20</v>
      </c>
      <c r="R61" s="19">
        <f>F97</f>
        <v>20</v>
      </c>
    </row>
    <row r="62" spans="1:18" x14ac:dyDescent="0.2">
      <c r="A62" s="46">
        <v>40</v>
      </c>
      <c r="B62" s="52" t="s">
        <v>49</v>
      </c>
      <c r="C62" s="53" t="str">
        <f t="shared" si="16"/>
        <v>20_mM_Auxin</v>
      </c>
      <c r="D62" s="49">
        <v>20</v>
      </c>
      <c r="E62" s="49">
        <v>3</v>
      </c>
      <c r="F62" s="49">
        <v>3</v>
      </c>
      <c r="G62" s="50">
        <f t="shared" si="11"/>
        <v>17</v>
      </c>
      <c r="H62" s="50">
        <f t="shared" si="12"/>
        <v>17</v>
      </c>
      <c r="I62" s="50" t="str">
        <f t="shared" si="10"/>
        <v>no</v>
      </c>
      <c r="J62" s="50">
        <f t="shared" si="13"/>
        <v>15</v>
      </c>
      <c r="L62">
        <v>60</v>
      </c>
      <c r="M62">
        <f>D100</f>
        <v>19</v>
      </c>
      <c r="N62">
        <f>F100</f>
        <v>15</v>
      </c>
      <c r="P62">
        <v>60</v>
      </c>
      <c r="Q62">
        <f>D99</f>
        <v>20</v>
      </c>
      <c r="R62" s="19">
        <f>F99</f>
        <v>20</v>
      </c>
    </row>
    <row r="63" spans="1:18" x14ac:dyDescent="0.2">
      <c r="A63" s="46">
        <v>41</v>
      </c>
      <c r="B63" s="52" t="s">
        <v>42</v>
      </c>
      <c r="C63" s="53" t="str">
        <f t="shared" si="16"/>
        <v>20_mM_Auxin</v>
      </c>
      <c r="D63" s="49">
        <v>20</v>
      </c>
      <c r="E63" s="49">
        <v>3</v>
      </c>
      <c r="F63" s="49">
        <v>5</v>
      </c>
      <c r="G63" s="50">
        <f t="shared" si="11"/>
        <v>15</v>
      </c>
      <c r="H63" s="50">
        <f t="shared" si="12"/>
        <v>15</v>
      </c>
      <c r="I63" s="50" t="str">
        <f t="shared" si="10"/>
        <v>no</v>
      </c>
      <c r="J63" s="50">
        <f t="shared" si="13"/>
        <v>25</v>
      </c>
      <c r="L63">
        <v>60</v>
      </c>
      <c r="M63">
        <f>D102</f>
        <v>19</v>
      </c>
      <c r="N63">
        <f>F102</f>
        <v>18</v>
      </c>
      <c r="P63">
        <v>60</v>
      </c>
      <c r="Q63">
        <f>D101</f>
        <v>20</v>
      </c>
      <c r="R63" s="19">
        <f>F101</f>
        <v>20</v>
      </c>
    </row>
    <row r="64" spans="1:18" x14ac:dyDescent="0.2">
      <c r="A64" s="46">
        <v>42</v>
      </c>
      <c r="B64" s="52" t="s">
        <v>49</v>
      </c>
      <c r="C64" s="53" t="str">
        <f t="shared" si="16"/>
        <v>20_mM_Auxin</v>
      </c>
      <c r="D64" s="49">
        <v>20</v>
      </c>
      <c r="E64" s="49">
        <v>2</v>
      </c>
      <c r="F64" s="49">
        <v>7</v>
      </c>
      <c r="G64" s="50">
        <f t="shared" si="11"/>
        <v>13</v>
      </c>
      <c r="H64" s="50">
        <f t="shared" si="12"/>
        <v>13</v>
      </c>
      <c r="I64" s="50" t="str">
        <f t="shared" si="10"/>
        <v>no</v>
      </c>
      <c r="J64" s="50">
        <f t="shared" si="13"/>
        <v>35</v>
      </c>
      <c r="L64">
        <v>60</v>
      </c>
      <c r="M64">
        <f>D104</f>
        <v>20</v>
      </c>
      <c r="N64">
        <f>F104</f>
        <v>15</v>
      </c>
      <c r="P64">
        <v>60</v>
      </c>
      <c r="Q64">
        <f>D103</f>
        <v>20</v>
      </c>
      <c r="R64" s="19">
        <f>F103</f>
        <v>20</v>
      </c>
    </row>
    <row r="65" spans="1:18" x14ac:dyDescent="0.2">
      <c r="A65" s="46">
        <v>43</v>
      </c>
      <c r="B65" s="52" t="s">
        <v>42</v>
      </c>
      <c r="C65" s="53" t="str">
        <f t="shared" si="16"/>
        <v>20_mM_Auxin</v>
      </c>
      <c r="D65" s="49">
        <v>20</v>
      </c>
      <c r="E65" s="49">
        <v>0</v>
      </c>
      <c r="F65" s="49">
        <v>5</v>
      </c>
      <c r="G65" s="50">
        <f t="shared" si="11"/>
        <v>15</v>
      </c>
      <c r="H65" s="50">
        <f t="shared" si="12"/>
        <v>15</v>
      </c>
      <c r="I65" s="50" t="str">
        <f t="shared" si="10"/>
        <v>no</v>
      </c>
      <c r="J65" s="50">
        <f t="shared" si="13"/>
        <v>25</v>
      </c>
      <c r="L65">
        <v>60</v>
      </c>
      <c r="M65">
        <f>D106</f>
        <v>20</v>
      </c>
      <c r="N65">
        <f>F106</f>
        <v>18</v>
      </c>
      <c r="P65">
        <v>60</v>
      </c>
      <c r="Q65">
        <f>D105</f>
        <v>20</v>
      </c>
      <c r="R65" s="19">
        <f>F105</f>
        <v>20</v>
      </c>
    </row>
    <row r="66" spans="1:18" x14ac:dyDescent="0.2">
      <c r="A66" s="46">
        <v>44</v>
      </c>
      <c r="B66" s="52" t="s">
        <v>49</v>
      </c>
      <c r="C66" s="53" t="str">
        <f t="shared" si="16"/>
        <v>20_mM_Auxin</v>
      </c>
      <c r="D66" s="49">
        <v>20</v>
      </c>
      <c r="E66" s="49">
        <v>0</v>
      </c>
      <c r="F66" s="49">
        <v>2</v>
      </c>
      <c r="G66" s="50">
        <f t="shared" si="11"/>
        <v>18</v>
      </c>
      <c r="H66" s="50">
        <f t="shared" si="12"/>
        <v>18</v>
      </c>
      <c r="I66" s="50" t="str">
        <f t="shared" si="10"/>
        <v>no</v>
      </c>
      <c r="J66" s="50">
        <f t="shared" si="13"/>
        <v>10</v>
      </c>
      <c r="L66">
        <v>75</v>
      </c>
      <c r="M66">
        <f>D108</f>
        <v>20</v>
      </c>
      <c r="N66">
        <f>F108</f>
        <v>19</v>
      </c>
      <c r="P66">
        <v>75</v>
      </c>
      <c r="Q66">
        <f>D107</f>
        <v>20</v>
      </c>
      <c r="R66" s="19">
        <f>F107</f>
        <v>20</v>
      </c>
    </row>
    <row r="67" spans="1:18" x14ac:dyDescent="0.2">
      <c r="A67" s="46">
        <v>45</v>
      </c>
      <c r="B67" s="52" t="s">
        <v>42</v>
      </c>
      <c r="C67" s="53" t="str">
        <f t="shared" si="16"/>
        <v>20_mM_Auxin</v>
      </c>
      <c r="D67" s="49">
        <v>20</v>
      </c>
      <c r="E67" s="49">
        <v>0</v>
      </c>
      <c r="F67" s="49">
        <v>3</v>
      </c>
      <c r="G67" s="50">
        <f t="shared" si="11"/>
        <v>17</v>
      </c>
      <c r="H67" s="50">
        <f t="shared" si="12"/>
        <v>17</v>
      </c>
      <c r="I67" s="50" t="str">
        <f t="shared" si="10"/>
        <v>no</v>
      </c>
      <c r="J67" s="50">
        <f t="shared" si="13"/>
        <v>15</v>
      </c>
      <c r="L67">
        <v>75</v>
      </c>
      <c r="M67">
        <f>D110</f>
        <v>20</v>
      </c>
      <c r="N67">
        <f>F110</f>
        <v>18</v>
      </c>
      <c r="P67">
        <v>75</v>
      </c>
      <c r="Q67">
        <f>D109</f>
        <v>20</v>
      </c>
      <c r="R67" s="19">
        <f>F109</f>
        <v>20</v>
      </c>
    </row>
    <row r="68" spans="1:18" x14ac:dyDescent="0.2">
      <c r="A68" s="46">
        <v>46</v>
      </c>
      <c r="B68" s="52" t="s">
        <v>49</v>
      </c>
      <c r="C68" s="53" t="str">
        <f t="shared" si="16"/>
        <v>20_mM_Auxin</v>
      </c>
      <c r="D68" s="49">
        <v>20</v>
      </c>
      <c r="E68" s="49">
        <v>1</v>
      </c>
      <c r="F68" s="49">
        <v>3</v>
      </c>
      <c r="G68" s="50">
        <f t="shared" si="11"/>
        <v>17</v>
      </c>
      <c r="H68" s="50">
        <f t="shared" si="12"/>
        <v>17</v>
      </c>
      <c r="I68" s="50" t="str">
        <f t="shared" si="10"/>
        <v>no</v>
      </c>
      <c r="J68" s="50">
        <f t="shared" si="13"/>
        <v>15</v>
      </c>
      <c r="L68">
        <v>75</v>
      </c>
      <c r="M68">
        <f>D112</f>
        <v>19</v>
      </c>
      <c r="N68">
        <f>F112</f>
        <v>17</v>
      </c>
      <c r="P68">
        <v>75</v>
      </c>
      <c r="Q68">
        <f>D111</f>
        <v>19</v>
      </c>
      <c r="R68" s="19">
        <f>F111</f>
        <v>19</v>
      </c>
    </row>
    <row r="69" spans="1:18" x14ac:dyDescent="0.2">
      <c r="A69" s="46">
        <v>47</v>
      </c>
      <c r="B69" s="52" t="s">
        <v>42</v>
      </c>
      <c r="C69" s="53" t="str">
        <f t="shared" si="16"/>
        <v>20_mM_Auxin</v>
      </c>
      <c r="D69" s="49">
        <v>20</v>
      </c>
      <c r="E69" s="49">
        <v>0</v>
      </c>
      <c r="F69" s="49">
        <v>1</v>
      </c>
      <c r="G69" s="50">
        <f t="shared" si="11"/>
        <v>19</v>
      </c>
      <c r="H69" s="50">
        <f t="shared" si="12"/>
        <v>19</v>
      </c>
      <c r="I69" s="50" t="str">
        <f t="shared" si="10"/>
        <v>no</v>
      </c>
      <c r="J69" s="50">
        <f t="shared" si="13"/>
        <v>5</v>
      </c>
      <c r="L69">
        <v>75</v>
      </c>
      <c r="M69">
        <f>D114</f>
        <v>20</v>
      </c>
      <c r="N69">
        <f>F114</f>
        <v>17</v>
      </c>
      <c r="P69">
        <v>75</v>
      </c>
      <c r="Q69">
        <f>D113</f>
        <v>20</v>
      </c>
      <c r="R69" s="19">
        <f>F113</f>
        <v>20</v>
      </c>
    </row>
    <row r="70" spans="1:18" x14ac:dyDescent="0.2">
      <c r="A70" s="46">
        <v>48</v>
      </c>
      <c r="B70" s="55" t="s">
        <v>49</v>
      </c>
      <c r="C70" s="53" t="str">
        <f t="shared" si="16"/>
        <v>20_mM_Auxin</v>
      </c>
      <c r="D70" s="49">
        <v>20</v>
      </c>
      <c r="E70" s="49">
        <v>3</v>
      </c>
      <c r="F70" s="49">
        <v>8</v>
      </c>
      <c r="G70" s="50">
        <f t="shared" si="11"/>
        <v>12</v>
      </c>
      <c r="H70" s="50">
        <f t="shared" si="12"/>
        <v>12</v>
      </c>
      <c r="I70" s="50" t="str">
        <f t="shared" si="10"/>
        <v>no</v>
      </c>
      <c r="J70" s="50">
        <f t="shared" si="13"/>
        <v>40</v>
      </c>
      <c r="L70">
        <v>75</v>
      </c>
      <c r="M70">
        <f>D116</f>
        <v>20</v>
      </c>
      <c r="N70">
        <f>F116</f>
        <v>18</v>
      </c>
      <c r="P70">
        <v>75</v>
      </c>
      <c r="Q70">
        <f>D115</f>
        <v>19</v>
      </c>
      <c r="R70" s="19">
        <f>F115</f>
        <v>19</v>
      </c>
    </row>
    <row r="71" spans="1:18" x14ac:dyDescent="0.2">
      <c r="A71" s="46">
        <v>49</v>
      </c>
      <c r="B71" s="52" t="s">
        <v>42</v>
      </c>
      <c r="C71" s="48" t="str">
        <f t="shared" ref="C71:C82" si="17">$D$6&amp;"_mM_"&amp;$A$2</f>
        <v>30_mM_Auxin</v>
      </c>
      <c r="D71" s="49">
        <v>20</v>
      </c>
      <c r="E71" s="49">
        <v>1</v>
      </c>
      <c r="F71" s="49">
        <v>20</v>
      </c>
      <c r="G71" s="50">
        <f t="shared" si="11"/>
        <v>0</v>
      </c>
      <c r="H71" s="50">
        <f t="shared" si="12"/>
        <v>0</v>
      </c>
      <c r="I71" s="50" t="str">
        <f t="shared" si="10"/>
        <v>no</v>
      </c>
      <c r="J71" s="50">
        <f t="shared" si="13"/>
        <v>100</v>
      </c>
      <c r="L71">
        <v>75</v>
      </c>
      <c r="M71">
        <f>D118</f>
        <v>20</v>
      </c>
      <c r="N71">
        <f>F118</f>
        <v>20</v>
      </c>
      <c r="P71">
        <v>75</v>
      </c>
      <c r="Q71">
        <f>D117</f>
        <v>20</v>
      </c>
      <c r="R71" s="19">
        <f>F117</f>
        <v>20</v>
      </c>
    </row>
    <row r="72" spans="1:18" x14ac:dyDescent="0.2">
      <c r="A72" s="46">
        <v>50</v>
      </c>
      <c r="B72" s="52" t="s">
        <v>49</v>
      </c>
      <c r="C72" s="48" t="str">
        <f t="shared" si="17"/>
        <v>30_mM_Auxin</v>
      </c>
      <c r="D72" s="49">
        <v>20</v>
      </c>
      <c r="E72" s="49">
        <v>2</v>
      </c>
      <c r="F72" s="49">
        <v>12</v>
      </c>
      <c r="G72" s="50">
        <f t="shared" si="11"/>
        <v>8</v>
      </c>
      <c r="H72" s="50">
        <f t="shared" si="12"/>
        <v>8</v>
      </c>
      <c r="I72" s="50" t="str">
        <f t="shared" si="10"/>
        <v>no</v>
      </c>
      <c r="J72" s="50">
        <f t="shared" si="13"/>
        <v>60</v>
      </c>
      <c r="L72">
        <v>90</v>
      </c>
      <c r="M72">
        <f>D120</f>
        <v>20</v>
      </c>
      <c r="N72">
        <f>F120</f>
        <v>20</v>
      </c>
      <c r="P72">
        <v>90</v>
      </c>
      <c r="Q72">
        <f>D119</f>
        <v>20</v>
      </c>
      <c r="R72" s="19">
        <f>F119</f>
        <v>20</v>
      </c>
    </row>
    <row r="73" spans="1:18" x14ac:dyDescent="0.2">
      <c r="A73" s="46">
        <v>51</v>
      </c>
      <c r="B73" s="52" t="s">
        <v>42</v>
      </c>
      <c r="C73" s="48" t="str">
        <f t="shared" si="17"/>
        <v>30_mM_Auxin</v>
      </c>
      <c r="D73" s="49">
        <v>20</v>
      </c>
      <c r="E73" s="49">
        <v>1</v>
      </c>
      <c r="F73" s="49">
        <v>18</v>
      </c>
      <c r="G73" s="50">
        <f t="shared" si="11"/>
        <v>2</v>
      </c>
      <c r="H73" s="50">
        <f t="shared" si="12"/>
        <v>2</v>
      </c>
      <c r="I73" s="50" t="str">
        <f t="shared" si="10"/>
        <v>no</v>
      </c>
      <c r="J73" s="50">
        <f t="shared" si="13"/>
        <v>90</v>
      </c>
      <c r="L73">
        <v>90</v>
      </c>
      <c r="M73">
        <f>D122</f>
        <v>20</v>
      </c>
      <c r="N73">
        <f>F122</f>
        <v>20</v>
      </c>
      <c r="P73">
        <v>90</v>
      </c>
      <c r="Q73">
        <f>D121</f>
        <v>20</v>
      </c>
      <c r="R73" s="19">
        <f>F121</f>
        <v>19</v>
      </c>
    </row>
    <row r="74" spans="1:18" x14ac:dyDescent="0.2">
      <c r="A74" s="46">
        <v>52</v>
      </c>
      <c r="B74" s="52" t="s">
        <v>49</v>
      </c>
      <c r="C74" s="48" t="str">
        <f t="shared" si="17"/>
        <v>30_mM_Auxin</v>
      </c>
      <c r="D74" s="49">
        <v>20</v>
      </c>
      <c r="E74" s="49">
        <v>6</v>
      </c>
      <c r="F74" s="49">
        <v>15</v>
      </c>
      <c r="G74" s="50">
        <f t="shared" si="11"/>
        <v>5</v>
      </c>
      <c r="H74" s="50">
        <f t="shared" si="12"/>
        <v>5</v>
      </c>
      <c r="I74" s="50" t="str">
        <f t="shared" si="10"/>
        <v>no</v>
      </c>
      <c r="J74" s="50">
        <f t="shared" si="13"/>
        <v>75</v>
      </c>
      <c r="L74">
        <v>90</v>
      </c>
      <c r="M74">
        <f>D124</f>
        <v>20</v>
      </c>
      <c r="N74">
        <f>F124</f>
        <v>18</v>
      </c>
      <c r="P74">
        <v>90</v>
      </c>
      <c r="Q74">
        <f>D123</f>
        <v>20</v>
      </c>
      <c r="R74" s="19">
        <f>F123</f>
        <v>20</v>
      </c>
    </row>
    <row r="75" spans="1:18" x14ac:dyDescent="0.2">
      <c r="A75" s="46">
        <v>53</v>
      </c>
      <c r="B75" s="52" t="s">
        <v>42</v>
      </c>
      <c r="C75" s="48" t="str">
        <f t="shared" si="17"/>
        <v>30_mM_Auxin</v>
      </c>
      <c r="D75" s="49">
        <v>20</v>
      </c>
      <c r="E75" s="49">
        <v>2</v>
      </c>
      <c r="F75" s="49">
        <v>18</v>
      </c>
      <c r="G75" s="50">
        <f t="shared" si="11"/>
        <v>2</v>
      </c>
      <c r="H75" s="50">
        <f t="shared" si="12"/>
        <v>2</v>
      </c>
      <c r="I75" s="50" t="str">
        <f t="shared" si="10"/>
        <v>no</v>
      </c>
      <c r="J75" s="50">
        <f t="shared" si="13"/>
        <v>90</v>
      </c>
      <c r="L75">
        <v>90</v>
      </c>
      <c r="M75">
        <f>D126</f>
        <v>19</v>
      </c>
      <c r="N75">
        <f>F126</f>
        <v>18</v>
      </c>
      <c r="P75">
        <v>90</v>
      </c>
      <c r="Q75">
        <f>D125</f>
        <v>20</v>
      </c>
      <c r="R75" s="19">
        <f>F125</f>
        <v>20</v>
      </c>
    </row>
    <row r="76" spans="1:18" x14ac:dyDescent="0.2">
      <c r="A76" s="46">
        <v>54</v>
      </c>
      <c r="B76" s="52" t="s">
        <v>49</v>
      </c>
      <c r="C76" s="48" t="str">
        <f t="shared" si="17"/>
        <v>30_mM_Auxin</v>
      </c>
      <c r="D76" s="49">
        <v>20</v>
      </c>
      <c r="E76" s="49">
        <v>5</v>
      </c>
      <c r="F76" s="49">
        <v>15</v>
      </c>
      <c r="G76" s="50">
        <f t="shared" si="11"/>
        <v>5</v>
      </c>
      <c r="H76" s="50">
        <f t="shared" si="12"/>
        <v>5</v>
      </c>
      <c r="I76" s="50" t="str">
        <f t="shared" si="10"/>
        <v>no</v>
      </c>
      <c r="J76" s="50">
        <f t="shared" si="13"/>
        <v>75</v>
      </c>
      <c r="L76">
        <v>90</v>
      </c>
      <c r="M76">
        <f>D128</f>
        <v>19</v>
      </c>
      <c r="N76">
        <f>F128</f>
        <v>18</v>
      </c>
      <c r="P76">
        <v>90</v>
      </c>
      <c r="Q76">
        <f>D127</f>
        <v>17</v>
      </c>
      <c r="R76" s="19">
        <f>F127</f>
        <v>17</v>
      </c>
    </row>
    <row r="77" spans="1:18" x14ac:dyDescent="0.2">
      <c r="A77" s="46">
        <v>55</v>
      </c>
      <c r="B77" s="52" t="s">
        <v>42</v>
      </c>
      <c r="C77" s="48" t="str">
        <f t="shared" si="17"/>
        <v>30_mM_Auxin</v>
      </c>
      <c r="D77" s="49">
        <v>20</v>
      </c>
      <c r="E77" s="49">
        <v>0</v>
      </c>
      <c r="F77" s="49">
        <v>20</v>
      </c>
      <c r="G77" s="50">
        <f t="shared" si="11"/>
        <v>0</v>
      </c>
      <c r="H77" s="50">
        <f t="shared" si="12"/>
        <v>0</v>
      </c>
      <c r="I77" s="50" t="str">
        <f t="shared" si="10"/>
        <v>no</v>
      </c>
      <c r="J77" s="50">
        <f t="shared" si="13"/>
        <v>100</v>
      </c>
      <c r="L77">
        <v>90</v>
      </c>
      <c r="M77">
        <f>D130</f>
        <v>18</v>
      </c>
      <c r="N77">
        <f>F130</f>
        <v>17</v>
      </c>
      <c r="P77">
        <v>90</v>
      </c>
      <c r="Q77">
        <f>D129</f>
        <v>20</v>
      </c>
      <c r="R77" s="19">
        <f>F129</f>
        <v>20</v>
      </c>
    </row>
    <row r="78" spans="1:18" x14ac:dyDescent="0.2">
      <c r="A78" s="46">
        <v>56</v>
      </c>
      <c r="B78" s="52" t="s">
        <v>49</v>
      </c>
      <c r="C78" s="48" t="str">
        <f t="shared" si="17"/>
        <v>30_mM_Auxin</v>
      </c>
      <c r="D78" s="49">
        <v>20</v>
      </c>
      <c r="E78" s="49">
        <v>1</v>
      </c>
      <c r="F78" s="49">
        <v>11</v>
      </c>
      <c r="G78" s="50">
        <f t="shared" si="11"/>
        <v>9</v>
      </c>
      <c r="H78" s="50">
        <f t="shared" si="12"/>
        <v>9</v>
      </c>
      <c r="I78" s="50" t="str">
        <f t="shared" si="10"/>
        <v>no</v>
      </c>
      <c r="J78" s="50">
        <f t="shared" si="13"/>
        <v>55.000000000000007</v>
      </c>
      <c r="L78">
        <v>125</v>
      </c>
      <c r="M78">
        <f>D132</f>
        <v>18</v>
      </c>
      <c r="N78">
        <f>F132</f>
        <v>17</v>
      </c>
      <c r="P78">
        <v>125</v>
      </c>
      <c r="Q78">
        <f>D131</f>
        <v>20</v>
      </c>
      <c r="R78" s="19">
        <f>F131</f>
        <v>20</v>
      </c>
    </row>
    <row r="79" spans="1:18" x14ac:dyDescent="0.2">
      <c r="A79" s="46">
        <v>57</v>
      </c>
      <c r="B79" s="52" t="s">
        <v>42</v>
      </c>
      <c r="C79" s="48" t="str">
        <f t="shared" si="17"/>
        <v>30_mM_Auxin</v>
      </c>
      <c r="D79" s="49">
        <v>20</v>
      </c>
      <c r="E79" s="49">
        <v>2</v>
      </c>
      <c r="F79" s="49">
        <v>15</v>
      </c>
      <c r="G79" s="50">
        <f t="shared" si="11"/>
        <v>5</v>
      </c>
      <c r="H79" s="50">
        <f t="shared" si="12"/>
        <v>5</v>
      </c>
      <c r="I79" s="50" t="str">
        <f t="shared" si="10"/>
        <v>no</v>
      </c>
      <c r="J79" s="50">
        <f t="shared" si="13"/>
        <v>75</v>
      </c>
      <c r="L79">
        <v>125</v>
      </c>
      <c r="M79">
        <f>D134</f>
        <v>20</v>
      </c>
      <c r="N79">
        <f>F134</f>
        <v>19</v>
      </c>
      <c r="P79">
        <v>125</v>
      </c>
      <c r="Q79">
        <f>D133</f>
        <v>20</v>
      </c>
      <c r="R79" s="19">
        <f>F133</f>
        <v>20</v>
      </c>
    </row>
    <row r="80" spans="1:18" x14ac:dyDescent="0.2">
      <c r="A80" s="46">
        <v>58</v>
      </c>
      <c r="B80" s="52" t="s">
        <v>49</v>
      </c>
      <c r="C80" s="48" t="str">
        <f t="shared" si="17"/>
        <v>30_mM_Auxin</v>
      </c>
      <c r="D80" s="49">
        <v>20</v>
      </c>
      <c r="E80" s="49">
        <v>2</v>
      </c>
      <c r="F80" s="49">
        <v>12</v>
      </c>
      <c r="G80" s="50">
        <f t="shared" si="11"/>
        <v>8</v>
      </c>
      <c r="H80" s="50">
        <f t="shared" si="12"/>
        <v>8</v>
      </c>
      <c r="I80" s="50" t="str">
        <f t="shared" si="10"/>
        <v>no</v>
      </c>
      <c r="J80" s="50">
        <f t="shared" si="13"/>
        <v>60</v>
      </c>
      <c r="L80">
        <v>125</v>
      </c>
      <c r="M80">
        <f>D136</f>
        <v>19</v>
      </c>
      <c r="N80">
        <f>F136</f>
        <v>18</v>
      </c>
      <c r="P80">
        <v>125</v>
      </c>
      <c r="Q80">
        <f>D135</f>
        <v>20</v>
      </c>
      <c r="R80" s="19">
        <f>F135</f>
        <v>20</v>
      </c>
    </row>
    <row r="81" spans="1:18" x14ac:dyDescent="0.2">
      <c r="A81" s="46">
        <v>59</v>
      </c>
      <c r="B81" s="52" t="s">
        <v>42</v>
      </c>
      <c r="C81" s="48" t="str">
        <f t="shared" si="17"/>
        <v>30_mM_Auxin</v>
      </c>
      <c r="D81" s="49">
        <v>20</v>
      </c>
      <c r="E81" s="49">
        <v>0</v>
      </c>
      <c r="F81" s="49">
        <v>19</v>
      </c>
      <c r="G81" s="50">
        <f t="shared" si="11"/>
        <v>1</v>
      </c>
      <c r="H81" s="50">
        <f t="shared" si="12"/>
        <v>1</v>
      </c>
      <c r="I81" s="50" t="str">
        <f t="shared" si="10"/>
        <v>no</v>
      </c>
      <c r="J81" s="50">
        <f t="shared" si="13"/>
        <v>95</v>
      </c>
      <c r="L81">
        <v>125</v>
      </c>
      <c r="M81">
        <f>D138</f>
        <v>20</v>
      </c>
      <c r="N81">
        <f>F138</f>
        <v>19</v>
      </c>
      <c r="P81">
        <v>125</v>
      </c>
      <c r="Q81">
        <f>D137</f>
        <v>20</v>
      </c>
      <c r="R81" s="19">
        <f>F137</f>
        <v>20</v>
      </c>
    </row>
    <row r="82" spans="1:18" x14ac:dyDescent="0.2">
      <c r="A82" s="46">
        <v>60</v>
      </c>
      <c r="B82" s="52" t="s">
        <v>49</v>
      </c>
      <c r="C82" s="48" t="str">
        <f t="shared" si="17"/>
        <v>30_mM_Auxin</v>
      </c>
      <c r="D82" s="49">
        <v>20</v>
      </c>
      <c r="E82" s="49">
        <v>0</v>
      </c>
      <c r="F82" s="49">
        <v>7</v>
      </c>
      <c r="G82" s="50">
        <f t="shared" si="11"/>
        <v>13</v>
      </c>
      <c r="H82" s="50">
        <f t="shared" si="12"/>
        <v>13</v>
      </c>
      <c r="I82" s="50" t="str">
        <f t="shared" si="10"/>
        <v>no</v>
      </c>
      <c r="J82" s="50">
        <f t="shared" si="13"/>
        <v>35</v>
      </c>
      <c r="L82">
        <v>125</v>
      </c>
      <c r="M82">
        <f>D140</f>
        <v>20</v>
      </c>
      <c r="N82">
        <f>F140</f>
        <v>19</v>
      </c>
      <c r="P82">
        <v>125</v>
      </c>
      <c r="Q82">
        <f>D139</f>
        <v>20</v>
      </c>
      <c r="R82" s="19">
        <f>F139</f>
        <v>20</v>
      </c>
    </row>
    <row r="83" spans="1:18" x14ac:dyDescent="0.2">
      <c r="A83" s="46">
        <v>61</v>
      </c>
      <c r="B83" s="52" t="s">
        <v>42</v>
      </c>
      <c r="C83" s="53" t="str">
        <f t="shared" ref="C83:C94" si="18">$D$7&amp;"_mM_"&amp;$A$2</f>
        <v>45_mM_Auxin</v>
      </c>
      <c r="D83" s="49">
        <v>20</v>
      </c>
      <c r="E83" s="49">
        <v>6</v>
      </c>
      <c r="F83" s="49">
        <v>20</v>
      </c>
      <c r="G83" s="50">
        <f t="shared" si="11"/>
        <v>0</v>
      </c>
      <c r="H83" s="50">
        <f t="shared" si="12"/>
        <v>0</v>
      </c>
      <c r="I83" s="50" t="str">
        <f t="shared" si="10"/>
        <v>no</v>
      </c>
      <c r="J83" s="50">
        <f t="shared" si="13"/>
        <v>100</v>
      </c>
      <c r="L83">
        <v>125</v>
      </c>
      <c r="M83">
        <f>D142</f>
        <v>19</v>
      </c>
      <c r="N83">
        <f>F142</f>
        <v>17</v>
      </c>
      <c r="P83">
        <v>125</v>
      </c>
      <c r="Q83">
        <f>D141</f>
        <v>20</v>
      </c>
      <c r="R83" s="19">
        <f>F141</f>
        <v>20</v>
      </c>
    </row>
    <row r="84" spans="1:18" x14ac:dyDescent="0.2">
      <c r="A84" s="46">
        <v>62</v>
      </c>
      <c r="B84" s="52" t="s">
        <v>49</v>
      </c>
      <c r="C84" s="53" t="str">
        <f t="shared" si="18"/>
        <v>45_mM_Auxin</v>
      </c>
      <c r="D84" s="49">
        <v>20</v>
      </c>
      <c r="E84" s="49">
        <v>3</v>
      </c>
      <c r="F84" s="49">
        <v>13</v>
      </c>
      <c r="G84" s="50">
        <f t="shared" si="11"/>
        <v>7</v>
      </c>
      <c r="H84" s="50">
        <f t="shared" si="12"/>
        <v>7</v>
      </c>
      <c r="I84" s="50" t="str">
        <f t="shared" si="10"/>
        <v>no</v>
      </c>
      <c r="J84" s="50">
        <f t="shared" si="13"/>
        <v>65</v>
      </c>
      <c r="L84">
        <v>350</v>
      </c>
      <c r="M84">
        <f>D144</f>
        <v>20</v>
      </c>
      <c r="N84">
        <f>F144</f>
        <v>19</v>
      </c>
      <c r="P84">
        <v>350</v>
      </c>
      <c r="Q84">
        <f>D143</f>
        <v>20</v>
      </c>
      <c r="R84" s="19">
        <f>F143</f>
        <v>20</v>
      </c>
    </row>
    <row r="85" spans="1:18" x14ac:dyDescent="0.2">
      <c r="A85" s="46">
        <v>63</v>
      </c>
      <c r="B85" s="52" t="s">
        <v>42</v>
      </c>
      <c r="C85" s="53" t="str">
        <f t="shared" si="18"/>
        <v>45_mM_Auxin</v>
      </c>
      <c r="D85" s="49">
        <v>20</v>
      </c>
      <c r="E85" s="49">
        <v>3</v>
      </c>
      <c r="F85" s="49">
        <v>20</v>
      </c>
      <c r="G85" s="50">
        <f t="shared" si="11"/>
        <v>0</v>
      </c>
      <c r="H85" s="50">
        <f t="shared" si="12"/>
        <v>0</v>
      </c>
      <c r="I85" s="50" t="str">
        <f t="shared" si="10"/>
        <v>no</v>
      </c>
      <c r="J85" s="50">
        <f t="shared" si="13"/>
        <v>100</v>
      </c>
      <c r="L85">
        <v>350</v>
      </c>
      <c r="M85">
        <f>D146</f>
        <v>18</v>
      </c>
      <c r="N85">
        <f>F146</f>
        <v>18</v>
      </c>
      <c r="P85">
        <v>350</v>
      </c>
      <c r="Q85">
        <f>D145</f>
        <v>20</v>
      </c>
      <c r="R85" s="19">
        <f>F145</f>
        <v>20</v>
      </c>
    </row>
    <row r="86" spans="1:18" x14ac:dyDescent="0.2">
      <c r="A86" s="46">
        <v>64</v>
      </c>
      <c r="B86" s="52" t="s">
        <v>49</v>
      </c>
      <c r="C86" s="53" t="str">
        <f t="shared" si="18"/>
        <v>45_mM_Auxin</v>
      </c>
      <c r="D86" s="49">
        <v>20</v>
      </c>
      <c r="E86" s="49">
        <v>3</v>
      </c>
      <c r="F86" s="49">
        <v>13</v>
      </c>
      <c r="G86" s="50">
        <f t="shared" si="11"/>
        <v>7</v>
      </c>
      <c r="H86" s="50">
        <f t="shared" si="12"/>
        <v>7</v>
      </c>
      <c r="I86" s="50" t="str">
        <f t="shared" si="10"/>
        <v>no</v>
      </c>
      <c r="J86" s="50">
        <f t="shared" si="13"/>
        <v>65</v>
      </c>
      <c r="L86">
        <v>350</v>
      </c>
      <c r="M86">
        <f>D148</f>
        <v>19</v>
      </c>
      <c r="N86">
        <f>F148</f>
        <v>19</v>
      </c>
      <c r="P86">
        <v>350</v>
      </c>
      <c r="Q86">
        <f>D147</f>
        <v>20</v>
      </c>
      <c r="R86" s="19">
        <f>F147</f>
        <v>20</v>
      </c>
    </row>
    <row r="87" spans="1:18" x14ac:dyDescent="0.2">
      <c r="A87" s="46">
        <v>65</v>
      </c>
      <c r="B87" s="52" t="s">
        <v>42</v>
      </c>
      <c r="C87" s="53" t="str">
        <f t="shared" si="18"/>
        <v>45_mM_Auxin</v>
      </c>
      <c r="D87" s="49">
        <v>20</v>
      </c>
      <c r="E87" s="49">
        <v>2</v>
      </c>
      <c r="F87" s="49">
        <v>20</v>
      </c>
      <c r="G87" s="50">
        <f t="shared" si="11"/>
        <v>0</v>
      </c>
      <c r="H87" s="50">
        <f t="shared" si="12"/>
        <v>0</v>
      </c>
      <c r="I87" s="50" t="str">
        <f t="shared" si="10"/>
        <v>no</v>
      </c>
      <c r="J87" s="50">
        <f t="shared" si="13"/>
        <v>100</v>
      </c>
      <c r="L87">
        <v>350</v>
      </c>
      <c r="M87">
        <f>D150</f>
        <v>18</v>
      </c>
      <c r="N87">
        <f>F150</f>
        <v>18</v>
      </c>
      <c r="P87">
        <v>350</v>
      </c>
      <c r="Q87">
        <f>D149</f>
        <v>20</v>
      </c>
      <c r="R87" s="19">
        <f>F149</f>
        <v>20</v>
      </c>
    </row>
    <row r="88" spans="1:18" x14ac:dyDescent="0.2">
      <c r="A88" s="46">
        <v>66</v>
      </c>
      <c r="B88" s="52" t="s">
        <v>49</v>
      </c>
      <c r="C88" s="53" t="str">
        <f t="shared" si="18"/>
        <v>45_mM_Auxin</v>
      </c>
      <c r="D88" s="49">
        <v>20</v>
      </c>
      <c r="E88" s="49">
        <v>3</v>
      </c>
      <c r="F88" s="49">
        <v>13</v>
      </c>
      <c r="G88" s="50">
        <f t="shared" ref="G88:G151" si="19">D88-F88</f>
        <v>7</v>
      </c>
      <c r="H88" s="50">
        <f t="shared" ref="H88:H151" si="20">D88-F88</f>
        <v>7</v>
      </c>
      <c r="I88" s="50" t="str">
        <f t="shared" si="10"/>
        <v>no</v>
      </c>
      <c r="J88" s="50">
        <f t="shared" ref="J88:J151" si="21">(F88/D88)*100</f>
        <v>65</v>
      </c>
      <c r="L88">
        <v>350</v>
      </c>
      <c r="M88">
        <f>D152</f>
        <v>18</v>
      </c>
      <c r="N88">
        <f>F152</f>
        <v>18</v>
      </c>
      <c r="P88">
        <v>350</v>
      </c>
      <c r="Q88">
        <f>D151</f>
        <v>20</v>
      </c>
      <c r="R88" s="19">
        <f>F151</f>
        <v>20</v>
      </c>
    </row>
    <row r="89" spans="1:18" x14ac:dyDescent="0.2">
      <c r="A89" s="46">
        <v>67</v>
      </c>
      <c r="B89" s="52" t="s">
        <v>42</v>
      </c>
      <c r="C89" s="53" t="str">
        <f t="shared" si="18"/>
        <v>45_mM_Auxin</v>
      </c>
      <c r="D89" s="49">
        <v>20</v>
      </c>
      <c r="E89" s="49">
        <v>2</v>
      </c>
      <c r="F89" s="49">
        <v>20</v>
      </c>
      <c r="G89" s="50">
        <f t="shared" si="19"/>
        <v>0</v>
      </c>
      <c r="H89" s="50">
        <f t="shared" si="20"/>
        <v>0</v>
      </c>
      <c r="I89" s="50" t="str">
        <f t="shared" si="10"/>
        <v>no</v>
      </c>
      <c r="J89" s="50">
        <f t="shared" si="21"/>
        <v>100</v>
      </c>
      <c r="L89">
        <v>350</v>
      </c>
      <c r="M89">
        <f>D154</f>
        <v>20</v>
      </c>
      <c r="N89">
        <f>F154</f>
        <v>20</v>
      </c>
      <c r="P89">
        <v>350</v>
      </c>
      <c r="Q89">
        <f>D153</f>
        <v>20</v>
      </c>
      <c r="R89" s="19">
        <f>F153</f>
        <v>20</v>
      </c>
    </row>
    <row r="90" spans="1:18" x14ac:dyDescent="0.2">
      <c r="A90" s="46">
        <v>68</v>
      </c>
      <c r="B90" s="52" t="s">
        <v>49</v>
      </c>
      <c r="C90" s="53" t="str">
        <f t="shared" si="18"/>
        <v>45_mM_Auxin</v>
      </c>
      <c r="D90" s="49">
        <v>20</v>
      </c>
      <c r="E90" s="49">
        <v>0</v>
      </c>
      <c r="F90" s="49">
        <v>16</v>
      </c>
      <c r="G90" s="50">
        <f t="shared" si="19"/>
        <v>4</v>
      </c>
      <c r="H90" s="50">
        <f t="shared" si="20"/>
        <v>4</v>
      </c>
      <c r="I90" s="50" t="str">
        <f t="shared" si="10"/>
        <v>no</v>
      </c>
      <c r="J90" s="50">
        <f t="shared" si="21"/>
        <v>80</v>
      </c>
      <c r="Q90" s="19"/>
      <c r="R90" s="19"/>
    </row>
    <row r="91" spans="1:18" x14ac:dyDescent="0.2">
      <c r="A91" s="46">
        <v>69</v>
      </c>
      <c r="B91" s="52" t="s">
        <v>42</v>
      </c>
      <c r="C91" s="53" t="str">
        <f t="shared" si="18"/>
        <v>45_mM_Auxin</v>
      </c>
      <c r="D91" s="49">
        <v>20</v>
      </c>
      <c r="E91" s="49">
        <v>1</v>
      </c>
      <c r="F91" s="49">
        <v>19</v>
      </c>
      <c r="G91" s="50">
        <f t="shared" si="19"/>
        <v>1</v>
      </c>
      <c r="H91" s="50">
        <f t="shared" si="20"/>
        <v>1</v>
      </c>
      <c r="I91" s="50" t="str">
        <f t="shared" si="10"/>
        <v>no</v>
      </c>
      <c r="J91" s="50">
        <f t="shared" si="21"/>
        <v>95</v>
      </c>
      <c r="Q91" s="19"/>
      <c r="R91" s="19"/>
    </row>
    <row r="92" spans="1:18" x14ac:dyDescent="0.2">
      <c r="A92" s="46">
        <v>70</v>
      </c>
      <c r="B92" s="52" t="s">
        <v>49</v>
      </c>
      <c r="C92" s="53" t="str">
        <f t="shared" si="18"/>
        <v>45_mM_Auxin</v>
      </c>
      <c r="D92" s="49">
        <v>20</v>
      </c>
      <c r="E92" s="49">
        <v>1</v>
      </c>
      <c r="F92" s="49">
        <v>11</v>
      </c>
      <c r="G92" s="50">
        <f t="shared" si="19"/>
        <v>9</v>
      </c>
      <c r="H92" s="50">
        <f t="shared" si="20"/>
        <v>9</v>
      </c>
      <c r="I92" s="50" t="str">
        <f t="shared" si="10"/>
        <v>no</v>
      </c>
      <c r="J92" s="50">
        <f t="shared" si="21"/>
        <v>55.000000000000007</v>
      </c>
      <c r="Q92" s="19"/>
      <c r="R92" s="19"/>
    </row>
    <row r="93" spans="1:18" x14ac:dyDescent="0.2">
      <c r="A93" s="46">
        <v>71</v>
      </c>
      <c r="B93" s="52" t="s">
        <v>42</v>
      </c>
      <c r="C93" s="53" t="str">
        <f t="shared" si="18"/>
        <v>45_mM_Auxin</v>
      </c>
      <c r="D93" s="49">
        <v>19</v>
      </c>
      <c r="E93" s="49">
        <v>5</v>
      </c>
      <c r="F93" s="49">
        <v>19</v>
      </c>
      <c r="G93" s="50">
        <f t="shared" si="19"/>
        <v>0</v>
      </c>
      <c r="H93" s="50">
        <f t="shared" si="20"/>
        <v>0</v>
      </c>
      <c r="I93" s="50" t="str">
        <f t="shared" si="10"/>
        <v>no</v>
      </c>
      <c r="J93" s="50">
        <f t="shared" si="21"/>
        <v>100</v>
      </c>
      <c r="Q93" s="19"/>
      <c r="R93" s="19"/>
    </row>
    <row r="94" spans="1:18" x14ac:dyDescent="0.2">
      <c r="A94" s="46">
        <v>72</v>
      </c>
      <c r="B94" s="52" t="s">
        <v>49</v>
      </c>
      <c r="C94" s="53" t="str">
        <f t="shared" si="18"/>
        <v>45_mM_Auxin</v>
      </c>
      <c r="D94" s="49">
        <v>19</v>
      </c>
      <c r="E94" s="49">
        <v>4</v>
      </c>
      <c r="F94" s="49">
        <v>11</v>
      </c>
      <c r="G94" s="50">
        <f t="shared" si="19"/>
        <v>8</v>
      </c>
      <c r="H94" s="50">
        <f t="shared" si="20"/>
        <v>8</v>
      </c>
      <c r="I94" s="50" t="str">
        <f t="shared" si="10"/>
        <v>no</v>
      </c>
      <c r="J94" s="50">
        <f t="shared" si="21"/>
        <v>57.894736842105267</v>
      </c>
      <c r="Q94" s="19"/>
      <c r="R94" s="19"/>
    </row>
    <row r="95" spans="1:18" x14ac:dyDescent="0.2">
      <c r="A95" s="46">
        <v>73</v>
      </c>
      <c r="B95" s="52" t="s">
        <v>42</v>
      </c>
      <c r="C95" s="48" t="str">
        <f t="shared" ref="C95:C106" si="22">$D$8&amp;"_mM_"&amp;$A$2</f>
        <v>60_mM_Auxin</v>
      </c>
      <c r="D95" s="49">
        <v>19</v>
      </c>
      <c r="E95" s="49">
        <v>5</v>
      </c>
      <c r="F95" s="49">
        <v>19</v>
      </c>
      <c r="G95" s="50">
        <f t="shared" si="19"/>
        <v>0</v>
      </c>
      <c r="H95" s="50">
        <f t="shared" si="20"/>
        <v>0</v>
      </c>
      <c r="I95" s="50" t="str">
        <f t="shared" si="10"/>
        <v>no</v>
      </c>
      <c r="J95" s="50">
        <f t="shared" si="21"/>
        <v>100</v>
      </c>
      <c r="Q95" s="19"/>
      <c r="R95" s="19"/>
    </row>
    <row r="96" spans="1:18" x14ac:dyDescent="0.2">
      <c r="A96" s="46">
        <v>74</v>
      </c>
      <c r="B96" s="52" t="s">
        <v>49</v>
      </c>
      <c r="C96" s="48" t="str">
        <f t="shared" si="22"/>
        <v>60_mM_Auxin</v>
      </c>
      <c r="D96" s="49">
        <v>20</v>
      </c>
      <c r="E96" s="49">
        <v>3</v>
      </c>
      <c r="F96" s="49">
        <v>15</v>
      </c>
      <c r="G96" s="50">
        <f t="shared" si="19"/>
        <v>5</v>
      </c>
      <c r="H96" s="50">
        <f t="shared" si="20"/>
        <v>5</v>
      </c>
      <c r="I96" s="50" t="str">
        <f t="shared" si="10"/>
        <v>no</v>
      </c>
      <c r="J96" s="50">
        <f t="shared" si="21"/>
        <v>75</v>
      </c>
      <c r="Q96" s="19"/>
      <c r="R96" s="19"/>
    </row>
    <row r="97" spans="1:24" x14ac:dyDescent="0.2">
      <c r="A97" s="46">
        <v>75</v>
      </c>
      <c r="B97" s="52" t="s">
        <v>42</v>
      </c>
      <c r="C97" s="48" t="str">
        <f t="shared" si="22"/>
        <v>60_mM_Auxin</v>
      </c>
      <c r="D97" s="49">
        <v>20</v>
      </c>
      <c r="E97" s="49">
        <v>6</v>
      </c>
      <c r="F97" s="49">
        <v>20</v>
      </c>
      <c r="G97" s="50">
        <f t="shared" si="19"/>
        <v>0</v>
      </c>
      <c r="H97" s="50">
        <f t="shared" si="20"/>
        <v>0</v>
      </c>
      <c r="I97" s="50" t="str">
        <f t="shared" si="10"/>
        <v>no</v>
      </c>
      <c r="J97" s="50">
        <f t="shared" si="21"/>
        <v>100</v>
      </c>
      <c r="Q97" s="19"/>
      <c r="R97" s="19"/>
    </row>
    <row r="98" spans="1:24" x14ac:dyDescent="0.2">
      <c r="A98" s="46">
        <v>76</v>
      </c>
      <c r="B98" s="52" t="s">
        <v>49</v>
      </c>
      <c r="C98" s="48" t="str">
        <f t="shared" si="22"/>
        <v>60_mM_Auxin</v>
      </c>
      <c r="D98" s="49">
        <v>20</v>
      </c>
      <c r="E98" s="49">
        <v>3</v>
      </c>
      <c r="F98" s="49">
        <v>16</v>
      </c>
      <c r="G98" s="50">
        <f t="shared" si="19"/>
        <v>4</v>
      </c>
      <c r="H98" s="50">
        <f t="shared" si="20"/>
        <v>4</v>
      </c>
      <c r="I98" s="50" t="str">
        <f t="shared" si="10"/>
        <v>no</v>
      </c>
      <c r="J98" s="50">
        <f t="shared" si="21"/>
        <v>80</v>
      </c>
      <c r="Q98" s="19"/>
      <c r="R98" s="19"/>
    </row>
    <row r="99" spans="1:24" x14ac:dyDescent="0.2">
      <c r="A99" s="46">
        <v>77</v>
      </c>
      <c r="B99" s="52" t="s">
        <v>42</v>
      </c>
      <c r="C99" s="48" t="str">
        <f t="shared" si="22"/>
        <v>60_mM_Auxin</v>
      </c>
      <c r="D99" s="49">
        <v>20</v>
      </c>
      <c r="E99" s="49">
        <v>3</v>
      </c>
      <c r="F99" s="49">
        <v>20</v>
      </c>
      <c r="G99" s="50">
        <f t="shared" si="19"/>
        <v>0</v>
      </c>
      <c r="H99" s="50">
        <f t="shared" si="20"/>
        <v>0</v>
      </c>
      <c r="I99" s="50" t="str">
        <f t="shared" si="10"/>
        <v>no</v>
      </c>
      <c r="J99" s="50">
        <f t="shared" si="21"/>
        <v>100</v>
      </c>
      <c r="Q99" s="19"/>
      <c r="R99" s="19"/>
    </row>
    <row r="100" spans="1:24" x14ac:dyDescent="0.2">
      <c r="A100" s="46">
        <v>78</v>
      </c>
      <c r="B100" s="52" t="s">
        <v>49</v>
      </c>
      <c r="C100" s="48" t="str">
        <f t="shared" si="22"/>
        <v>60_mM_Auxin</v>
      </c>
      <c r="D100" s="49">
        <v>19</v>
      </c>
      <c r="E100" s="49">
        <v>6</v>
      </c>
      <c r="F100" s="49">
        <v>15</v>
      </c>
      <c r="G100" s="50">
        <f t="shared" si="19"/>
        <v>4</v>
      </c>
      <c r="H100" s="50">
        <f t="shared" si="20"/>
        <v>4</v>
      </c>
      <c r="I100" s="50" t="str">
        <f t="shared" si="10"/>
        <v>no</v>
      </c>
      <c r="J100" s="50">
        <f>(F100/D100)*100</f>
        <v>78.94736842105263</v>
      </c>
      <c r="Q100" s="19"/>
      <c r="R100" s="19"/>
    </row>
    <row r="101" spans="1:24" x14ac:dyDescent="0.2">
      <c r="A101" s="46">
        <v>79</v>
      </c>
      <c r="B101" s="52" t="s">
        <v>42</v>
      </c>
      <c r="C101" s="48" t="str">
        <f t="shared" si="22"/>
        <v>60_mM_Auxin</v>
      </c>
      <c r="D101" s="49">
        <v>20</v>
      </c>
      <c r="E101" s="49">
        <v>3</v>
      </c>
      <c r="F101" s="49">
        <v>20</v>
      </c>
      <c r="G101" s="50">
        <f t="shared" si="19"/>
        <v>0</v>
      </c>
      <c r="H101" s="50">
        <f t="shared" si="20"/>
        <v>0</v>
      </c>
      <c r="I101" s="50" t="str">
        <f t="shared" si="10"/>
        <v>no</v>
      </c>
      <c r="J101" s="50">
        <f t="shared" si="21"/>
        <v>100</v>
      </c>
      <c r="Q101" s="19"/>
      <c r="R101" s="19"/>
    </row>
    <row r="102" spans="1:24" x14ac:dyDescent="0.2">
      <c r="A102" s="46">
        <v>80</v>
      </c>
      <c r="B102" s="52" t="s">
        <v>49</v>
      </c>
      <c r="C102" s="48" t="str">
        <f t="shared" si="22"/>
        <v>60_mM_Auxin</v>
      </c>
      <c r="D102" s="49">
        <v>19</v>
      </c>
      <c r="E102" s="49">
        <v>13</v>
      </c>
      <c r="F102" s="49">
        <v>18</v>
      </c>
      <c r="G102" s="50">
        <f t="shared" si="19"/>
        <v>1</v>
      </c>
      <c r="H102" s="50">
        <f t="shared" si="20"/>
        <v>1</v>
      </c>
      <c r="I102" s="50" t="str">
        <f t="shared" si="10"/>
        <v>no</v>
      </c>
      <c r="J102" s="50">
        <f t="shared" si="21"/>
        <v>94.73684210526315</v>
      </c>
      <c r="Q102" s="19"/>
      <c r="R102" s="19"/>
    </row>
    <row r="103" spans="1:24" x14ac:dyDescent="0.2">
      <c r="A103" s="46">
        <v>81</v>
      </c>
      <c r="B103" s="52" t="s">
        <v>42</v>
      </c>
      <c r="C103" s="48" t="str">
        <f t="shared" si="22"/>
        <v>60_mM_Auxin</v>
      </c>
      <c r="D103" s="49">
        <v>20</v>
      </c>
      <c r="E103" s="49">
        <v>3</v>
      </c>
      <c r="F103" s="49">
        <v>20</v>
      </c>
      <c r="G103" s="50">
        <f t="shared" si="19"/>
        <v>0</v>
      </c>
      <c r="H103" s="50">
        <f t="shared" si="20"/>
        <v>0</v>
      </c>
      <c r="I103" s="50" t="str">
        <f t="shared" si="10"/>
        <v>no</v>
      </c>
      <c r="J103" s="50">
        <f t="shared" si="21"/>
        <v>100</v>
      </c>
      <c r="Q103" s="19"/>
      <c r="R103" s="19"/>
    </row>
    <row r="104" spans="1:24" x14ac:dyDescent="0.2">
      <c r="A104" s="46">
        <v>82</v>
      </c>
      <c r="B104" s="52" t="s">
        <v>49</v>
      </c>
      <c r="C104" s="48" t="str">
        <f t="shared" si="22"/>
        <v>60_mM_Auxin</v>
      </c>
      <c r="D104" s="49">
        <v>20</v>
      </c>
      <c r="E104" s="49">
        <v>4</v>
      </c>
      <c r="F104" s="49">
        <v>15</v>
      </c>
      <c r="G104" s="50">
        <f t="shared" si="19"/>
        <v>5</v>
      </c>
      <c r="H104" s="50">
        <f t="shared" si="20"/>
        <v>5</v>
      </c>
      <c r="I104" s="50" t="str">
        <f t="shared" si="10"/>
        <v>no</v>
      </c>
      <c r="J104" s="50">
        <f t="shared" si="21"/>
        <v>75</v>
      </c>
      <c r="Q104" s="19"/>
      <c r="R104" s="19"/>
    </row>
    <row r="105" spans="1:24" x14ac:dyDescent="0.2">
      <c r="A105" s="46">
        <v>83</v>
      </c>
      <c r="B105" s="52" t="s">
        <v>42</v>
      </c>
      <c r="C105" s="48" t="str">
        <f t="shared" si="22"/>
        <v>60_mM_Auxin</v>
      </c>
      <c r="D105" s="49">
        <v>20</v>
      </c>
      <c r="E105" s="49">
        <v>2</v>
      </c>
      <c r="F105" s="49">
        <v>20</v>
      </c>
      <c r="G105" s="50">
        <f t="shared" si="19"/>
        <v>0</v>
      </c>
      <c r="H105" s="50">
        <f t="shared" si="20"/>
        <v>0</v>
      </c>
      <c r="I105" s="50" t="str">
        <f t="shared" si="10"/>
        <v>no</v>
      </c>
      <c r="J105" s="50">
        <f t="shared" si="21"/>
        <v>100</v>
      </c>
      <c r="Q105" s="19"/>
      <c r="R105" s="19"/>
    </row>
    <row r="106" spans="1:24" x14ac:dyDescent="0.2">
      <c r="A106" s="46">
        <v>84</v>
      </c>
      <c r="B106" s="52" t="s">
        <v>49</v>
      </c>
      <c r="C106" s="48" t="str">
        <f t="shared" si="22"/>
        <v>60_mM_Auxin</v>
      </c>
      <c r="D106" s="49">
        <v>20</v>
      </c>
      <c r="E106" s="49">
        <v>2</v>
      </c>
      <c r="F106" s="49">
        <v>18</v>
      </c>
      <c r="G106" s="50">
        <f t="shared" si="19"/>
        <v>2</v>
      </c>
      <c r="H106" s="50">
        <f t="shared" si="20"/>
        <v>2</v>
      </c>
      <c r="I106" s="50" t="str">
        <f t="shared" si="10"/>
        <v>no</v>
      </c>
      <c r="J106" s="50">
        <f t="shared" si="21"/>
        <v>90</v>
      </c>
      <c r="Q106" s="19"/>
      <c r="R106" s="19"/>
    </row>
    <row r="107" spans="1:24" x14ac:dyDescent="0.2">
      <c r="A107" s="46">
        <v>85</v>
      </c>
      <c r="B107" s="52" t="s">
        <v>42</v>
      </c>
      <c r="C107" s="56" t="str">
        <f>$D$9&amp;"_mM_"&amp;$A$2</f>
        <v>75_mM_Auxin</v>
      </c>
      <c r="D107" s="57">
        <v>20</v>
      </c>
      <c r="E107" s="49">
        <v>2</v>
      </c>
      <c r="F107" s="49">
        <v>20</v>
      </c>
      <c r="G107" s="50">
        <f t="shared" si="19"/>
        <v>0</v>
      </c>
      <c r="H107" s="50">
        <f t="shared" si="20"/>
        <v>0</v>
      </c>
      <c r="I107" s="50" t="str">
        <f t="shared" si="10"/>
        <v>no</v>
      </c>
      <c r="J107" s="50">
        <f t="shared" si="21"/>
        <v>100</v>
      </c>
      <c r="Q107" s="19"/>
      <c r="R107" s="19"/>
      <c r="S107" s="19"/>
      <c r="T107" s="19"/>
      <c r="U107" s="19"/>
      <c r="V107" s="19"/>
      <c r="W107" s="19"/>
      <c r="X107" s="19"/>
    </row>
    <row r="108" spans="1:24" x14ac:dyDescent="0.2">
      <c r="A108" s="46">
        <v>86</v>
      </c>
      <c r="B108" s="52" t="s">
        <v>49</v>
      </c>
      <c r="C108" s="56" t="str">
        <f t="shared" ref="C108:C110" si="23">$D$9&amp;"_mM_"&amp;$A$2</f>
        <v>75_mM_Auxin</v>
      </c>
      <c r="D108" s="57">
        <v>20</v>
      </c>
      <c r="E108" s="49">
        <v>4</v>
      </c>
      <c r="F108" s="49">
        <v>19</v>
      </c>
      <c r="G108" s="50">
        <f t="shared" si="19"/>
        <v>1</v>
      </c>
      <c r="H108" s="50">
        <f t="shared" si="20"/>
        <v>1</v>
      </c>
      <c r="I108" s="50" t="str">
        <f t="shared" si="10"/>
        <v>no</v>
      </c>
      <c r="J108" s="50">
        <f t="shared" si="21"/>
        <v>95</v>
      </c>
      <c r="Q108" s="19"/>
      <c r="R108" s="19"/>
      <c r="S108" s="19"/>
      <c r="T108" s="19"/>
      <c r="U108" s="19"/>
      <c r="V108" s="19"/>
      <c r="W108" s="19"/>
      <c r="X108" s="19"/>
    </row>
    <row r="109" spans="1:24" x14ac:dyDescent="0.2">
      <c r="A109" s="46">
        <v>87</v>
      </c>
      <c r="B109" s="52" t="s">
        <v>42</v>
      </c>
      <c r="C109" s="56" t="str">
        <f t="shared" si="23"/>
        <v>75_mM_Auxin</v>
      </c>
      <c r="D109" s="57">
        <v>20</v>
      </c>
      <c r="E109" s="49">
        <v>6</v>
      </c>
      <c r="F109" s="49">
        <v>20</v>
      </c>
      <c r="G109" s="50">
        <f t="shared" si="19"/>
        <v>0</v>
      </c>
      <c r="H109" s="50">
        <f t="shared" si="20"/>
        <v>0</v>
      </c>
      <c r="I109" s="50" t="str">
        <f t="shared" si="10"/>
        <v>no</v>
      </c>
      <c r="J109" s="50">
        <f t="shared" si="21"/>
        <v>100</v>
      </c>
      <c r="Q109" s="19"/>
      <c r="R109" s="19"/>
      <c r="S109" s="19"/>
      <c r="T109" s="19"/>
      <c r="U109" s="19"/>
      <c r="V109" s="19"/>
      <c r="W109" s="19"/>
      <c r="X109" s="19"/>
    </row>
    <row r="110" spans="1:24" x14ac:dyDescent="0.2">
      <c r="A110" s="46">
        <v>88</v>
      </c>
      <c r="B110" s="52" t="s">
        <v>49</v>
      </c>
      <c r="C110" s="56" t="str">
        <f t="shared" si="23"/>
        <v>75_mM_Auxin</v>
      </c>
      <c r="D110" s="57">
        <v>20</v>
      </c>
      <c r="E110" s="49">
        <v>6</v>
      </c>
      <c r="F110" s="49">
        <v>18</v>
      </c>
      <c r="G110" s="50">
        <f t="shared" si="19"/>
        <v>2</v>
      </c>
      <c r="H110" s="50">
        <f t="shared" si="20"/>
        <v>2</v>
      </c>
      <c r="I110" s="50" t="str">
        <f t="shared" si="10"/>
        <v>no</v>
      </c>
      <c r="J110" s="50">
        <f t="shared" si="21"/>
        <v>90</v>
      </c>
      <c r="Q110" s="19"/>
      <c r="R110" s="19"/>
      <c r="S110" s="19"/>
      <c r="T110" s="19"/>
      <c r="U110" s="19"/>
      <c r="V110" s="19"/>
      <c r="W110" s="19"/>
      <c r="X110" s="19"/>
    </row>
    <row r="111" spans="1:24" x14ac:dyDescent="0.2">
      <c r="A111" s="46">
        <v>89</v>
      </c>
      <c r="B111" s="52" t="s">
        <v>42</v>
      </c>
      <c r="C111" s="56" t="str">
        <f>$D$9&amp;"_mM_"&amp;$A$2</f>
        <v>75_mM_Auxin</v>
      </c>
      <c r="D111" s="57">
        <v>19</v>
      </c>
      <c r="E111" s="49">
        <v>8</v>
      </c>
      <c r="F111" s="49">
        <v>19</v>
      </c>
      <c r="G111" s="50">
        <f t="shared" si="19"/>
        <v>0</v>
      </c>
      <c r="H111" s="50">
        <f t="shared" si="20"/>
        <v>0</v>
      </c>
      <c r="I111" s="50" t="str">
        <f t="shared" si="10"/>
        <v>no</v>
      </c>
      <c r="J111" s="50">
        <f t="shared" si="21"/>
        <v>100</v>
      </c>
      <c r="Q111" s="19"/>
      <c r="R111" s="19"/>
      <c r="S111" s="19"/>
      <c r="T111" s="19"/>
      <c r="U111" s="19"/>
      <c r="V111" s="19"/>
      <c r="W111" s="19"/>
      <c r="X111" s="19"/>
    </row>
    <row r="112" spans="1:24" x14ac:dyDescent="0.2">
      <c r="A112" s="46">
        <v>90</v>
      </c>
      <c r="B112" s="52" t="s">
        <v>49</v>
      </c>
      <c r="C112" s="56" t="str">
        <f t="shared" ref="C112:C118" si="24">$D$9&amp;"_mM_"&amp;$A$2</f>
        <v>75_mM_Auxin</v>
      </c>
      <c r="D112" s="57">
        <v>19</v>
      </c>
      <c r="E112" s="49">
        <v>6</v>
      </c>
      <c r="F112" s="49">
        <v>17</v>
      </c>
      <c r="G112" s="50">
        <f t="shared" si="19"/>
        <v>2</v>
      </c>
      <c r="H112" s="50">
        <f t="shared" si="20"/>
        <v>2</v>
      </c>
      <c r="I112" s="50" t="str">
        <f t="shared" si="10"/>
        <v>no</v>
      </c>
      <c r="J112" s="50">
        <f t="shared" si="21"/>
        <v>89.473684210526315</v>
      </c>
      <c r="Q112" s="19"/>
      <c r="R112" s="19"/>
      <c r="S112" s="19"/>
      <c r="T112" s="19"/>
      <c r="U112" s="19"/>
      <c r="V112" s="19"/>
      <c r="W112" s="19"/>
      <c r="X112" s="19"/>
    </row>
    <row r="113" spans="1:24" x14ac:dyDescent="0.2">
      <c r="A113" s="46">
        <v>91</v>
      </c>
      <c r="B113" s="52" t="s">
        <v>42</v>
      </c>
      <c r="C113" s="56" t="str">
        <f t="shared" si="24"/>
        <v>75_mM_Auxin</v>
      </c>
      <c r="D113" s="57">
        <v>20</v>
      </c>
      <c r="E113" s="49">
        <v>4</v>
      </c>
      <c r="F113" s="49">
        <v>20</v>
      </c>
      <c r="G113" s="50">
        <f t="shared" si="19"/>
        <v>0</v>
      </c>
      <c r="H113" s="50">
        <f t="shared" si="20"/>
        <v>0</v>
      </c>
      <c r="I113" s="50" t="str">
        <f t="shared" si="10"/>
        <v>no</v>
      </c>
      <c r="J113" s="50">
        <f t="shared" si="21"/>
        <v>100</v>
      </c>
      <c r="Q113" s="19"/>
      <c r="R113" s="19"/>
      <c r="S113" s="19"/>
      <c r="T113" s="19"/>
      <c r="U113" s="19"/>
      <c r="V113" s="19"/>
      <c r="W113" s="19"/>
      <c r="X113" s="19"/>
    </row>
    <row r="114" spans="1:24" x14ac:dyDescent="0.2">
      <c r="A114" s="46">
        <v>92</v>
      </c>
      <c r="B114" s="52" t="s">
        <v>49</v>
      </c>
      <c r="C114" s="56" t="str">
        <f t="shared" si="24"/>
        <v>75_mM_Auxin</v>
      </c>
      <c r="D114" s="57">
        <v>20</v>
      </c>
      <c r="E114" s="49">
        <v>5</v>
      </c>
      <c r="F114" s="49">
        <v>17</v>
      </c>
      <c r="G114" s="50">
        <f t="shared" si="19"/>
        <v>3</v>
      </c>
      <c r="H114" s="50">
        <f t="shared" si="20"/>
        <v>3</v>
      </c>
      <c r="I114" s="50" t="str">
        <f t="shared" si="10"/>
        <v>no</v>
      </c>
      <c r="J114" s="50">
        <f t="shared" si="21"/>
        <v>85</v>
      </c>
      <c r="Q114" s="19"/>
      <c r="R114" s="19"/>
      <c r="S114" s="19"/>
      <c r="T114" s="19"/>
      <c r="U114" s="19"/>
      <c r="V114" s="19"/>
      <c r="W114" s="19"/>
      <c r="X114" s="19"/>
    </row>
    <row r="115" spans="1:24" x14ac:dyDescent="0.2">
      <c r="A115" s="46">
        <v>93</v>
      </c>
      <c r="B115" s="52" t="s">
        <v>42</v>
      </c>
      <c r="C115" s="56" t="str">
        <f t="shared" si="24"/>
        <v>75_mM_Auxin</v>
      </c>
      <c r="D115" s="58">
        <v>19</v>
      </c>
      <c r="E115" s="49">
        <v>1</v>
      </c>
      <c r="F115" s="49">
        <v>19</v>
      </c>
      <c r="G115" s="50">
        <f t="shared" si="19"/>
        <v>0</v>
      </c>
      <c r="H115" s="50">
        <f t="shared" si="20"/>
        <v>0</v>
      </c>
      <c r="I115" s="50" t="str">
        <f t="shared" si="10"/>
        <v>no</v>
      </c>
      <c r="J115" s="50">
        <f t="shared" si="21"/>
        <v>100</v>
      </c>
      <c r="Q115" s="19"/>
      <c r="R115" s="19"/>
      <c r="V115" s="54"/>
    </row>
    <row r="116" spans="1:24" x14ac:dyDescent="0.2">
      <c r="A116" s="46">
        <v>94</v>
      </c>
      <c r="B116" s="52" t="s">
        <v>49</v>
      </c>
      <c r="C116" s="56" t="str">
        <f t="shared" si="24"/>
        <v>75_mM_Auxin</v>
      </c>
      <c r="D116" s="58">
        <v>20</v>
      </c>
      <c r="E116" s="49">
        <v>4</v>
      </c>
      <c r="F116" s="49">
        <v>18</v>
      </c>
      <c r="G116" s="50">
        <f t="shared" si="19"/>
        <v>2</v>
      </c>
      <c r="H116" s="50">
        <f t="shared" si="20"/>
        <v>2</v>
      </c>
      <c r="I116" s="50" t="str">
        <f t="shared" si="10"/>
        <v>no</v>
      </c>
      <c r="J116" s="50">
        <f t="shared" si="21"/>
        <v>90</v>
      </c>
      <c r="R116" s="19"/>
      <c r="V116" s="54"/>
    </row>
    <row r="117" spans="1:24" x14ac:dyDescent="0.2">
      <c r="A117" s="46">
        <v>95</v>
      </c>
      <c r="B117" s="52" t="s">
        <v>42</v>
      </c>
      <c r="C117" s="56" t="str">
        <f t="shared" si="24"/>
        <v>75_mM_Auxin</v>
      </c>
      <c r="D117" s="58">
        <v>20</v>
      </c>
      <c r="E117" s="49">
        <v>3</v>
      </c>
      <c r="F117" s="49">
        <v>20</v>
      </c>
      <c r="G117" s="50">
        <f t="shared" si="19"/>
        <v>0</v>
      </c>
      <c r="H117" s="50">
        <f t="shared" si="20"/>
        <v>0</v>
      </c>
      <c r="I117" s="50" t="str">
        <f t="shared" si="10"/>
        <v>no</v>
      </c>
      <c r="J117" s="50">
        <f t="shared" si="21"/>
        <v>100</v>
      </c>
      <c r="R117" s="19"/>
      <c r="V117" s="54"/>
    </row>
    <row r="118" spans="1:24" x14ac:dyDescent="0.2">
      <c r="A118" s="46">
        <v>96</v>
      </c>
      <c r="B118" s="52" t="s">
        <v>49</v>
      </c>
      <c r="C118" s="56" t="str">
        <f t="shared" si="24"/>
        <v>75_mM_Auxin</v>
      </c>
      <c r="D118" s="58">
        <v>20</v>
      </c>
      <c r="E118" s="49">
        <v>5</v>
      </c>
      <c r="F118" s="49">
        <v>20</v>
      </c>
      <c r="G118" s="50">
        <f t="shared" si="19"/>
        <v>0</v>
      </c>
      <c r="H118" s="50">
        <f t="shared" si="20"/>
        <v>0</v>
      </c>
      <c r="I118" s="50" t="str">
        <f t="shared" si="10"/>
        <v>no</v>
      </c>
      <c r="J118" s="50">
        <f t="shared" si="21"/>
        <v>100</v>
      </c>
      <c r="R118" s="19"/>
      <c r="V118" s="54"/>
    </row>
    <row r="119" spans="1:24" x14ac:dyDescent="0.2">
      <c r="A119" s="46">
        <v>97</v>
      </c>
      <c r="B119" s="52" t="s">
        <v>42</v>
      </c>
      <c r="C119" s="48" t="str">
        <f>$D$10&amp;"_mM_"&amp;$A$2</f>
        <v>90_mM_Auxin</v>
      </c>
      <c r="D119" s="58">
        <v>20</v>
      </c>
      <c r="E119" s="49">
        <v>7</v>
      </c>
      <c r="F119" s="49">
        <v>20</v>
      </c>
      <c r="G119" s="50">
        <f t="shared" si="19"/>
        <v>0</v>
      </c>
      <c r="H119" s="50">
        <f t="shared" si="20"/>
        <v>0</v>
      </c>
      <c r="I119" s="50" t="str">
        <f t="shared" ref="I119:I154" si="25">IF(H119="na","na",IF(D119=H119,"yes","no"))</f>
        <v>no</v>
      </c>
      <c r="J119" s="50">
        <f t="shared" si="21"/>
        <v>100</v>
      </c>
      <c r="R119" s="19"/>
      <c r="V119" s="54"/>
    </row>
    <row r="120" spans="1:24" x14ac:dyDescent="0.2">
      <c r="A120" s="46">
        <v>98</v>
      </c>
      <c r="B120" s="52" t="s">
        <v>49</v>
      </c>
      <c r="C120" s="48" t="str">
        <f t="shared" ref="C120:C122" si="26">$D$10&amp;"_mM_"&amp;$A$2</f>
        <v>90_mM_Auxin</v>
      </c>
      <c r="D120" s="58">
        <v>20</v>
      </c>
      <c r="E120" s="49">
        <v>8</v>
      </c>
      <c r="F120" s="49">
        <v>20</v>
      </c>
      <c r="G120" s="50">
        <f t="shared" si="19"/>
        <v>0</v>
      </c>
      <c r="H120" s="50">
        <f t="shared" si="20"/>
        <v>0</v>
      </c>
      <c r="I120" s="50" t="str">
        <f t="shared" si="25"/>
        <v>no</v>
      </c>
      <c r="J120" s="50">
        <f t="shared" si="21"/>
        <v>100</v>
      </c>
      <c r="R120" s="19"/>
      <c r="V120" s="54"/>
    </row>
    <row r="121" spans="1:24" x14ac:dyDescent="0.2">
      <c r="A121" s="46">
        <v>99</v>
      </c>
      <c r="B121" s="52" t="s">
        <v>42</v>
      </c>
      <c r="C121" s="48" t="str">
        <f t="shared" si="26"/>
        <v>90_mM_Auxin</v>
      </c>
      <c r="D121" s="58">
        <v>20</v>
      </c>
      <c r="E121" s="49">
        <v>3</v>
      </c>
      <c r="F121" s="49">
        <v>19</v>
      </c>
      <c r="G121" s="50">
        <f t="shared" si="19"/>
        <v>1</v>
      </c>
      <c r="H121" s="50">
        <f t="shared" si="20"/>
        <v>1</v>
      </c>
      <c r="I121" s="50" t="str">
        <f t="shared" si="25"/>
        <v>no</v>
      </c>
      <c r="J121" s="50">
        <f t="shared" si="21"/>
        <v>95</v>
      </c>
      <c r="R121" s="19"/>
      <c r="V121" s="54"/>
    </row>
    <row r="122" spans="1:24" x14ac:dyDescent="0.2">
      <c r="A122" s="46">
        <v>100</v>
      </c>
      <c r="B122" s="52" t="s">
        <v>49</v>
      </c>
      <c r="C122" s="48" t="str">
        <f t="shared" si="26"/>
        <v>90_mM_Auxin</v>
      </c>
      <c r="D122" s="58">
        <v>20</v>
      </c>
      <c r="E122" s="49">
        <v>6</v>
      </c>
      <c r="F122" s="49">
        <v>20</v>
      </c>
      <c r="G122" s="50">
        <f t="shared" si="19"/>
        <v>0</v>
      </c>
      <c r="H122" s="50">
        <f t="shared" si="20"/>
        <v>0</v>
      </c>
      <c r="I122" s="50" t="str">
        <f t="shared" si="25"/>
        <v>no</v>
      </c>
      <c r="J122" s="50">
        <f t="shared" si="21"/>
        <v>100</v>
      </c>
      <c r="R122" s="19"/>
      <c r="V122" s="54"/>
    </row>
    <row r="123" spans="1:24" x14ac:dyDescent="0.2">
      <c r="A123" s="46">
        <v>101</v>
      </c>
      <c r="B123" s="52" t="s">
        <v>42</v>
      </c>
      <c r="C123" s="48" t="str">
        <f>$D$10&amp;"_mM_"&amp;$A$2</f>
        <v>90_mM_Auxin</v>
      </c>
      <c r="D123" s="58">
        <v>20</v>
      </c>
      <c r="E123" s="49">
        <v>6</v>
      </c>
      <c r="F123" s="49">
        <v>20</v>
      </c>
      <c r="G123" s="50">
        <f t="shared" si="19"/>
        <v>0</v>
      </c>
      <c r="H123" s="50">
        <f t="shared" si="20"/>
        <v>0</v>
      </c>
      <c r="I123" s="50" t="str">
        <f t="shared" si="25"/>
        <v>no</v>
      </c>
      <c r="J123" s="50">
        <f t="shared" si="21"/>
        <v>100</v>
      </c>
      <c r="R123" s="19"/>
      <c r="V123" s="54"/>
    </row>
    <row r="124" spans="1:24" x14ac:dyDescent="0.2">
      <c r="A124" s="46">
        <v>102</v>
      </c>
      <c r="B124" s="52" t="s">
        <v>49</v>
      </c>
      <c r="C124" s="48" t="str">
        <f t="shared" ref="C124:C130" si="27">$D$10&amp;"_mM_"&amp;$A$2</f>
        <v>90_mM_Auxin</v>
      </c>
      <c r="D124" s="58">
        <v>20</v>
      </c>
      <c r="E124" s="49">
        <v>6</v>
      </c>
      <c r="F124" s="49">
        <v>18</v>
      </c>
      <c r="G124" s="50">
        <f t="shared" si="19"/>
        <v>2</v>
      </c>
      <c r="H124" s="50">
        <f t="shared" si="20"/>
        <v>2</v>
      </c>
      <c r="I124" s="50" t="str">
        <f t="shared" si="25"/>
        <v>no</v>
      </c>
      <c r="J124" s="50">
        <f t="shared" si="21"/>
        <v>90</v>
      </c>
      <c r="R124" s="19"/>
      <c r="V124" s="54"/>
    </row>
    <row r="125" spans="1:24" x14ac:dyDescent="0.2">
      <c r="A125" s="46">
        <v>103</v>
      </c>
      <c r="B125" s="52" t="s">
        <v>42</v>
      </c>
      <c r="C125" s="48" t="str">
        <f t="shared" si="27"/>
        <v>90_mM_Auxin</v>
      </c>
      <c r="D125" s="58">
        <v>20</v>
      </c>
      <c r="E125" s="49">
        <v>7</v>
      </c>
      <c r="F125" s="49">
        <v>20</v>
      </c>
      <c r="G125" s="50">
        <f t="shared" si="19"/>
        <v>0</v>
      </c>
      <c r="H125" s="50">
        <f t="shared" si="20"/>
        <v>0</v>
      </c>
      <c r="I125" s="50" t="str">
        <f t="shared" si="25"/>
        <v>no</v>
      </c>
      <c r="J125" s="50">
        <f>(F125/D125)*100</f>
        <v>100</v>
      </c>
      <c r="R125" s="19"/>
      <c r="V125" s="54"/>
    </row>
    <row r="126" spans="1:24" x14ac:dyDescent="0.2">
      <c r="A126" s="46">
        <v>104</v>
      </c>
      <c r="B126" s="52" t="s">
        <v>49</v>
      </c>
      <c r="C126" s="48" t="str">
        <f t="shared" si="27"/>
        <v>90_mM_Auxin</v>
      </c>
      <c r="D126" s="58">
        <v>19</v>
      </c>
      <c r="E126" s="49">
        <v>9</v>
      </c>
      <c r="F126" s="49">
        <v>18</v>
      </c>
      <c r="G126" s="50">
        <f t="shared" si="19"/>
        <v>1</v>
      </c>
      <c r="H126" s="50">
        <f t="shared" si="20"/>
        <v>1</v>
      </c>
      <c r="I126" s="50" t="str">
        <f t="shared" si="25"/>
        <v>no</v>
      </c>
      <c r="J126" s="50">
        <f t="shared" si="21"/>
        <v>94.73684210526315</v>
      </c>
      <c r="R126" s="19"/>
      <c r="V126" s="54"/>
    </row>
    <row r="127" spans="1:24" x14ac:dyDescent="0.2">
      <c r="A127" s="46">
        <v>105</v>
      </c>
      <c r="B127" s="52" t="s">
        <v>42</v>
      </c>
      <c r="C127" s="48" t="str">
        <f t="shared" si="27"/>
        <v>90_mM_Auxin</v>
      </c>
      <c r="D127" s="58">
        <v>17</v>
      </c>
      <c r="E127" s="49">
        <v>0</v>
      </c>
      <c r="F127" s="49">
        <v>17</v>
      </c>
      <c r="G127" s="50">
        <f t="shared" si="19"/>
        <v>0</v>
      </c>
      <c r="H127" s="50">
        <f t="shared" si="20"/>
        <v>0</v>
      </c>
      <c r="I127" s="50" t="str">
        <f t="shared" si="25"/>
        <v>no</v>
      </c>
      <c r="J127" s="50">
        <f t="shared" si="21"/>
        <v>100</v>
      </c>
      <c r="R127" s="19"/>
      <c r="V127" s="54"/>
    </row>
    <row r="128" spans="1:24" x14ac:dyDescent="0.2">
      <c r="A128" s="46">
        <v>106</v>
      </c>
      <c r="B128" s="52" t="s">
        <v>49</v>
      </c>
      <c r="C128" s="48" t="str">
        <f t="shared" si="27"/>
        <v>90_mM_Auxin</v>
      </c>
      <c r="D128" s="58">
        <v>19</v>
      </c>
      <c r="E128" s="49">
        <v>5</v>
      </c>
      <c r="F128" s="49">
        <v>18</v>
      </c>
      <c r="G128" s="50">
        <f t="shared" si="19"/>
        <v>1</v>
      </c>
      <c r="H128" s="50">
        <f t="shared" si="20"/>
        <v>1</v>
      </c>
      <c r="I128" s="50" t="str">
        <f t="shared" si="25"/>
        <v>no</v>
      </c>
      <c r="J128" s="50">
        <f t="shared" si="21"/>
        <v>94.73684210526315</v>
      </c>
      <c r="R128" s="19"/>
      <c r="V128" s="54"/>
    </row>
    <row r="129" spans="1:23" x14ac:dyDescent="0.2">
      <c r="A129" s="46">
        <v>107</v>
      </c>
      <c r="B129" s="52" t="s">
        <v>42</v>
      </c>
      <c r="C129" s="48" t="str">
        <f t="shared" si="27"/>
        <v>90_mM_Auxin</v>
      </c>
      <c r="D129" s="58">
        <v>20</v>
      </c>
      <c r="E129" s="49">
        <v>4</v>
      </c>
      <c r="F129" s="49">
        <v>20</v>
      </c>
      <c r="G129" s="50">
        <f t="shared" si="19"/>
        <v>0</v>
      </c>
      <c r="H129" s="50">
        <f t="shared" si="20"/>
        <v>0</v>
      </c>
      <c r="I129" s="50" t="str">
        <f t="shared" si="25"/>
        <v>no</v>
      </c>
      <c r="J129" s="50">
        <f t="shared" si="21"/>
        <v>100</v>
      </c>
      <c r="R129" s="19"/>
      <c r="W129" s="54"/>
    </row>
    <row r="130" spans="1:23" x14ac:dyDescent="0.2">
      <c r="A130" s="46">
        <v>108</v>
      </c>
      <c r="B130" s="52" t="s">
        <v>49</v>
      </c>
      <c r="C130" s="48" t="str">
        <f t="shared" si="27"/>
        <v>90_mM_Auxin</v>
      </c>
      <c r="D130" s="58">
        <v>18</v>
      </c>
      <c r="E130" s="49">
        <v>6</v>
      </c>
      <c r="F130" s="49">
        <v>17</v>
      </c>
      <c r="G130" s="50">
        <f t="shared" si="19"/>
        <v>1</v>
      </c>
      <c r="H130" s="50">
        <f t="shared" si="20"/>
        <v>1</v>
      </c>
      <c r="I130" s="50" t="str">
        <f t="shared" si="25"/>
        <v>no</v>
      </c>
      <c r="J130" s="50">
        <f t="shared" si="21"/>
        <v>94.444444444444443</v>
      </c>
      <c r="R130" s="19"/>
      <c r="W130" s="54"/>
    </row>
    <row r="131" spans="1:23" x14ac:dyDescent="0.2">
      <c r="A131" s="46">
        <v>109</v>
      </c>
      <c r="B131" s="52" t="s">
        <v>42</v>
      </c>
      <c r="C131" s="56" t="str">
        <f>$D$11&amp;"_mM_"&amp;$A$2</f>
        <v>125_mM_Auxin</v>
      </c>
      <c r="D131" s="58">
        <v>20</v>
      </c>
      <c r="E131" s="49">
        <v>4</v>
      </c>
      <c r="F131" s="49">
        <v>20</v>
      </c>
      <c r="G131" s="50">
        <f t="shared" si="19"/>
        <v>0</v>
      </c>
      <c r="H131" s="50">
        <f t="shared" si="20"/>
        <v>0</v>
      </c>
      <c r="I131" s="50" t="str">
        <f t="shared" si="25"/>
        <v>no</v>
      </c>
      <c r="J131" s="50">
        <f t="shared" si="21"/>
        <v>100</v>
      </c>
      <c r="R131" s="19"/>
      <c r="W131" s="54"/>
    </row>
    <row r="132" spans="1:23" x14ac:dyDescent="0.2">
      <c r="A132" s="46">
        <v>110</v>
      </c>
      <c r="B132" s="52" t="s">
        <v>49</v>
      </c>
      <c r="C132" s="56" t="str">
        <f t="shared" ref="C132:C134" si="28">$D$11&amp;"_mM_"&amp;$A$2</f>
        <v>125_mM_Auxin</v>
      </c>
      <c r="D132" s="58">
        <v>18</v>
      </c>
      <c r="E132" s="49">
        <v>4</v>
      </c>
      <c r="F132" s="49">
        <v>17</v>
      </c>
      <c r="G132" s="50">
        <f t="shared" si="19"/>
        <v>1</v>
      </c>
      <c r="H132" s="50">
        <f t="shared" si="20"/>
        <v>1</v>
      </c>
      <c r="I132" s="50" t="str">
        <f t="shared" si="25"/>
        <v>no</v>
      </c>
      <c r="J132" s="50">
        <f t="shared" si="21"/>
        <v>94.444444444444443</v>
      </c>
      <c r="R132" s="19"/>
      <c r="W132" s="54"/>
    </row>
    <row r="133" spans="1:23" x14ac:dyDescent="0.2">
      <c r="A133" s="46">
        <v>111</v>
      </c>
      <c r="B133" s="52" t="s">
        <v>42</v>
      </c>
      <c r="C133" s="56" t="str">
        <f t="shared" si="28"/>
        <v>125_mM_Auxin</v>
      </c>
      <c r="D133" s="58">
        <v>20</v>
      </c>
      <c r="E133" s="49">
        <v>16</v>
      </c>
      <c r="F133" s="49">
        <v>20</v>
      </c>
      <c r="G133" s="50">
        <f t="shared" si="19"/>
        <v>0</v>
      </c>
      <c r="H133" s="50">
        <f t="shared" si="20"/>
        <v>0</v>
      </c>
      <c r="I133" s="50" t="str">
        <f t="shared" si="25"/>
        <v>no</v>
      </c>
      <c r="J133" s="50">
        <f t="shared" si="21"/>
        <v>100</v>
      </c>
      <c r="R133" s="19"/>
      <c r="W133" s="54"/>
    </row>
    <row r="134" spans="1:23" x14ac:dyDescent="0.2">
      <c r="A134" s="46">
        <v>112</v>
      </c>
      <c r="B134" s="52" t="s">
        <v>49</v>
      </c>
      <c r="C134" s="56" t="str">
        <f t="shared" si="28"/>
        <v>125_mM_Auxin</v>
      </c>
      <c r="D134" s="58">
        <v>20</v>
      </c>
      <c r="E134" s="49">
        <v>7</v>
      </c>
      <c r="F134" s="49">
        <v>19</v>
      </c>
      <c r="G134" s="50">
        <f t="shared" si="19"/>
        <v>1</v>
      </c>
      <c r="H134" s="50">
        <f t="shared" si="20"/>
        <v>1</v>
      </c>
      <c r="I134" s="50" t="str">
        <f t="shared" si="25"/>
        <v>no</v>
      </c>
      <c r="J134" s="50">
        <f t="shared" si="21"/>
        <v>95</v>
      </c>
      <c r="R134" s="19"/>
      <c r="W134" s="54"/>
    </row>
    <row r="135" spans="1:23" x14ac:dyDescent="0.2">
      <c r="A135" s="46">
        <v>113</v>
      </c>
      <c r="B135" s="52" t="s">
        <v>42</v>
      </c>
      <c r="C135" s="56" t="str">
        <f>$D$11&amp;"_mM_"&amp;$A$2</f>
        <v>125_mM_Auxin</v>
      </c>
      <c r="D135" s="58">
        <v>20</v>
      </c>
      <c r="E135" s="49">
        <v>11</v>
      </c>
      <c r="F135" s="49">
        <v>20</v>
      </c>
      <c r="G135" s="50">
        <f t="shared" si="19"/>
        <v>0</v>
      </c>
      <c r="H135" s="50">
        <f t="shared" si="20"/>
        <v>0</v>
      </c>
      <c r="I135" s="50" t="str">
        <f t="shared" si="25"/>
        <v>no</v>
      </c>
      <c r="J135" s="50">
        <f t="shared" si="21"/>
        <v>100</v>
      </c>
      <c r="R135" s="19"/>
      <c r="W135" s="54"/>
    </row>
    <row r="136" spans="1:23" x14ac:dyDescent="0.2">
      <c r="A136" s="46">
        <v>114</v>
      </c>
      <c r="B136" s="52" t="s">
        <v>49</v>
      </c>
      <c r="C136" s="56" t="str">
        <f t="shared" ref="C136:C142" si="29">$D$11&amp;"_mM_"&amp;$A$2</f>
        <v>125_mM_Auxin</v>
      </c>
      <c r="D136" s="58">
        <v>19</v>
      </c>
      <c r="E136" s="49">
        <v>5</v>
      </c>
      <c r="F136" s="49">
        <v>18</v>
      </c>
      <c r="G136" s="50">
        <f t="shared" si="19"/>
        <v>1</v>
      </c>
      <c r="H136" s="50">
        <f t="shared" si="20"/>
        <v>1</v>
      </c>
      <c r="I136" s="50" t="str">
        <f t="shared" si="25"/>
        <v>no</v>
      </c>
      <c r="J136" s="50">
        <f t="shared" si="21"/>
        <v>94.73684210526315</v>
      </c>
      <c r="R136" s="19"/>
      <c r="W136" s="54"/>
    </row>
    <row r="137" spans="1:23" x14ac:dyDescent="0.2">
      <c r="A137" s="46">
        <v>115</v>
      </c>
      <c r="B137" s="52" t="s">
        <v>42</v>
      </c>
      <c r="C137" s="56" t="str">
        <f t="shared" si="29"/>
        <v>125_mM_Auxin</v>
      </c>
      <c r="D137" s="58">
        <v>20</v>
      </c>
      <c r="E137" s="49">
        <v>5</v>
      </c>
      <c r="F137" s="49">
        <v>20</v>
      </c>
      <c r="G137" s="50">
        <f t="shared" si="19"/>
        <v>0</v>
      </c>
      <c r="H137" s="50">
        <f t="shared" si="20"/>
        <v>0</v>
      </c>
      <c r="I137" s="50" t="str">
        <f t="shared" si="25"/>
        <v>no</v>
      </c>
      <c r="J137" s="50">
        <f t="shared" si="21"/>
        <v>100</v>
      </c>
      <c r="R137" s="19"/>
      <c r="W137" s="54"/>
    </row>
    <row r="138" spans="1:23" x14ac:dyDescent="0.2">
      <c r="A138" s="46">
        <v>116</v>
      </c>
      <c r="B138" s="52" t="s">
        <v>49</v>
      </c>
      <c r="C138" s="56" t="str">
        <f t="shared" si="29"/>
        <v>125_mM_Auxin</v>
      </c>
      <c r="D138" s="58">
        <v>20</v>
      </c>
      <c r="E138" s="49">
        <v>7</v>
      </c>
      <c r="F138" s="49">
        <v>19</v>
      </c>
      <c r="G138" s="50">
        <f t="shared" si="19"/>
        <v>1</v>
      </c>
      <c r="H138" s="50">
        <f t="shared" si="20"/>
        <v>1</v>
      </c>
      <c r="I138" s="50" t="str">
        <f t="shared" si="25"/>
        <v>no</v>
      </c>
      <c r="J138" s="50">
        <f t="shared" si="21"/>
        <v>95</v>
      </c>
      <c r="R138" s="19"/>
      <c r="W138" s="54"/>
    </row>
    <row r="139" spans="1:23" x14ac:dyDescent="0.2">
      <c r="A139" s="46">
        <v>117</v>
      </c>
      <c r="B139" s="52" t="s">
        <v>42</v>
      </c>
      <c r="C139" s="56" t="str">
        <f t="shared" si="29"/>
        <v>125_mM_Auxin</v>
      </c>
      <c r="D139" s="58">
        <v>20</v>
      </c>
      <c r="E139" s="49">
        <v>3</v>
      </c>
      <c r="F139" s="49">
        <v>20</v>
      </c>
      <c r="G139" s="50">
        <f t="shared" si="19"/>
        <v>0</v>
      </c>
      <c r="H139" s="50">
        <f t="shared" si="20"/>
        <v>0</v>
      </c>
      <c r="I139" s="50" t="str">
        <f t="shared" si="25"/>
        <v>no</v>
      </c>
      <c r="J139" s="50">
        <f t="shared" si="21"/>
        <v>100</v>
      </c>
      <c r="R139" s="19"/>
      <c r="W139" s="54"/>
    </row>
    <row r="140" spans="1:23" x14ac:dyDescent="0.2">
      <c r="A140" s="46">
        <v>118</v>
      </c>
      <c r="B140" s="52" t="s">
        <v>49</v>
      </c>
      <c r="C140" s="56" t="str">
        <f t="shared" si="29"/>
        <v>125_mM_Auxin</v>
      </c>
      <c r="D140" s="58">
        <v>20</v>
      </c>
      <c r="E140" s="49">
        <v>8</v>
      </c>
      <c r="F140" s="49">
        <v>19</v>
      </c>
      <c r="G140" s="50">
        <f t="shared" si="19"/>
        <v>1</v>
      </c>
      <c r="H140" s="50">
        <f t="shared" si="20"/>
        <v>1</v>
      </c>
      <c r="I140" s="50" t="str">
        <f t="shared" si="25"/>
        <v>no</v>
      </c>
      <c r="J140" s="50">
        <f t="shared" si="21"/>
        <v>95</v>
      </c>
      <c r="R140" s="19"/>
      <c r="W140" s="54"/>
    </row>
    <row r="141" spans="1:23" x14ac:dyDescent="0.2">
      <c r="A141" s="46">
        <v>119</v>
      </c>
      <c r="B141" s="52" t="s">
        <v>42</v>
      </c>
      <c r="C141" s="56" t="str">
        <f t="shared" si="29"/>
        <v>125_mM_Auxin</v>
      </c>
      <c r="D141" s="58">
        <v>20</v>
      </c>
      <c r="E141" s="59">
        <v>4</v>
      </c>
      <c r="F141" s="49">
        <v>20</v>
      </c>
      <c r="G141" s="50">
        <f t="shared" si="19"/>
        <v>0</v>
      </c>
      <c r="H141" s="50">
        <f t="shared" si="20"/>
        <v>0</v>
      </c>
      <c r="I141" s="50" t="str">
        <f t="shared" si="25"/>
        <v>no</v>
      </c>
      <c r="J141" s="50">
        <f t="shared" si="21"/>
        <v>100</v>
      </c>
      <c r="R141" s="19"/>
      <c r="W141" s="54"/>
    </row>
    <row r="142" spans="1:23" x14ac:dyDescent="0.2">
      <c r="A142" s="46">
        <v>120</v>
      </c>
      <c r="B142" s="52" t="s">
        <v>49</v>
      </c>
      <c r="C142" s="56" t="str">
        <f t="shared" si="29"/>
        <v>125_mM_Auxin</v>
      </c>
      <c r="D142" s="58">
        <v>19</v>
      </c>
      <c r="E142" s="31">
        <v>7</v>
      </c>
      <c r="F142" s="49">
        <v>17</v>
      </c>
      <c r="G142" s="50">
        <f t="shared" si="19"/>
        <v>2</v>
      </c>
      <c r="H142" s="50">
        <f t="shared" si="20"/>
        <v>2</v>
      </c>
      <c r="I142" s="50" t="str">
        <f t="shared" si="25"/>
        <v>no</v>
      </c>
      <c r="J142" s="50">
        <f t="shared" si="21"/>
        <v>89.473684210526315</v>
      </c>
      <c r="R142" s="19"/>
      <c r="W142" s="54"/>
    </row>
    <row r="143" spans="1:23" x14ac:dyDescent="0.2">
      <c r="A143" s="46">
        <v>121</v>
      </c>
      <c r="B143" s="52" t="s">
        <v>42</v>
      </c>
      <c r="C143" s="48" t="str">
        <f>$D$12&amp;"_mM_"&amp;$A$2</f>
        <v>350_mM_Auxin</v>
      </c>
      <c r="D143" s="58">
        <v>20</v>
      </c>
      <c r="E143" s="49">
        <v>11</v>
      </c>
      <c r="F143" s="49">
        <v>20</v>
      </c>
      <c r="G143" s="50">
        <f t="shared" si="19"/>
        <v>0</v>
      </c>
      <c r="H143" s="50">
        <f t="shared" si="20"/>
        <v>0</v>
      </c>
      <c r="I143" s="50" t="str">
        <f t="shared" si="25"/>
        <v>no</v>
      </c>
      <c r="J143" s="50">
        <f t="shared" si="21"/>
        <v>100</v>
      </c>
      <c r="R143" s="19"/>
      <c r="W143" s="54"/>
    </row>
    <row r="144" spans="1:23" x14ac:dyDescent="0.2">
      <c r="A144" s="46">
        <v>122</v>
      </c>
      <c r="B144" s="52" t="s">
        <v>49</v>
      </c>
      <c r="C144" s="48" t="str">
        <f t="shared" ref="C144:C154" si="30">$D$12&amp;"_mM_"&amp;$A$2</f>
        <v>350_mM_Auxin</v>
      </c>
      <c r="D144" s="58">
        <v>20</v>
      </c>
      <c r="E144" s="49">
        <v>9</v>
      </c>
      <c r="F144" s="49">
        <v>19</v>
      </c>
      <c r="G144" s="50">
        <f t="shared" si="19"/>
        <v>1</v>
      </c>
      <c r="H144" s="50">
        <f t="shared" si="20"/>
        <v>1</v>
      </c>
      <c r="I144" s="50" t="str">
        <f t="shared" si="25"/>
        <v>no</v>
      </c>
      <c r="J144" s="50">
        <f t="shared" si="21"/>
        <v>95</v>
      </c>
      <c r="R144" s="19"/>
      <c r="W144" s="54"/>
    </row>
    <row r="145" spans="1:23" x14ac:dyDescent="0.2">
      <c r="A145" s="46">
        <v>123</v>
      </c>
      <c r="B145" s="52" t="s">
        <v>42</v>
      </c>
      <c r="C145" s="48" t="str">
        <f t="shared" si="30"/>
        <v>350_mM_Auxin</v>
      </c>
      <c r="D145" s="58">
        <v>20</v>
      </c>
      <c r="E145" s="49">
        <v>15</v>
      </c>
      <c r="F145" s="49">
        <v>20</v>
      </c>
      <c r="G145" s="50">
        <f t="shared" si="19"/>
        <v>0</v>
      </c>
      <c r="H145" s="50">
        <f t="shared" si="20"/>
        <v>0</v>
      </c>
      <c r="I145" s="50" t="str">
        <f t="shared" si="25"/>
        <v>no</v>
      </c>
      <c r="J145" s="50">
        <f t="shared" si="21"/>
        <v>100</v>
      </c>
      <c r="R145" s="19"/>
      <c r="W145" s="54"/>
    </row>
    <row r="146" spans="1:23" x14ac:dyDescent="0.2">
      <c r="A146" s="46">
        <v>124</v>
      </c>
      <c r="B146" s="52" t="s">
        <v>49</v>
      </c>
      <c r="C146" s="48" t="str">
        <f t="shared" si="30"/>
        <v>350_mM_Auxin</v>
      </c>
      <c r="D146" s="58">
        <v>18</v>
      </c>
      <c r="E146" s="49">
        <v>15</v>
      </c>
      <c r="F146" s="49">
        <v>18</v>
      </c>
      <c r="G146" s="50">
        <f t="shared" si="19"/>
        <v>0</v>
      </c>
      <c r="H146" s="50">
        <f t="shared" si="20"/>
        <v>0</v>
      </c>
      <c r="I146" s="50" t="str">
        <f t="shared" si="25"/>
        <v>no</v>
      </c>
      <c r="J146" s="50">
        <f t="shared" si="21"/>
        <v>100</v>
      </c>
      <c r="R146" s="19"/>
      <c r="W146" s="54"/>
    </row>
    <row r="147" spans="1:23" x14ac:dyDescent="0.2">
      <c r="A147" s="46">
        <v>125</v>
      </c>
      <c r="B147" s="52" t="s">
        <v>42</v>
      </c>
      <c r="C147" s="48" t="str">
        <f t="shared" si="30"/>
        <v>350_mM_Auxin</v>
      </c>
      <c r="D147" s="58">
        <v>20</v>
      </c>
      <c r="E147" s="49">
        <v>6</v>
      </c>
      <c r="F147" s="49">
        <v>20</v>
      </c>
      <c r="G147" s="50">
        <f t="shared" si="19"/>
        <v>0</v>
      </c>
      <c r="H147" s="50">
        <f t="shared" si="20"/>
        <v>0</v>
      </c>
      <c r="I147" s="50" t="str">
        <f t="shared" si="25"/>
        <v>no</v>
      </c>
      <c r="J147" s="50">
        <f t="shared" si="21"/>
        <v>100</v>
      </c>
      <c r="R147" s="19"/>
      <c r="W147" s="54"/>
    </row>
    <row r="148" spans="1:23" x14ac:dyDescent="0.2">
      <c r="A148" s="46">
        <v>126</v>
      </c>
      <c r="B148" s="52" t="s">
        <v>49</v>
      </c>
      <c r="C148" s="48" t="str">
        <f t="shared" si="30"/>
        <v>350_mM_Auxin</v>
      </c>
      <c r="D148" s="58">
        <v>19</v>
      </c>
      <c r="E148" s="49">
        <v>13</v>
      </c>
      <c r="F148" s="49">
        <v>19</v>
      </c>
      <c r="G148" s="50">
        <f t="shared" si="19"/>
        <v>0</v>
      </c>
      <c r="H148" s="50">
        <f t="shared" si="20"/>
        <v>0</v>
      </c>
      <c r="I148" s="50" t="str">
        <f t="shared" si="25"/>
        <v>no</v>
      </c>
      <c r="J148" s="50">
        <f t="shared" si="21"/>
        <v>100</v>
      </c>
      <c r="R148" s="19"/>
      <c r="W148" s="54"/>
    </row>
    <row r="149" spans="1:23" x14ac:dyDescent="0.2">
      <c r="A149" s="46">
        <v>127</v>
      </c>
      <c r="B149" s="52" t="s">
        <v>42</v>
      </c>
      <c r="C149" s="48" t="str">
        <f t="shared" si="30"/>
        <v>350_mM_Auxin</v>
      </c>
      <c r="D149" s="58">
        <v>20</v>
      </c>
      <c r="E149" s="49">
        <v>8</v>
      </c>
      <c r="F149" s="49">
        <v>20</v>
      </c>
      <c r="G149" s="50">
        <f t="shared" si="19"/>
        <v>0</v>
      </c>
      <c r="H149" s="50">
        <f t="shared" si="20"/>
        <v>0</v>
      </c>
      <c r="I149" s="50" t="str">
        <f t="shared" si="25"/>
        <v>no</v>
      </c>
      <c r="J149" s="50">
        <f t="shared" si="21"/>
        <v>100</v>
      </c>
      <c r="R149" s="19"/>
      <c r="W149" s="54"/>
    </row>
    <row r="150" spans="1:23" x14ac:dyDescent="0.2">
      <c r="A150" s="46">
        <v>128</v>
      </c>
      <c r="B150" s="52" t="s">
        <v>49</v>
      </c>
      <c r="C150" s="48" t="str">
        <f t="shared" si="30"/>
        <v>350_mM_Auxin</v>
      </c>
      <c r="D150" s="58">
        <v>18</v>
      </c>
      <c r="E150" s="49">
        <v>10</v>
      </c>
      <c r="F150" s="49">
        <v>18</v>
      </c>
      <c r="G150" s="50">
        <f t="shared" si="19"/>
        <v>0</v>
      </c>
      <c r="H150" s="50">
        <f t="shared" si="20"/>
        <v>0</v>
      </c>
      <c r="I150" s="50" t="str">
        <f t="shared" si="25"/>
        <v>no</v>
      </c>
      <c r="J150" s="50">
        <f t="shared" si="21"/>
        <v>100</v>
      </c>
      <c r="R150" s="19"/>
      <c r="W150" s="54"/>
    </row>
    <row r="151" spans="1:23" x14ac:dyDescent="0.2">
      <c r="A151" s="46">
        <v>129</v>
      </c>
      <c r="B151" s="52" t="s">
        <v>42</v>
      </c>
      <c r="C151" s="48" t="str">
        <f t="shared" si="30"/>
        <v>350_mM_Auxin</v>
      </c>
      <c r="D151" s="58">
        <v>20</v>
      </c>
      <c r="E151" s="49">
        <v>13</v>
      </c>
      <c r="F151" s="49">
        <v>20</v>
      </c>
      <c r="G151" s="50">
        <f t="shared" si="19"/>
        <v>0</v>
      </c>
      <c r="H151" s="50">
        <f t="shared" si="20"/>
        <v>0</v>
      </c>
      <c r="I151" s="50" t="str">
        <f t="shared" si="25"/>
        <v>no</v>
      </c>
      <c r="J151" s="50">
        <f t="shared" si="21"/>
        <v>100</v>
      </c>
      <c r="R151" s="19"/>
      <c r="W151" s="54"/>
    </row>
    <row r="152" spans="1:23" x14ac:dyDescent="0.2">
      <c r="A152" s="60">
        <v>130</v>
      </c>
      <c r="B152" s="52" t="s">
        <v>49</v>
      </c>
      <c r="C152" s="61" t="str">
        <f t="shared" si="30"/>
        <v>350_mM_Auxin</v>
      </c>
      <c r="D152" s="58">
        <v>18</v>
      </c>
      <c r="E152" s="49">
        <v>13</v>
      </c>
      <c r="F152" s="49">
        <v>18</v>
      </c>
      <c r="G152" s="62">
        <f t="shared" ref="G152:G154" si="31">D152-F152</f>
        <v>0</v>
      </c>
      <c r="H152" s="62">
        <f t="shared" ref="H152:H154" si="32">D152-F152</f>
        <v>0</v>
      </c>
      <c r="I152" s="62" t="str">
        <f t="shared" si="25"/>
        <v>no</v>
      </c>
      <c r="J152" s="62">
        <f t="shared" ref="J152:J154" si="33">(F152/D152)*100</f>
        <v>100</v>
      </c>
      <c r="R152" s="19"/>
      <c r="W152" s="54"/>
    </row>
    <row r="153" spans="1:23" x14ac:dyDescent="0.2">
      <c r="A153" s="60">
        <v>131</v>
      </c>
      <c r="B153" s="52" t="s">
        <v>42</v>
      </c>
      <c r="C153" s="61" t="str">
        <f t="shared" si="30"/>
        <v>350_mM_Auxin</v>
      </c>
      <c r="D153" s="58">
        <v>20</v>
      </c>
      <c r="E153" s="49">
        <v>16</v>
      </c>
      <c r="F153" s="49">
        <v>20</v>
      </c>
      <c r="G153" s="62">
        <f t="shared" si="31"/>
        <v>0</v>
      </c>
      <c r="H153" s="62">
        <f t="shared" si="32"/>
        <v>0</v>
      </c>
      <c r="I153" s="62" t="str">
        <f t="shared" si="25"/>
        <v>no</v>
      </c>
      <c r="J153" s="62">
        <f t="shared" si="33"/>
        <v>100</v>
      </c>
      <c r="R153" s="19"/>
      <c r="W153" s="54"/>
    </row>
    <row r="154" spans="1:23" x14ac:dyDescent="0.2">
      <c r="A154" s="60">
        <v>132</v>
      </c>
      <c r="B154" s="52" t="s">
        <v>49</v>
      </c>
      <c r="C154" s="61" t="str">
        <f t="shared" si="30"/>
        <v>350_mM_Auxin</v>
      </c>
      <c r="D154" s="58">
        <v>20</v>
      </c>
      <c r="E154" s="49">
        <v>6</v>
      </c>
      <c r="F154" s="57">
        <v>20</v>
      </c>
      <c r="G154" s="62">
        <f t="shared" si="31"/>
        <v>0</v>
      </c>
      <c r="H154" s="62">
        <f t="shared" si="32"/>
        <v>0</v>
      </c>
      <c r="I154" s="62" t="str">
        <f t="shared" si="25"/>
        <v>no</v>
      </c>
      <c r="J154" s="62">
        <f t="shared" si="33"/>
        <v>100</v>
      </c>
      <c r="W154" s="54"/>
    </row>
  </sheetData>
  <mergeCells count="10">
    <mergeCell ref="L22:N22"/>
    <mergeCell ref="P22:R22"/>
    <mergeCell ref="U22:W22"/>
    <mergeCell ref="X22:Z22"/>
    <mergeCell ref="C15:F15"/>
    <mergeCell ref="H15:J15"/>
    <mergeCell ref="C16:E16"/>
    <mergeCell ref="H16:J16"/>
    <mergeCell ref="C17:E17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2023-12-28T16:56:23Z</dcterms:created>
  <dcterms:modified xsi:type="dcterms:W3CDTF">2023-12-28T16:57:02Z</dcterms:modified>
</cp:coreProperties>
</file>