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lleninstitute-my.sharepoint.com/personal/adam_glaser_alleninstitute_org/Documents/manuscripts/exaspim/supplementary_material/"/>
    </mc:Choice>
  </mc:AlternateContent>
  <xr:revisionPtr revIDLastSave="186" documentId="13_ncr:1_{B1428DC0-0D40-E542-A9AF-222520A0A299}" xr6:coauthVersionLast="47" xr6:coauthVersionMax="47" xr10:uidLastSave="{57548D2F-2D60-F246-8E11-723EA659FDD4}"/>
  <bookViews>
    <workbookView xWindow="1200" yWindow="760" windowWidth="29040" windowHeight="18880" xr2:uid="{5BE9F002-050C-004F-83D4-31930B3CDB5E}"/>
  </bookViews>
  <sheets>
    <sheet name="Electronics inspection lenses" sheetId="1" r:id="rId1"/>
    <sheet name="Life sciences macro lenses" sheetId="4" r:id="rId2"/>
    <sheet name="Life sciences objective lenses" sheetId="3" r:id="rId3"/>
    <sheet name="Excitation lenses" sheetId="2" r:id="rId4"/>
    <sheet name="Large CMOS sensors" sheetId="5" r:id="rId5"/>
    <sheet name="Sony IMX411" sheetId="6" r:id="rId6"/>
    <sheet name="Lasers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L32" i="1"/>
  <c r="L31" i="1"/>
  <c r="H31" i="1"/>
  <c r="I31" i="1" s="1"/>
  <c r="M29" i="1"/>
  <c r="N29" i="1" s="1"/>
  <c r="M30" i="1"/>
  <c r="N30" i="1" s="1"/>
  <c r="L30" i="1"/>
  <c r="L29" i="1"/>
  <c r="H29" i="1"/>
  <c r="I29" i="1" s="1"/>
  <c r="H30" i="1"/>
  <c r="I30" i="1" s="1"/>
  <c r="L28" i="1"/>
  <c r="H28" i="1"/>
  <c r="M28" i="1" s="1"/>
  <c r="N28" i="1" s="1"/>
  <c r="L27" i="1"/>
  <c r="H27" i="1"/>
  <c r="I27" i="1"/>
  <c r="M27" i="1"/>
  <c r="N27" i="1" s="1"/>
  <c r="N17" i="2"/>
  <c r="N18" i="2"/>
  <c r="N19" i="2"/>
  <c r="M17" i="2"/>
  <c r="M18" i="2"/>
  <c r="M19" i="2"/>
  <c r="M20" i="2"/>
  <c r="N20" i="2" s="1"/>
  <c r="M16" i="2"/>
  <c r="N16" i="2" s="1"/>
  <c r="L20" i="2"/>
  <c r="L19" i="2"/>
  <c r="L18" i="2"/>
  <c r="L17" i="2"/>
  <c r="L16" i="2"/>
  <c r="E5" i="6"/>
  <c r="C5" i="6"/>
  <c r="D5" i="6"/>
  <c r="B5" i="6"/>
  <c r="J3" i="5"/>
  <c r="J4" i="5"/>
  <c r="J5" i="5"/>
  <c r="J6" i="5"/>
  <c r="J7" i="5"/>
  <c r="J8" i="5"/>
  <c r="J9" i="5"/>
  <c r="J10" i="5"/>
  <c r="J2" i="5"/>
  <c r="I3" i="5"/>
  <c r="I4" i="5"/>
  <c r="I5" i="5"/>
  <c r="I6" i="5"/>
  <c r="I7" i="5"/>
  <c r="I8" i="5"/>
  <c r="I9" i="5"/>
  <c r="I10" i="5"/>
  <c r="I2" i="5"/>
  <c r="J5" i="3"/>
  <c r="L5" i="3" s="1"/>
  <c r="J4" i="3"/>
  <c r="J3" i="3"/>
  <c r="J2" i="3"/>
  <c r="L5" i="4"/>
  <c r="L4" i="4"/>
  <c r="H4" i="4"/>
  <c r="L3" i="4"/>
  <c r="L2" i="4"/>
  <c r="H2" i="4"/>
  <c r="M5" i="3"/>
  <c r="H5" i="3"/>
  <c r="M4" i="3"/>
  <c r="L4" i="3"/>
  <c r="H4" i="3"/>
  <c r="M3" i="3"/>
  <c r="N3" i="3" s="1"/>
  <c r="L3" i="3"/>
  <c r="H3" i="3"/>
  <c r="M2" i="3"/>
  <c r="L2" i="3"/>
  <c r="H2" i="3"/>
  <c r="L15" i="2"/>
  <c r="H15" i="2"/>
  <c r="M14" i="2"/>
  <c r="N14" i="2" s="1"/>
  <c r="L14" i="2"/>
  <c r="H14" i="2"/>
  <c r="M13" i="2"/>
  <c r="N13" i="2" s="1"/>
  <c r="L13" i="2"/>
  <c r="H13" i="2"/>
  <c r="M12" i="2"/>
  <c r="N12" i="2" s="1"/>
  <c r="L12" i="2"/>
  <c r="H12" i="2"/>
  <c r="M11" i="2"/>
  <c r="N11" i="2" s="1"/>
  <c r="L11" i="2"/>
  <c r="H11" i="2"/>
  <c r="M10" i="2"/>
  <c r="N10" i="2" s="1"/>
  <c r="L10" i="2"/>
  <c r="H10" i="2"/>
  <c r="M9" i="2"/>
  <c r="N9" i="2" s="1"/>
  <c r="L9" i="2"/>
  <c r="H9" i="2"/>
  <c r="M8" i="2"/>
  <c r="N8" i="2" s="1"/>
  <c r="L8" i="2"/>
  <c r="H8" i="2"/>
  <c r="M7" i="2"/>
  <c r="N7" i="2" s="1"/>
  <c r="L7" i="2"/>
  <c r="H7" i="2"/>
  <c r="E7" i="2"/>
  <c r="M6" i="2"/>
  <c r="N6" i="2" s="1"/>
  <c r="L6" i="2"/>
  <c r="H6" i="2"/>
  <c r="E6" i="2"/>
  <c r="M5" i="2"/>
  <c r="N5" i="2" s="1"/>
  <c r="L5" i="2"/>
  <c r="H5" i="2"/>
  <c r="E5" i="2"/>
  <c r="M4" i="2"/>
  <c r="N4" i="2" s="1"/>
  <c r="L4" i="2"/>
  <c r="H4" i="2"/>
  <c r="E4" i="2"/>
  <c r="M3" i="2"/>
  <c r="N3" i="2" s="1"/>
  <c r="L3" i="2"/>
  <c r="H3" i="2"/>
  <c r="M2" i="2"/>
  <c r="N2" i="2" s="1"/>
  <c r="L2" i="2"/>
  <c r="H2" i="2"/>
  <c r="L6" i="1"/>
  <c r="L7" i="1"/>
  <c r="L8" i="1"/>
  <c r="L9" i="1"/>
  <c r="L10" i="1"/>
  <c r="L11" i="1"/>
  <c r="L5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2" i="1"/>
  <c r="L3" i="1"/>
  <c r="L4" i="1"/>
  <c r="L2" i="1"/>
  <c r="H3" i="1"/>
  <c r="M3" i="1" s="1"/>
  <c r="N3" i="1" s="1"/>
  <c r="H2" i="1"/>
  <c r="M2" i="1" s="1"/>
  <c r="N2" i="1" s="1"/>
  <c r="H16" i="1"/>
  <c r="M16" i="1" s="1"/>
  <c r="N16" i="1" s="1"/>
  <c r="H13" i="1"/>
  <c r="M13" i="1" s="1"/>
  <c r="N13" i="1" s="1"/>
  <c r="H14" i="1"/>
  <c r="M14" i="1" s="1"/>
  <c r="N14" i="1" s="1"/>
  <c r="H15" i="1"/>
  <c r="M15" i="1" s="1"/>
  <c r="N15" i="1" s="1"/>
  <c r="H6" i="1"/>
  <c r="M6" i="1" s="1"/>
  <c r="N6" i="1" s="1"/>
  <c r="H7" i="1"/>
  <c r="M7" i="1" s="1"/>
  <c r="N7" i="1" s="1"/>
  <c r="H8" i="1"/>
  <c r="M8" i="1" s="1"/>
  <c r="N8" i="1" s="1"/>
  <c r="H9" i="1"/>
  <c r="M9" i="1" s="1"/>
  <c r="N9" i="1" s="1"/>
  <c r="H10" i="1"/>
  <c r="M10" i="1" s="1"/>
  <c r="N10" i="1" s="1"/>
  <c r="H11" i="1"/>
  <c r="M11" i="1" s="1"/>
  <c r="N11" i="1" s="1"/>
  <c r="H5" i="1"/>
  <c r="M5" i="1" s="1"/>
  <c r="N5" i="1" s="1"/>
  <c r="H12" i="1"/>
  <c r="M12" i="1" s="1"/>
  <c r="N12" i="1" s="1"/>
  <c r="H17" i="1"/>
  <c r="M17" i="1" s="1"/>
  <c r="N17" i="1" s="1"/>
  <c r="H23" i="1"/>
  <c r="M23" i="1" s="1"/>
  <c r="N23" i="1" s="1"/>
  <c r="H24" i="1"/>
  <c r="M24" i="1" s="1"/>
  <c r="N24" i="1" s="1"/>
  <c r="H26" i="1"/>
  <c r="M26" i="1" s="1"/>
  <c r="N26" i="1" s="1"/>
  <c r="H25" i="1"/>
  <c r="M25" i="1" s="1"/>
  <c r="N25" i="1" s="1"/>
  <c r="H21" i="1"/>
  <c r="M21" i="1" s="1"/>
  <c r="N21" i="1" s="1"/>
  <c r="H20" i="1"/>
  <c r="M20" i="1" s="1"/>
  <c r="N20" i="1" s="1"/>
  <c r="H18" i="1"/>
  <c r="M18" i="1" s="1"/>
  <c r="N18" i="1" s="1"/>
  <c r="H19" i="1"/>
  <c r="M19" i="1" s="1"/>
  <c r="N19" i="1" s="1"/>
  <c r="H22" i="1"/>
  <c r="M22" i="1" s="1"/>
  <c r="N22" i="1" s="1"/>
  <c r="H4" i="1"/>
  <c r="M4" i="1" s="1"/>
  <c r="N4" i="1" s="1"/>
  <c r="I28" i="1" l="1"/>
  <c r="M31" i="1"/>
  <c r="N31" i="1" s="1"/>
  <c r="N5" i="3"/>
  <c r="I21" i="1"/>
  <c r="I11" i="1"/>
  <c r="I20" i="1"/>
  <c r="I10" i="1"/>
  <c r="I19" i="1"/>
  <c r="I9" i="1"/>
  <c r="I18" i="1"/>
  <c r="I8" i="1"/>
  <c r="I2" i="1"/>
  <c r="I17" i="1"/>
  <c r="I7" i="1"/>
  <c r="I26" i="1"/>
  <c r="I16" i="1"/>
  <c r="I6" i="1"/>
  <c r="I25" i="1"/>
  <c r="I15" i="1"/>
  <c r="I5" i="1"/>
  <c r="I24" i="1"/>
  <c r="I14" i="1"/>
  <c r="I4" i="1"/>
  <c r="I23" i="1"/>
  <c r="I13" i="1"/>
  <c r="I3" i="1"/>
  <c r="I22" i="1"/>
  <c r="I12" i="1"/>
  <c r="N2" i="3"/>
  <c r="N4" i="3"/>
</calcChain>
</file>

<file path=xl/sharedStrings.xml><?xml version="1.0" encoding="utf-8"?>
<sst xmlns="http://schemas.openxmlformats.org/spreadsheetml/2006/main" count="694" uniqueCount="194">
  <si>
    <t>Manufacturer</t>
  </si>
  <si>
    <t>Model</t>
  </si>
  <si>
    <t>Diffraction-limited over full field?</t>
  </si>
  <si>
    <t>Infinity corrected?</t>
  </si>
  <si>
    <t>Mag</t>
  </si>
  <si>
    <t>Focal length (mm)</t>
  </si>
  <si>
    <t>Numerical aperture (NA)</t>
  </si>
  <si>
    <t>Circular FOV (mm)</t>
  </si>
  <si>
    <t>Require megapixels</t>
  </si>
  <si>
    <t>Designed working distance (mm)</t>
  </si>
  <si>
    <t>Designed immersion material</t>
  </si>
  <si>
    <t>Working distance in water (mm)</t>
  </si>
  <si>
    <t>Ettendue</t>
  </si>
  <si>
    <t>Volumetric Etendue</t>
  </si>
  <si>
    <t>Notes</t>
  </si>
  <si>
    <t>Edmund Optics</t>
  </si>
  <si>
    <t>1.75X LS Series Line Scan Lens</t>
  </si>
  <si>
    <t>Yes</t>
  </si>
  <si>
    <t>No</t>
  </si>
  <si>
    <t>BK7 glass</t>
  </si>
  <si>
    <t>2.5X LS Series Line Scan Lens</t>
  </si>
  <si>
    <t>Excelitas</t>
  </si>
  <si>
    <t>d.fine HR 2.5/128</t>
  </si>
  <si>
    <t>Designed for 25 mm BK7 beamsplitter</t>
  </si>
  <si>
    <t>Schneider-Kreuznach</t>
  </si>
  <si>
    <t>SAPPHIRE 0.02/0.23x V70</t>
  </si>
  <si>
    <t>Air</t>
  </si>
  <si>
    <t>SAPPHIRE 0.03/0.29x V70</t>
  </si>
  <si>
    <t>SAPPHIRE 0.04/0.35x V70</t>
  </si>
  <si>
    <t>SAPPHIRE 0.05/0.5x V70</t>
  </si>
  <si>
    <t>SAPPHIRE 0.06/0.7x V70</t>
  </si>
  <si>
    <t>SAPPHIRE 0.08/0.875x V70</t>
  </si>
  <si>
    <t>SAPPHIRE 0.09/1.143x V70</t>
  </si>
  <si>
    <t>SAPPHIRE 0.10/1.75x V70-BS</t>
  </si>
  <si>
    <t>DIAMOND 0.12/2.6x V70-BS</t>
  </si>
  <si>
    <t>DIAMOND XL 0.16/3.33x V90-BS</t>
  </si>
  <si>
    <t>DIAMOND 0.16/3.5x V90-BS</t>
  </si>
  <si>
    <t>DIAMOND XL 0.21/5.0x V70-BS</t>
  </si>
  <si>
    <t>DIAMOND 0.22/5.2x V70-BS</t>
  </si>
  <si>
    <t>Vieworks</t>
  </si>
  <si>
    <t>VEO_JM DIAMOND 1.43X/F3.0</t>
  </si>
  <si>
    <t>Designed for 35 mm BK7 beamsplitter</t>
  </si>
  <si>
    <t>VEO_JM DIAMOND 1.67X/F3.0</t>
  </si>
  <si>
    <t>VEO_JM DIAMOND 2.5X/F2.6</t>
  </si>
  <si>
    <t>VEO_JM DIAMOND 3.33X/F2.1</t>
  </si>
  <si>
    <t>VEO_JM DIAMOND 5.0X/F1.3</t>
  </si>
  <si>
    <t>VEO_CS DIAMOND 1.67X/F3.2</t>
  </si>
  <si>
    <t>VEO_CS DIAMOND 2.5X/F2.9</t>
  </si>
  <si>
    <t>VEO_CS DIAMOND 3.33X/F2.3</t>
  </si>
  <si>
    <t>VEO_CS DIAMOND 5.0X/F1.6</t>
  </si>
  <si>
    <t>Company</t>
  </si>
  <si>
    <t>Lens #</t>
  </si>
  <si>
    <t>Pupil diam (mm)</t>
  </si>
  <si>
    <t>Total Etendue</t>
  </si>
  <si>
    <t>Total Voxels</t>
  </si>
  <si>
    <t>Zeiss</t>
  </si>
  <si>
    <t>Apo Z 1.5X / 0.37</t>
  </si>
  <si>
    <t>-</t>
  </si>
  <si>
    <t>Does not provide stated NA over entire FOV? Other Plan Apo Z options in this lens series</t>
  </si>
  <si>
    <t>Olympus</t>
  </si>
  <si>
    <t>MVPLAPO 0.63X</t>
  </si>
  <si>
    <t>Does not provide stated NA over entire FOV</t>
  </si>
  <si>
    <t>MVPLAPO 1X</t>
  </si>
  <si>
    <t>MVPLAPO 2X</t>
  </si>
  <si>
    <t>Custom</t>
  </si>
  <si>
    <t>Mesolens</t>
  </si>
  <si>
    <t>Multi</t>
  </si>
  <si>
    <t>Special Optics</t>
  </si>
  <si>
    <t>54-10-12</t>
  </si>
  <si>
    <t>54-8-12</t>
  </si>
  <si>
    <t>Cleared Tissue Lens</t>
  </si>
  <si>
    <t>XLFLUOR4X</t>
  </si>
  <si>
    <t>XLFLUOR2X</t>
  </si>
  <si>
    <t>Navitar</t>
  </si>
  <si>
    <t>1-290069</t>
  </si>
  <si>
    <t>1-290418</t>
  </si>
  <si>
    <t>1-290419</t>
  </si>
  <si>
    <t>1-290070</t>
  </si>
  <si>
    <t>1-81204</t>
  </si>
  <si>
    <t>1-81205</t>
  </si>
  <si>
    <t>1-81206</t>
  </si>
  <si>
    <t>1-81207</t>
  </si>
  <si>
    <t>1-55075</t>
  </si>
  <si>
    <t>1-55401</t>
  </si>
  <si>
    <t>1-55227</t>
  </si>
  <si>
    <t>Nikon</t>
  </si>
  <si>
    <t>Nikon AF-S 50 mm f/1.4 G SLR lens</t>
  </si>
  <si>
    <t>More info from mesoSPIM https://github.com/mesoSPIM/mesoSPIM-hardware-documentation/wiki/mesoSPIM_optical_design_excitation_arm</t>
  </si>
  <si>
    <t>SYLVINE 0.14/1.0x C</t>
  </si>
  <si>
    <t>Inf</t>
  </si>
  <si>
    <t>N/A</t>
  </si>
  <si>
    <t>Bi-telecentric</t>
  </si>
  <si>
    <t>SYLVINE 0.07/0.5x C</t>
  </si>
  <si>
    <t>SYLVINE 0.05/0.33x C</t>
  </si>
  <si>
    <t>SYLVINE 0.03/0.25x C</t>
  </si>
  <si>
    <t>SYLVINE 0.03/0.2x C</t>
  </si>
  <si>
    <t>Sensor Type</t>
  </si>
  <si>
    <t>Sensor Name</t>
  </si>
  <si>
    <t>Megapixels</t>
  </si>
  <si>
    <t>Resolution (H x V)</t>
  </si>
  <si>
    <t>Resolution (H)</t>
  </si>
  <si>
    <t>Resolution (V)</t>
  </si>
  <si>
    <t>Pixel size (µm)</t>
  </si>
  <si>
    <t>Sensor horizontal (mm)</t>
  </si>
  <si>
    <t>Sensor vertical (mm)</t>
  </si>
  <si>
    <t>Peak QE (%)</t>
  </si>
  <si>
    <t>Max ADC (bits)</t>
  </si>
  <si>
    <t>Max FPS</t>
  </si>
  <si>
    <t>Full well (e-)</t>
  </si>
  <si>
    <t>Dynamic range (dB)</t>
  </si>
  <si>
    <t>Readout</t>
  </si>
  <si>
    <t>Sony</t>
  </si>
  <si>
    <t>CMOS</t>
  </si>
  <si>
    <t>IMX411</t>
  </si>
  <si>
    <t>14192 x 10640</t>
  </si>
  <si>
    <t>~90</t>
  </si>
  <si>
    <t>Rolling (single)</t>
  </si>
  <si>
    <t>IMX461</t>
  </si>
  <si>
    <t>11648 x 8542</t>
  </si>
  <si>
    <t>IMX661</t>
  </si>
  <si>
    <t>13400 x 9528</t>
  </si>
  <si>
    <t>Global</t>
  </si>
  <si>
    <t>Samsung</t>
  </si>
  <si>
    <t>ISOCELL HM3</t>
  </si>
  <si>
    <t>12000 x 9000</t>
  </si>
  <si>
    <t>Rolling (dual)</t>
  </si>
  <si>
    <t>ISOCELL HP1</t>
  </si>
  <si>
    <t>16384 x 12288</t>
  </si>
  <si>
    <t>Canon</t>
  </si>
  <si>
    <t>120MXS</t>
  </si>
  <si>
    <t>13272 x 9176</t>
  </si>
  <si>
    <t>LI8020S</t>
  </si>
  <si>
    <t>19568 x 12588</t>
  </si>
  <si>
    <t>Gpixel</t>
  </si>
  <si>
    <t>GMAX32103</t>
  </si>
  <si>
    <t>11276 x 9200</t>
  </si>
  <si>
    <t>GMAX32152</t>
  </si>
  <si>
    <t>16556 x 9200</t>
  </si>
  <si>
    <t>VP-151MX</t>
  </si>
  <si>
    <t>pco.edge 4.2</t>
  </si>
  <si>
    <t>Bit depth</t>
  </si>
  <si>
    <t>Line rate (us)</t>
  </si>
  <si>
    <t>Frame rate (Hz)</t>
  </si>
  <si>
    <t>Raw data rate (bits/sec)</t>
  </si>
  <si>
    <t>16-bit packed data rate (MB/sec)</t>
  </si>
  <si>
    <t>Gain, K (e-/DN)</t>
  </si>
  <si>
    <t>Dark noise, σd (e-)</t>
  </si>
  <si>
    <t>DSNU1288 (e-)</t>
  </si>
  <si>
    <t>SNR Max (dB)</t>
  </si>
  <si>
    <t>Linearity error, LE (%)</t>
  </si>
  <si>
    <t>Absolute sensitivity threshold (e-)</t>
  </si>
  <si>
    <t>Saturation capacity (e-)</t>
  </si>
  <si>
    <t>Model #</t>
  </si>
  <si>
    <t>Wavelength (nm)</t>
  </si>
  <si>
    <t>Power (mW)</t>
  </si>
  <si>
    <t>MPB Communications Inc</t>
  </si>
  <si>
    <t>2-RU-VFL-P-XXX</t>
  </si>
  <si>
    <t>200, 300, 500</t>
  </si>
  <si>
    <t>200,300, 500, 1000</t>
  </si>
  <si>
    <t>200,300, 500, 1000, 1500, 2000, 5000</t>
  </si>
  <si>
    <t>200,300, 500, 1000, 1500, 2000</t>
  </si>
  <si>
    <t>200,300, 500, 1000, 1500, 2000, 3000</t>
  </si>
  <si>
    <t>200,300, 500</t>
  </si>
  <si>
    <t>Coherent Inc</t>
  </si>
  <si>
    <t>Genesis MX SLM XXX</t>
  </si>
  <si>
    <t>Genesis MX STM XXX</t>
  </si>
  <si>
    <t>Genesis CX SLM XXX</t>
  </si>
  <si>
    <t>Genesis CX STM XXX</t>
  </si>
  <si>
    <t>1000, 2000, 3000</t>
  </si>
  <si>
    <t>500, 1000</t>
  </si>
  <si>
    <t>1000, 2000, 3000, 4000</t>
  </si>
  <si>
    <t>2000, 4000</t>
  </si>
  <si>
    <t>2000, 4000, 5000</t>
  </si>
  <si>
    <t>2000, 4000, 5000, 6000, 7000, 8000, 10000</t>
  </si>
  <si>
    <t>2000, 3000</t>
  </si>
  <si>
    <t>Rayfact 1.4S Prism Suitable Model</t>
  </si>
  <si>
    <t>Rayfact 1.7S Prism Suitable Model</t>
  </si>
  <si>
    <t>Rayfact 2.5S Prism Suitable Model</t>
  </si>
  <si>
    <t>Rayfact 3.5S Prism Suitable Model</t>
  </si>
  <si>
    <t>Rayfact 5.0S Prism Suitable Model</t>
  </si>
  <si>
    <t>Rayfact 1-2x Variable Lens Prism Suitable Model</t>
  </si>
  <si>
    <t>1.00 - 2.00</t>
  </si>
  <si>
    <t>0.09 - 0.12</t>
  </si>
  <si>
    <t>527 - 234</t>
  </si>
  <si>
    <t>47.49 - 21.1</t>
  </si>
  <si>
    <t>142.47 - 63.32</t>
  </si>
  <si>
    <t>86.4 - 43.2</t>
  </si>
  <si>
    <t>Rayfact 2-5x Variable Lens Prism Suitable Model</t>
  </si>
  <si>
    <t>2.00 - 5.00</t>
  </si>
  <si>
    <t>43.20 - 16.60</t>
  </si>
  <si>
    <t>288 - 70</t>
  </si>
  <si>
    <t>25.93 - 6.33</t>
  </si>
  <si>
    <t>86.21 - 27.05</t>
  </si>
  <si>
    <t>0.13 - 0.17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</si>
</sst>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EA625-F9FC-4343-A1E3-76958FB86CCD}">
  <sheetPr codeName="Sheet1"/>
  <dimension ref="A1:O36"/>
  <sheetViews>
    <sheetView tabSelected="1" workbookViewId="0">
      <selection activeCell="G34" sqref="G34"/>
    </sheetView>
  </sheetViews>
  <sheetFormatPr baseColWidth="10" defaultColWidth="10.83203125" defaultRowHeight="14" x14ac:dyDescent="0.2"/>
  <cols>
    <col min="1" max="1" width="19" style="2" bestFit="1" customWidth="1"/>
    <col min="2" max="2" width="41.33203125" style="2" bestFit="1" customWidth="1"/>
    <col min="3" max="3" width="30.83203125" style="2" customWidth="1"/>
    <col min="4" max="4" width="19.6640625" style="2" bestFit="1" customWidth="1"/>
    <col min="5" max="5" width="9.83203125" style="2" bestFit="1" customWidth="1"/>
    <col min="6" max="6" width="15.83203125" style="2" bestFit="1" customWidth="1"/>
    <col min="7" max="7" width="21.1640625" style="2" bestFit="1" customWidth="1"/>
    <col min="8" max="8" width="16.83203125" style="2" bestFit="1" customWidth="1"/>
    <col min="9" max="9" width="17.33203125" style="2" bestFit="1" customWidth="1"/>
    <col min="10" max="10" width="28.33203125" style="2" bestFit="1" customWidth="1"/>
    <col min="11" max="11" width="24.83203125" style="2" customWidth="1"/>
    <col min="12" max="12" width="27.33203125" style="2" bestFit="1" customWidth="1"/>
    <col min="13" max="13" width="12.1640625" style="2" bestFit="1" customWidth="1"/>
    <col min="14" max="14" width="17" style="2" bestFit="1" customWidth="1"/>
    <col min="15" max="15" width="118" style="2" bestFit="1" customWidth="1"/>
    <col min="16" max="16384" width="10.83203125" style="2"/>
  </cols>
  <sheetData>
    <row r="1" spans="1:1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18</v>
      </c>
      <c r="E2" s="5">
        <v>1.75</v>
      </c>
      <c r="F2" s="4">
        <v>99</v>
      </c>
      <c r="G2" s="5">
        <v>9.7000000000000003E-2</v>
      </c>
      <c r="H2" s="5">
        <f>82/E2</f>
        <v>46.857142857142854</v>
      </c>
      <c r="I2" s="4">
        <f t="shared" ref="I2:I31" si="0">2*(H2/2)^2/(PI()*((0.61*0.5/G2)/1000)/2)^2/1000000*4</f>
        <v>180.00544355958755</v>
      </c>
      <c r="J2" s="2">
        <v>25</v>
      </c>
      <c r="K2" s="2" t="s">
        <v>19</v>
      </c>
      <c r="L2" s="5">
        <f>J2*1.52/1.33</f>
        <v>28.571428571428569</v>
      </c>
      <c r="M2" s="5">
        <f t="shared" ref="M2:M31" si="1">PI()/4*(2*H2/2*G2)^2</f>
        <v>16.225009407898749</v>
      </c>
      <c r="N2" s="5">
        <f t="shared" ref="N2:N31" si="2">M2*(J2*G2)</f>
        <v>39.345647814154475</v>
      </c>
    </row>
    <row r="3" spans="1:15" x14ac:dyDescent="0.2">
      <c r="A3" s="2" t="s">
        <v>15</v>
      </c>
      <c r="B3" s="2" t="s">
        <v>20</v>
      </c>
      <c r="C3" s="2" t="s">
        <v>17</v>
      </c>
      <c r="D3" s="2" t="s">
        <v>18</v>
      </c>
      <c r="E3" s="5">
        <v>2.5</v>
      </c>
      <c r="F3" s="4">
        <v>117</v>
      </c>
      <c r="G3" s="5">
        <v>0.11</v>
      </c>
      <c r="H3" s="5">
        <f>82/E3</f>
        <v>32.799999999999997</v>
      </c>
      <c r="I3" s="4">
        <f t="shared" si="0"/>
        <v>113.42887393610313</v>
      </c>
      <c r="J3" s="2">
        <v>25</v>
      </c>
      <c r="K3" s="2" t="s">
        <v>19</v>
      </c>
      <c r="L3" s="5">
        <f t="shared" ref="L3:L4" si="3">J3*1.52/1.33</f>
        <v>28.571428571428569</v>
      </c>
      <c r="M3" s="5">
        <f t="shared" si="1"/>
        <v>10.224049397325079</v>
      </c>
      <c r="N3" s="5">
        <f t="shared" si="2"/>
        <v>28.116135842643967</v>
      </c>
    </row>
    <row r="4" spans="1:15" x14ac:dyDescent="0.2">
      <c r="A4" s="2" t="s">
        <v>21</v>
      </c>
      <c r="B4" s="2" t="s">
        <v>22</v>
      </c>
      <c r="C4" s="2" t="s">
        <v>17</v>
      </c>
      <c r="D4" s="2" t="s">
        <v>18</v>
      </c>
      <c r="E4" s="5">
        <v>3.33</v>
      </c>
      <c r="F4" s="4">
        <v>128</v>
      </c>
      <c r="G4" s="5">
        <v>0.13</v>
      </c>
      <c r="H4" s="5">
        <f>82/3.33</f>
        <v>24.624624624624623</v>
      </c>
      <c r="I4" s="4">
        <f t="shared" si="0"/>
        <v>89.292813098266123</v>
      </c>
      <c r="J4" s="2">
        <v>25</v>
      </c>
      <c r="K4" s="2" t="s">
        <v>19</v>
      </c>
      <c r="L4" s="5">
        <f t="shared" si="3"/>
        <v>28.571428571428569</v>
      </c>
      <c r="M4" s="5">
        <f t="shared" si="1"/>
        <v>8.0485162222192521</v>
      </c>
      <c r="N4" s="5">
        <f t="shared" si="2"/>
        <v>26.157677722212568</v>
      </c>
      <c r="O4" s="2" t="s">
        <v>23</v>
      </c>
    </row>
    <row r="5" spans="1:15" x14ac:dyDescent="0.2">
      <c r="A5" s="2" t="s">
        <v>24</v>
      </c>
      <c r="B5" s="2" t="s">
        <v>25</v>
      </c>
      <c r="C5" s="2" t="s">
        <v>17</v>
      </c>
      <c r="D5" s="2" t="s">
        <v>18</v>
      </c>
      <c r="E5" s="5">
        <v>0.23</v>
      </c>
      <c r="F5" s="4">
        <v>95</v>
      </c>
      <c r="G5" s="5">
        <v>0.02</v>
      </c>
      <c r="H5" s="5">
        <f t="shared" ref="H5:H16" si="4">62.5/E5</f>
        <v>271.73913043478262</v>
      </c>
      <c r="I5" s="4">
        <f t="shared" si="0"/>
        <v>257.36821880599456</v>
      </c>
      <c r="J5" s="2">
        <v>515</v>
      </c>
      <c r="K5" s="2" t="s">
        <v>26</v>
      </c>
      <c r="L5" s="5">
        <f t="shared" ref="L5:L11" si="5">J5*TAN(ASIN(G5))/TAN(ASIN(G5/1.33))</f>
        <v>685.00956762887438</v>
      </c>
      <c r="M5" s="5">
        <f t="shared" si="1"/>
        <v>23.198197170293252</v>
      </c>
      <c r="N5" s="5">
        <f t="shared" si="2"/>
        <v>238.94143085402052</v>
      </c>
    </row>
    <row r="6" spans="1:15" x14ac:dyDescent="0.2">
      <c r="A6" s="2" t="s">
        <v>24</v>
      </c>
      <c r="B6" s="2" t="s">
        <v>27</v>
      </c>
      <c r="C6" s="2" t="s">
        <v>17</v>
      </c>
      <c r="D6" s="2" t="s">
        <v>18</v>
      </c>
      <c r="E6" s="5">
        <v>0.28999999999999998</v>
      </c>
      <c r="F6" s="4">
        <v>96</v>
      </c>
      <c r="G6" s="5">
        <v>0.03</v>
      </c>
      <c r="H6" s="5">
        <f t="shared" si="4"/>
        <v>215.51724137931035</v>
      </c>
      <c r="I6" s="4">
        <f t="shared" si="0"/>
        <v>364.24794581906667</v>
      </c>
      <c r="J6" s="2">
        <v>394</v>
      </c>
      <c r="K6" s="2" t="s">
        <v>26</v>
      </c>
      <c r="L6" s="5">
        <f t="shared" si="5"/>
        <v>524.12258302216901</v>
      </c>
      <c r="M6" s="5">
        <f t="shared" si="1"/>
        <v>32.831931250822286</v>
      </c>
      <c r="N6" s="5">
        <f t="shared" si="2"/>
        <v>388.07342738471942</v>
      </c>
    </row>
    <row r="7" spans="1:15" x14ac:dyDescent="0.2">
      <c r="A7" s="2" t="s">
        <v>24</v>
      </c>
      <c r="B7" s="2" t="s">
        <v>28</v>
      </c>
      <c r="C7" s="2" t="s">
        <v>17</v>
      </c>
      <c r="D7" s="2" t="s">
        <v>18</v>
      </c>
      <c r="E7" s="5">
        <v>0.35</v>
      </c>
      <c r="F7" s="4">
        <v>96</v>
      </c>
      <c r="G7" s="5">
        <v>0.04</v>
      </c>
      <c r="H7" s="5">
        <f t="shared" si="4"/>
        <v>178.57142857142858</v>
      </c>
      <c r="I7" s="4">
        <f t="shared" si="0"/>
        <v>444.56420489264048</v>
      </c>
      <c r="J7" s="2">
        <v>360</v>
      </c>
      <c r="K7" s="2" t="s">
        <v>26</v>
      </c>
      <c r="L7" s="5">
        <f t="shared" si="5"/>
        <v>478.9667364393739</v>
      </c>
      <c r="M7" s="5">
        <f t="shared" si="1"/>
        <v>40.071334867216748</v>
      </c>
      <c r="N7" s="5">
        <f t="shared" si="2"/>
        <v>577.02722208792125</v>
      </c>
    </row>
    <row r="8" spans="1:15" x14ac:dyDescent="0.2">
      <c r="A8" s="2" t="s">
        <v>24</v>
      </c>
      <c r="B8" s="2" t="s">
        <v>29</v>
      </c>
      <c r="C8" s="2" t="s">
        <v>17</v>
      </c>
      <c r="D8" s="2" t="s">
        <v>18</v>
      </c>
      <c r="E8" s="5">
        <v>0.5</v>
      </c>
      <c r="F8" s="4">
        <v>96</v>
      </c>
      <c r="G8" s="5">
        <v>0.05</v>
      </c>
      <c r="H8" s="5">
        <f t="shared" si="4"/>
        <v>125</v>
      </c>
      <c r="I8" s="4">
        <f t="shared" si="0"/>
        <v>340.36946937092773</v>
      </c>
      <c r="J8" s="2">
        <v>254</v>
      </c>
      <c r="K8" s="2" t="s">
        <v>26</v>
      </c>
      <c r="L8" s="5">
        <f t="shared" si="5"/>
        <v>338.00396313910932</v>
      </c>
      <c r="M8" s="5">
        <f t="shared" si="1"/>
        <v>30.679615757712824</v>
      </c>
      <c r="N8" s="5">
        <f t="shared" si="2"/>
        <v>389.63112012295289</v>
      </c>
    </row>
    <row r="9" spans="1:15" x14ac:dyDescent="0.2">
      <c r="A9" s="2" t="s">
        <v>24</v>
      </c>
      <c r="B9" s="2" t="s">
        <v>30</v>
      </c>
      <c r="C9" s="2" t="s">
        <v>17</v>
      </c>
      <c r="D9" s="2" t="s">
        <v>18</v>
      </c>
      <c r="E9" s="5">
        <v>0.7</v>
      </c>
      <c r="F9" s="4">
        <v>97</v>
      </c>
      <c r="G9" s="5">
        <v>0.06</v>
      </c>
      <c r="H9" s="5">
        <f t="shared" si="4"/>
        <v>89.285714285714292</v>
      </c>
      <c r="I9" s="4">
        <f t="shared" si="0"/>
        <v>250.06736525211028</v>
      </c>
      <c r="J9" s="2">
        <v>191</v>
      </c>
      <c r="K9" s="2" t="s">
        <v>26</v>
      </c>
      <c r="L9" s="5">
        <f t="shared" si="5"/>
        <v>254.22939761522954</v>
      </c>
      <c r="M9" s="5">
        <f t="shared" si="1"/>
        <v>22.540125862809425</v>
      </c>
      <c r="N9" s="5">
        <f t="shared" si="2"/>
        <v>258.30984238779598</v>
      </c>
    </row>
    <row r="10" spans="1:15" x14ac:dyDescent="0.2">
      <c r="A10" s="2" t="s">
        <v>24</v>
      </c>
      <c r="B10" s="2" t="s">
        <v>31</v>
      </c>
      <c r="C10" s="2" t="s">
        <v>17</v>
      </c>
      <c r="D10" s="2" t="s">
        <v>18</v>
      </c>
      <c r="E10" s="5">
        <v>0.875</v>
      </c>
      <c r="F10" s="4">
        <v>98</v>
      </c>
      <c r="G10" s="5">
        <v>0.08</v>
      </c>
      <c r="H10" s="5">
        <f t="shared" si="4"/>
        <v>71.428571428571431</v>
      </c>
      <c r="I10" s="4">
        <f t="shared" si="0"/>
        <v>284.52109113128989</v>
      </c>
      <c r="J10" s="2">
        <v>159</v>
      </c>
      <c r="K10" s="2" t="s">
        <v>26</v>
      </c>
      <c r="L10" s="5">
        <f t="shared" si="5"/>
        <v>211.76583535060399</v>
      </c>
      <c r="M10" s="5">
        <f t="shared" si="1"/>
        <v>25.645654315018721</v>
      </c>
      <c r="N10" s="5">
        <f t="shared" si="2"/>
        <v>326.21272288703813</v>
      </c>
    </row>
    <row r="11" spans="1:15" x14ac:dyDescent="0.2">
      <c r="A11" s="2" t="s">
        <v>24</v>
      </c>
      <c r="B11" s="2" t="s">
        <v>32</v>
      </c>
      <c r="C11" s="2" t="s">
        <v>17</v>
      </c>
      <c r="D11" s="2" t="s">
        <v>18</v>
      </c>
      <c r="E11" s="5">
        <v>1.143</v>
      </c>
      <c r="F11" s="4">
        <v>98</v>
      </c>
      <c r="G11" s="5">
        <v>0.09</v>
      </c>
      <c r="H11" s="5">
        <f t="shared" si="4"/>
        <v>54.680664916885391</v>
      </c>
      <c r="I11" s="4">
        <f t="shared" si="0"/>
        <v>211.02949306896136</v>
      </c>
      <c r="J11" s="2">
        <v>132</v>
      </c>
      <c r="K11" s="2" t="s">
        <v>26</v>
      </c>
      <c r="L11" s="5">
        <f t="shared" si="5"/>
        <v>175.87131095186911</v>
      </c>
      <c r="M11" s="5">
        <f t="shared" si="1"/>
        <v>19.021399812581578</v>
      </c>
      <c r="N11" s="5">
        <f t="shared" si="2"/>
        <v>225.97422977346912</v>
      </c>
    </row>
    <row r="12" spans="1:15" x14ac:dyDescent="0.2">
      <c r="A12" s="2" t="s">
        <v>24</v>
      </c>
      <c r="B12" s="2" t="s">
        <v>33</v>
      </c>
      <c r="C12" s="2" t="s">
        <v>17</v>
      </c>
      <c r="D12" s="2" t="s">
        <v>18</v>
      </c>
      <c r="E12" s="5">
        <v>1.75</v>
      </c>
      <c r="F12" s="4">
        <v>88</v>
      </c>
      <c r="G12" s="5">
        <v>0.1</v>
      </c>
      <c r="H12" s="5">
        <f t="shared" si="4"/>
        <v>35.714285714285715</v>
      </c>
      <c r="I12" s="4">
        <f t="shared" si="0"/>
        <v>111.14105122316009</v>
      </c>
      <c r="J12" s="2">
        <v>25</v>
      </c>
      <c r="K12" s="2" t="s">
        <v>19</v>
      </c>
      <c r="L12" s="5">
        <f t="shared" ref="L12:L33" si="6">J12*1.52/1.33</f>
        <v>28.571428571428569</v>
      </c>
      <c r="M12" s="5">
        <f t="shared" si="1"/>
        <v>10.017833716804187</v>
      </c>
      <c r="N12" s="5">
        <f t="shared" si="2"/>
        <v>25.04458429201047</v>
      </c>
    </row>
    <row r="13" spans="1:15" x14ac:dyDescent="0.2">
      <c r="A13" s="2" t="s">
        <v>24</v>
      </c>
      <c r="B13" s="2" t="s">
        <v>34</v>
      </c>
      <c r="C13" s="2" t="s">
        <v>17</v>
      </c>
      <c r="D13" s="2" t="s">
        <v>18</v>
      </c>
      <c r="E13" s="5">
        <v>2.6</v>
      </c>
      <c r="F13" s="4">
        <v>106</v>
      </c>
      <c r="G13" s="5">
        <v>0.12</v>
      </c>
      <c r="H13" s="5">
        <f t="shared" si="4"/>
        <v>24.038461538461537</v>
      </c>
      <c r="I13" s="4">
        <f t="shared" si="0"/>
        <v>72.504739037594078</v>
      </c>
      <c r="J13" s="2">
        <v>25</v>
      </c>
      <c r="K13" s="2" t="s">
        <v>19</v>
      </c>
      <c r="L13" s="5">
        <f t="shared" si="6"/>
        <v>28.571428571428569</v>
      </c>
      <c r="M13" s="5">
        <f t="shared" si="1"/>
        <v>6.535302764956576</v>
      </c>
      <c r="N13" s="5">
        <f t="shared" si="2"/>
        <v>19.605908294869728</v>
      </c>
    </row>
    <row r="14" spans="1:15" x14ac:dyDescent="0.2">
      <c r="A14" s="2" t="s">
        <v>24</v>
      </c>
      <c r="B14" s="2" t="s">
        <v>35</v>
      </c>
      <c r="C14" s="2" t="s">
        <v>17</v>
      </c>
      <c r="D14" s="2" t="s">
        <v>18</v>
      </c>
      <c r="E14" s="5">
        <v>3.33</v>
      </c>
      <c r="F14" s="4">
        <v>116</v>
      </c>
      <c r="G14" s="5">
        <v>0.16</v>
      </c>
      <c r="H14" s="5">
        <f t="shared" si="4"/>
        <v>18.768768768768769</v>
      </c>
      <c r="I14" s="4">
        <f t="shared" si="0"/>
        <v>78.578203572002195</v>
      </c>
      <c r="J14" s="2">
        <v>25</v>
      </c>
      <c r="K14" s="2" t="s">
        <v>19</v>
      </c>
      <c r="L14" s="5">
        <f t="shared" si="6"/>
        <v>28.571428571428569</v>
      </c>
      <c r="M14" s="5">
        <f t="shared" si="1"/>
        <v>7.0827418715783201</v>
      </c>
      <c r="N14" s="5">
        <f t="shared" si="2"/>
        <v>28.330967486313281</v>
      </c>
    </row>
    <row r="15" spans="1:15" x14ac:dyDescent="0.2">
      <c r="A15" s="2" t="s">
        <v>24</v>
      </c>
      <c r="B15" s="2" t="s">
        <v>36</v>
      </c>
      <c r="C15" s="2" t="s">
        <v>17</v>
      </c>
      <c r="D15" s="2" t="s">
        <v>18</v>
      </c>
      <c r="E15" s="5">
        <v>3.5</v>
      </c>
      <c r="F15" s="4">
        <v>116</v>
      </c>
      <c r="G15" s="5">
        <v>0.16</v>
      </c>
      <c r="H15" s="5">
        <f t="shared" si="4"/>
        <v>17.857142857142858</v>
      </c>
      <c r="I15" s="4">
        <f t="shared" si="0"/>
        <v>71.130272782822473</v>
      </c>
      <c r="J15" s="2">
        <v>25</v>
      </c>
      <c r="K15" s="2" t="s">
        <v>19</v>
      </c>
      <c r="L15" s="5">
        <f t="shared" si="6"/>
        <v>28.571428571428569</v>
      </c>
      <c r="M15" s="5">
        <f t="shared" si="1"/>
        <v>6.4114135787546802</v>
      </c>
      <c r="N15" s="5">
        <f t="shared" si="2"/>
        <v>25.645654315018721</v>
      </c>
    </row>
    <row r="16" spans="1:15" x14ac:dyDescent="0.2">
      <c r="A16" s="2" t="s">
        <v>24</v>
      </c>
      <c r="B16" s="2" t="s">
        <v>37</v>
      </c>
      <c r="C16" s="2" t="s">
        <v>17</v>
      </c>
      <c r="D16" s="2" t="s">
        <v>18</v>
      </c>
      <c r="E16" s="5">
        <v>5</v>
      </c>
      <c r="F16" s="4">
        <v>82</v>
      </c>
      <c r="G16" s="5">
        <v>0.21</v>
      </c>
      <c r="H16" s="5">
        <f t="shared" si="4"/>
        <v>12.5</v>
      </c>
      <c r="I16" s="4">
        <f t="shared" si="0"/>
        <v>60.041174397031661</v>
      </c>
      <c r="J16" s="2">
        <v>25</v>
      </c>
      <c r="K16" s="2" t="s">
        <v>19</v>
      </c>
      <c r="L16" s="5">
        <f t="shared" si="6"/>
        <v>28.571428571428569</v>
      </c>
      <c r="M16" s="5">
        <f t="shared" si="1"/>
        <v>5.4118842196605419</v>
      </c>
      <c r="N16" s="5">
        <f t="shared" si="2"/>
        <v>28.412392153217844</v>
      </c>
    </row>
    <row r="17" spans="1:15" x14ac:dyDescent="0.2">
      <c r="A17" s="2" t="s">
        <v>24</v>
      </c>
      <c r="B17" s="2" t="s">
        <v>38</v>
      </c>
      <c r="C17" s="2" t="s">
        <v>17</v>
      </c>
      <c r="D17" s="2" t="s">
        <v>18</v>
      </c>
      <c r="E17" s="5">
        <v>5.2</v>
      </c>
      <c r="F17" s="4">
        <v>80</v>
      </c>
      <c r="G17" s="5">
        <v>0.22</v>
      </c>
      <c r="H17" s="5">
        <f t="shared" ref="H17:H22" si="7">82/E17</f>
        <v>15.769230769230768</v>
      </c>
      <c r="I17" s="4">
        <f t="shared" si="0"/>
        <v>104.87137013323144</v>
      </c>
      <c r="J17" s="2">
        <v>25</v>
      </c>
      <c r="K17" s="2" t="s">
        <v>19</v>
      </c>
      <c r="L17" s="5">
        <f t="shared" si="6"/>
        <v>28.571428571428569</v>
      </c>
      <c r="M17" s="5">
        <f t="shared" si="1"/>
        <v>9.4527083924972981</v>
      </c>
      <c r="N17" s="5">
        <f t="shared" si="2"/>
        <v>51.989896158735142</v>
      </c>
      <c r="O17" s="2" t="s">
        <v>23</v>
      </c>
    </row>
    <row r="18" spans="1:15" x14ac:dyDescent="0.2">
      <c r="A18" s="2" t="s">
        <v>39</v>
      </c>
      <c r="B18" s="2" t="s">
        <v>40</v>
      </c>
      <c r="C18" s="2" t="s">
        <v>17</v>
      </c>
      <c r="D18" s="2" t="s">
        <v>18</v>
      </c>
      <c r="E18" s="5">
        <v>1.43</v>
      </c>
      <c r="F18" s="4">
        <v>120</v>
      </c>
      <c r="G18" s="5">
        <v>0.10100000000000001</v>
      </c>
      <c r="H18" s="5">
        <f t="shared" si="7"/>
        <v>57.342657342657347</v>
      </c>
      <c r="I18" s="4">
        <f t="shared" si="0"/>
        <v>292.27316350770963</v>
      </c>
      <c r="J18" s="2">
        <v>25</v>
      </c>
      <c r="K18" s="2" t="s">
        <v>19</v>
      </c>
      <c r="L18" s="5">
        <f t="shared" si="6"/>
        <v>28.571428571428569</v>
      </c>
      <c r="M18" s="5">
        <f t="shared" si="1"/>
        <v>26.344396779418066</v>
      </c>
      <c r="N18" s="5">
        <f t="shared" si="2"/>
        <v>66.51960186803062</v>
      </c>
      <c r="O18" s="2" t="s">
        <v>41</v>
      </c>
    </row>
    <row r="19" spans="1:15" x14ac:dyDescent="0.2">
      <c r="A19" s="2" t="s">
        <v>39</v>
      </c>
      <c r="B19" s="2" t="s">
        <v>42</v>
      </c>
      <c r="C19" s="2" t="s">
        <v>17</v>
      </c>
      <c r="D19" s="2" t="s">
        <v>18</v>
      </c>
      <c r="E19" s="5">
        <v>1.67</v>
      </c>
      <c r="F19" s="4">
        <v>118</v>
      </c>
      <c r="G19" s="5">
        <v>0.10100000000000001</v>
      </c>
      <c r="H19" s="5">
        <f t="shared" si="7"/>
        <v>49.101796407185631</v>
      </c>
      <c r="I19" s="4">
        <f t="shared" si="0"/>
        <v>214.30291227972157</v>
      </c>
      <c r="J19" s="2">
        <v>25</v>
      </c>
      <c r="K19" s="2" t="s">
        <v>19</v>
      </c>
      <c r="L19" s="5">
        <f t="shared" si="6"/>
        <v>28.571428571428569</v>
      </c>
      <c r="M19" s="5">
        <f t="shared" si="1"/>
        <v>19.316453431185057</v>
      </c>
      <c r="N19" s="5">
        <f t="shared" si="2"/>
        <v>48.774044913742273</v>
      </c>
      <c r="O19" s="2" t="s">
        <v>41</v>
      </c>
    </row>
    <row r="20" spans="1:15" x14ac:dyDescent="0.2">
      <c r="A20" s="2" t="s">
        <v>39</v>
      </c>
      <c r="B20" s="2" t="s">
        <v>43</v>
      </c>
      <c r="C20" s="2" t="s">
        <v>17</v>
      </c>
      <c r="D20" s="2" t="s">
        <v>18</v>
      </c>
      <c r="E20" s="5">
        <v>2.5</v>
      </c>
      <c r="F20" s="4">
        <v>119</v>
      </c>
      <c r="G20" s="5">
        <v>0.13400000000000001</v>
      </c>
      <c r="H20" s="5">
        <f t="shared" si="7"/>
        <v>32.799999999999997</v>
      </c>
      <c r="I20" s="4">
        <f t="shared" si="0"/>
        <v>168.32469920633619</v>
      </c>
      <c r="J20" s="2">
        <v>25</v>
      </c>
      <c r="K20" s="2" t="s">
        <v>19</v>
      </c>
      <c r="L20" s="5">
        <f t="shared" si="6"/>
        <v>28.571428571428569</v>
      </c>
      <c r="M20" s="5">
        <f t="shared" si="1"/>
        <v>15.172151320526375</v>
      </c>
      <c r="N20" s="5">
        <f t="shared" si="2"/>
        <v>50.826706923763354</v>
      </c>
      <c r="O20" s="2" t="s">
        <v>23</v>
      </c>
    </row>
    <row r="21" spans="1:15" x14ac:dyDescent="0.2">
      <c r="A21" s="2" t="s">
        <v>39</v>
      </c>
      <c r="B21" s="2" t="s">
        <v>44</v>
      </c>
      <c r="C21" s="2" t="s">
        <v>17</v>
      </c>
      <c r="D21" s="2" t="s">
        <v>18</v>
      </c>
      <c r="E21" s="5">
        <v>3.33</v>
      </c>
      <c r="F21" s="4">
        <v>121</v>
      </c>
      <c r="G21" s="5">
        <v>0.18</v>
      </c>
      <c r="H21" s="5">
        <f t="shared" si="7"/>
        <v>24.624624624624623</v>
      </c>
      <c r="I21" s="4">
        <f t="shared" si="0"/>
        <v>171.18858842507822</v>
      </c>
      <c r="J21" s="2">
        <v>25</v>
      </c>
      <c r="K21" s="2" t="s">
        <v>19</v>
      </c>
      <c r="L21" s="5">
        <f t="shared" si="6"/>
        <v>28.571428571428569</v>
      </c>
      <c r="M21" s="5">
        <f t="shared" si="1"/>
        <v>15.430291455615604</v>
      </c>
      <c r="N21" s="5">
        <f t="shared" si="2"/>
        <v>69.436311550270219</v>
      </c>
      <c r="O21" s="2" t="s">
        <v>23</v>
      </c>
    </row>
    <row r="22" spans="1:15" x14ac:dyDescent="0.2">
      <c r="A22" s="2" t="s">
        <v>39</v>
      </c>
      <c r="B22" s="2" t="s">
        <v>45</v>
      </c>
      <c r="C22" s="2" t="s">
        <v>17</v>
      </c>
      <c r="D22" s="2" t="s">
        <v>18</v>
      </c>
      <c r="E22" s="5">
        <v>5</v>
      </c>
      <c r="F22" s="4">
        <v>100</v>
      </c>
      <c r="G22" s="5">
        <v>0.30499999999999999</v>
      </c>
      <c r="H22" s="5">
        <f t="shared" si="7"/>
        <v>16.399999999999999</v>
      </c>
      <c r="I22" s="4">
        <f t="shared" si="0"/>
        <v>218.01076441954532</v>
      </c>
      <c r="J22" s="2">
        <v>35</v>
      </c>
      <c r="K22" s="2" t="s">
        <v>19</v>
      </c>
      <c r="L22" s="5">
        <f t="shared" si="6"/>
        <v>40</v>
      </c>
      <c r="M22" s="5">
        <f t="shared" si="1"/>
        <v>19.650665189796808</v>
      </c>
      <c r="N22" s="5">
        <f t="shared" si="2"/>
        <v>209.77085090108091</v>
      </c>
      <c r="O22" s="2" t="s">
        <v>41</v>
      </c>
    </row>
    <row r="23" spans="1:15" x14ac:dyDescent="0.2">
      <c r="A23" s="2" t="s">
        <v>39</v>
      </c>
      <c r="B23" s="2" t="s">
        <v>46</v>
      </c>
      <c r="C23" s="2" t="s">
        <v>17</v>
      </c>
      <c r="D23" s="2" t="s">
        <v>18</v>
      </c>
      <c r="E23" s="5">
        <v>1.67</v>
      </c>
      <c r="F23" s="4">
        <v>88</v>
      </c>
      <c r="G23" s="5">
        <v>0.10299999999999999</v>
      </c>
      <c r="H23" s="5">
        <f>62.5/E23</f>
        <v>37.425149700598801</v>
      </c>
      <c r="I23" s="4">
        <f t="shared" si="0"/>
        <v>129.47684393689886</v>
      </c>
      <c r="J23" s="2">
        <v>25</v>
      </c>
      <c r="K23" s="2" t="s">
        <v>19</v>
      </c>
      <c r="L23" s="5">
        <f t="shared" si="6"/>
        <v>28.571428571428569</v>
      </c>
      <c r="M23" s="5">
        <f t="shared" si="1"/>
        <v>11.670552675735069</v>
      </c>
      <c r="N23" s="5">
        <f t="shared" si="2"/>
        <v>30.051673140017797</v>
      </c>
      <c r="O23" s="2" t="s">
        <v>23</v>
      </c>
    </row>
    <row r="24" spans="1:15" x14ac:dyDescent="0.2">
      <c r="A24" s="2" t="s">
        <v>39</v>
      </c>
      <c r="B24" s="2" t="s">
        <v>47</v>
      </c>
      <c r="C24" s="2" t="s">
        <v>17</v>
      </c>
      <c r="D24" s="2" t="s">
        <v>18</v>
      </c>
      <c r="E24" s="5">
        <v>2.5</v>
      </c>
      <c r="F24" s="4">
        <v>105</v>
      </c>
      <c r="G24" s="5">
        <v>0.121</v>
      </c>
      <c r="H24" s="5">
        <f>62.5/E24</f>
        <v>25</v>
      </c>
      <c r="I24" s="4">
        <f t="shared" si="0"/>
        <v>79.733590416956048</v>
      </c>
      <c r="J24" s="2">
        <v>25</v>
      </c>
      <c r="K24" s="2" t="s">
        <v>19</v>
      </c>
      <c r="L24" s="5">
        <f t="shared" si="6"/>
        <v>28.571428571428569</v>
      </c>
      <c r="M24" s="5">
        <f t="shared" si="1"/>
        <v>7.1868840689387747</v>
      </c>
      <c r="N24" s="5">
        <f t="shared" si="2"/>
        <v>21.740324308539794</v>
      </c>
      <c r="O24" s="2" t="s">
        <v>23</v>
      </c>
    </row>
    <row r="25" spans="1:15" x14ac:dyDescent="0.2">
      <c r="A25" s="2" t="s">
        <v>39</v>
      </c>
      <c r="B25" s="2" t="s">
        <v>48</v>
      </c>
      <c r="C25" s="2" t="s">
        <v>17</v>
      </c>
      <c r="D25" s="2" t="s">
        <v>18</v>
      </c>
      <c r="E25" s="5">
        <v>3.33</v>
      </c>
      <c r="F25" s="4">
        <v>116</v>
      </c>
      <c r="G25" s="5">
        <v>0.157</v>
      </c>
      <c r="H25" s="5">
        <f>62.5/E25</f>
        <v>18.768768768768769</v>
      </c>
      <c r="I25" s="4">
        <f t="shared" si="0"/>
        <v>75.659146087745413</v>
      </c>
      <c r="J25" s="2">
        <v>25</v>
      </c>
      <c r="K25" s="2" t="s">
        <v>19</v>
      </c>
      <c r="L25" s="5">
        <f t="shared" si="6"/>
        <v>28.571428571428569</v>
      </c>
      <c r="M25" s="5">
        <f t="shared" si="1"/>
        <v>6.8196290778333601</v>
      </c>
      <c r="N25" s="5">
        <f t="shared" si="2"/>
        <v>26.767044130495936</v>
      </c>
      <c r="O25" s="2" t="s">
        <v>23</v>
      </c>
    </row>
    <row r="26" spans="1:15" x14ac:dyDescent="0.2">
      <c r="A26" s="2" t="s">
        <v>39</v>
      </c>
      <c r="B26" s="2" t="s">
        <v>49</v>
      </c>
      <c r="C26" s="2" t="s">
        <v>17</v>
      </c>
      <c r="D26" s="2" t="s">
        <v>18</v>
      </c>
      <c r="E26" s="5">
        <v>5</v>
      </c>
      <c r="F26" s="4">
        <v>82</v>
      </c>
      <c r="G26" s="5">
        <v>0.26100000000000001</v>
      </c>
      <c r="H26" s="5">
        <f>62.5/E26</f>
        <v>12.5</v>
      </c>
      <c r="I26" s="4">
        <f t="shared" si="0"/>
        <v>92.745234492067908</v>
      </c>
      <c r="J26" s="2">
        <v>25</v>
      </c>
      <c r="K26" s="2" t="s">
        <v>19</v>
      </c>
      <c r="L26" s="5">
        <f t="shared" si="6"/>
        <v>28.571428571428569</v>
      </c>
      <c r="M26" s="5">
        <f t="shared" si="1"/>
        <v>8.359704420124622</v>
      </c>
      <c r="N26" s="5">
        <f t="shared" si="2"/>
        <v>54.547071341313163</v>
      </c>
      <c r="O26" s="2" t="s">
        <v>23</v>
      </c>
    </row>
    <row r="27" spans="1:15" x14ac:dyDescent="0.2">
      <c r="A27" s="2" t="s">
        <v>85</v>
      </c>
      <c r="B27" s="2" t="s">
        <v>175</v>
      </c>
      <c r="C27" s="2" t="s">
        <v>17</v>
      </c>
      <c r="D27" s="2" t="s">
        <v>18</v>
      </c>
      <c r="E27" s="5">
        <v>1.4</v>
      </c>
      <c r="F27" s="4">
        <v>105.9</v>
      </c>
      <c r="G27" s="5">
        <v>0.11</v>
      </c>
      <c r="H27" s="5">
        <f>86.4/E27</f>
        <v>61.714285714285722</v>
      </c>
      <c r="I27" s="4">
        <f t="shared" si="0"/>
        <v>401.55713484159924</v>
      </c>
      <c r="J27" s="2">
        <v>25</v>
      </c>
      <c r="K27" s="2" t="s">
        <v>19</v>
      </c>
      <c r="L27" s="5">
        <f t="shared" si="6"/>
        <v>28.571428571428569</v>
      </c>
      <c r="M27" s="5">
        <f t="shared" si="1"/>
        <v>36.194840343575784</v>
      </c>
      <c r="N27" s="5">
        <f t="shared" si="2"/>
        <v>99.535810944833401</v>
      </c>
    </row>
    <row r="28" spans="1:15" x14ac:dyDescent="0.2">
      <c r="A28" s="2" t="s">
        <v>85</v>
      </c>
      <c r="B28" s="2" t="s">
        <v>176</v>
      </c>
      <c r="C28" s="2" t="s">
        <v>17</v>
      </c>
      <c r="D28" s="2" t="s">
        <v>18</v>
      </c>
      <c r="E28" s="5">
        <v>1.75</v>
      </c>
      <c r="F28" s="4">
        <v>106.9</v>
      </c>
      <c r="G28" s="2">
        <v>0.11</v>
      </c>
      <c r="H28" s="5">
        <f>86.4/E28</f>
        <v>49.371428571428574</v>
      </c>
      <c r="I28" s="4">
        <f t="shared" si="0"/>
        <v>256.99656629862346</v>
      </c>
      <c r="J28" s="2">
        <v>25</v>
      </c>
      <c r="K28" s="2" t="s">
        <v>19</v>
      </c>
      <c r="L28" s="5">
        <f t="shared" si="6"/>
        <v>28.571428571428569</v>
      </c>
      <c r="M28" s="5">
        <f t="shared" si="1"/>
        <v>23.164697819888506</v>
      </c>
      <c r="N28" s="5">
        <f t="shared" si="2"/>
        <v>63.702919004693392</v>
      </c>
    </row>
    <row r="29" spans="1:15" x14ac:dyDescent="0.2">
      <c r="A29" s="2" t="s">
        <v>85</v>
      </c>
      <c r="B29" s="2" t="s">
        <v>177</v>
      </c>
      <c r="C29" s="2" t="s">
        <v>17</v>
      </c>
      <c r="D29" s="2" t="s">
        <v>18</v>
      </c>
      <c r="E29" s="5">
        <v>2.5</v>
      </c>
      <c r="F29" s="4">
        <v>117.4</v>
      </c>
      <c r="G29" s="2">
        <v>0.14000000000000001</v>
      </c>
      <c r="H29" s="5">
        <f t="shared" ref="H29:H31" si="8">86.4/E29</f>
        <v>34.56</v>
      </c>
      <c r="I29" s="4">
        <f t="shared" si="0"/>
        <v>203.98305972991571</v>
      </c>
      <c r="J29" s="2">
        <v>25</v>
      </c>
      <c r="K29" s="2" t="s">
        <v>19</v>
      </c>
      <c r="L29" s="5">
        <f t="shared" si="6"/>
        <v>28.571428571428569</v>
      </c>
      <c r="M29" s="5">
        <f t="shared" si="1"/>
        <v>18.38626098034787</v>
      </c>
      <c r="N29" s="5">
        <f t="shared" si="2"/>
        <v>64.351913431217554</v>
      </c>
    </row>
    <row r="30" spans="1:15" x14ac:dyDescent="0.2">
      <c r="A30" s="2" t="s">
        <v>85</v>
      </c>
      <c r="B30" s="2" t="s">
        <v>178</v>
      </c>
      <c r="C30" s="2" t="s">
        <v>17</v>
      </c>
      <c r="D30" s="2" t="s">
        <v>18</v>
      </c>
      <c r="E30" s="5">
        <v>3.5</v>
      </c>
      <c r="F30" s="4">
        <v>117.5</v>
      </c>
      <c r="G30" s="2">
        <v>0.16</v>
      </c>
      <c r="H30" s="5">
        <f t="shared" si="8"/>
        <v>24.685714285714287</v>
      </c>
      <c r="I30" s="4">
        <f t="shared" si="0"/>
        <v>135.93206812489177</v>
      </c>
      <c r="J30" s="2">
        <v>25</v>
      </c>
      <c r="K30" s="2" t="s">
        <v>19</v>
      </c>
      <c r="L30" s="5">
        <f t="shared" si="6"/>
        <v>28.571428571428569</v>
      </c>
      <c r="M30" s="5">
        <f t="shared" si="1"/>
        <v>12.252402152668299</v>
      </c>
      <c r="N30" s="5">
        <f t="shared" si="2"/>
        <v>49.009608610673197</v>
      </c>
    </row>
    <row r="31" spans="1:15" x14ac:dyDescent="0.2">
      <c r="A31" s="2" t="s">
        <v>85</v>
      </c>
      <c r="B31" s="2" t="s">
        <v>179</v>
      </c>
      <c r="C31" s="2" t="s">
        <v>17</v>
      </c>
      <c r="D31" s="2" t="s">
        <v>18</v>
      </c>
      <c r="E31" s="5">
        <v>5</v>
      </c>
      <c r="F31" s="4">
        <v>117.5</v>
      </c>
      <c r="G31" s="2">
        <v>0.17</v>
      </c>
      <c r="H31" s="2">
        <f t="shared" si="8"/>
        <v>17.28</v>
      </c>
      <c r="I31" s="4">
        <f t="shared" si="0"/>
        <v>75.192735027991887</v>
      </c>
      <c r="J31" s="2">
        <v>25</v>
      </c>
      <c r="K31" s="2" t="s">
        <v>19</v>
      </c>
      <c r="L31" s="5">
        <f t="shared" si="6"/>
        <v>28.571428571428569</v>
      </c>
      <c r="M31" s="5">
        <f t="shared" si="1"/>
        <v>6.777588550153741</v>
      </c>
      <c r="N31" s="5">
        <f t="shared" si="2"/>
        <v>28.804751338153398</v>
      </c>
    </row>
    <row r="32" spans="1:15" x14ac:dyDescent="0.2">
      <c r="A32" s="2" t="s">
        <v>85</v>
      </c>
      <c r="B32" s="2" t="s">
        <v>180</v>
      </c>
      <c r="C32" s="2" t="s">
        <v>17</v>
      </c>
      <c r="D32" s="2" t="s">
        <v>18</v>
      </c>
      <c r="E32" s="2" t="s">
        <v>181</v>
      </c>
      <c r="F32" s="4">
        <v>105.1</v>
      </c>
      <c r="G32" s="2" t="s">
        <v>182</v>
      </c>
      <c r="H32" s="2" t="s">
        <v>186</v>
      </c>
      <c r="I32" s="2" t="s">
        <v>183</v>
      </c>
      <c r="J32" s="2">
        <v>25</v>
      </c>
      <c r="K32" s="2" t="s">
        <v>19</v>
      </c>
      <c r="L32" s="5">
        <f t="shared" si="6"/>
        <v>28.571428571428569</v>
      </c>
      <c r="M32" s="2" t="s">
        <v>184</v>
      </c>
      <c r="N32" s="2" t="s">
        <v>185</v>
      </c>
    </row>
    <row r="33" spans="1:14" x14ac:dyDescent="0.2">
      <c r="A33" s="2" t="s">
        <v>85</v>
      </c>
      <c r="B33" s="2" t="s">
        <v>187</v>
      </c>
      <c r="C33" s="2" t="s">
        <v>17</v>
      </c>
      <c r="D33" s="2" t="s">
        <v>18</v>
      </c>
      <c r="E33" s="2" t="s">
        <v>188</v>
      </c>
      <c r="F33" s="4">
        <v>117</v>
      </c>
      <c r="G33" s="2" t="s">
        <v>193</v>
      </c>
      <c r="H33" s="2" t="s">
        <v>189</v>
      </c>
      <c r="I33" s="2" t="s">
        <v>190</v>
      </c>
      <c r="J33" s="2">
        <v>25</v>
      </c>
      <c r="K33" s="2" t="s">
        <v>19</v>
      </c>
      <c r="L33" s="5">
        <f t="shared" si="6"/>
        <v>28.571428571428569</v>
      </c>
      <c r="M33" s="2" t="s">
        <v>191</v>
      </c>
      <c r="N33" s="2" t="s">
        <v>192</v>
      </c>
    </row>
    <row r="34" spans="1:14" x14ac:dyDescent="0.2">
      <c r="F34" s="5"/>
    </row>
    <row r="35" spans="1:14" x14ac:dyDescent="0.2">
      <c r="F35" s="5"/>
    </row>
    <row r="36" spans="1:14" x14ac:dyDescent="0.2">
      <c r="F36" s="5"/>
    </row>
  </sheetData>
  <phoneticPr fontId="1" type="noConversion"/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2C13-C133-E140-A99A-9DBF29B1D89C}">
  <sheetPr codeName="Sheet3"/>
  <dimension ref="A1:Q5"/>
  <sheetViews>
    <sheetView workbookViewId="0"/>
  </sheetViews>
  <sheetFormatPr baseColWidth="10" defaultColWidth="10.83203125" defaultRowHeight="16" x14ac:dyDescent="0.2"/>
  <cols>
    <col min="1" max="1" width="9" style="1" bestFit="1" customWidth="1"/>
    <col min="2" max="2" width="15.1640625" style="1" bestFit="1" customWidth="1"/>
    <col min="3" max="3" width="27" style="1" bestFit="1" customWidth="1"/>
    <col min="4" max="4" width="15.6640625" style="1" bestFit="1" customWidth="1"/>
    <col min="5" max="5" width="4.6640625" style="1" bestFit="1" customWidth="1"/>
    <col min="6" max="6" width="15.83203125" style="1" bestFit="1" customWidth="1"/>
    <col min="7" max="7" width="21.1640625" style="1" bestFit="1" customWidth="1"/>
    <col min="8" max="8" width="14.1640625" style="1" bestFit="1" customWidth="1"/>
    <col min="9" max="9" width="16.83203125" style="1" bestFit="1" customWidth="1"/>
    <col min="10" max="10" width="28.33203125" style="1" bestFit="1" customWidth="1"/>
    <col min="11" max="11" width="24.83203125" style="1" bestFit="1" customWidth="1"/>
    <col min="12" max="12" width="27.33203125" style="1" bestFit="1" customWidth="1"/>
    <col min="13" max="13" width="8.33203125" style="1" bestFit="1" customWidth="1"/>
    <col min="14" max="14" width="17" style="1" bestFit="1" customWidth="1"/>
    <col min="15" max="15" width="12.33203125" style="1" bestFit="1" customWidth="1"/>
    <col min="16" max="16" width="11.1640625" style="1" bestFit="1" customWidth="1"/>
    <col min="17" max="17" width="75.33203125" style="1" bestFit="1" customWidth="1"/>
    <col min="18" max="16384" width="10.83203125" style="1"/>
  </cols>
  <sheetData>
    <row r="1" spans="1:17" s="2" customFormat="1" ht="14" x14ac:dyDescent="0.2">
      <c r="A1" s="2" t="s">
        <v>50</v>
      </c>
      <c r="B1" s="2" t="s">
        <v>51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52</v>
      </c>
      <c r="I1" s="2" t="s">
        <v>7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53</v>
      </c>
      <c r="P1" s="2" t="s">
        <v>54</v>
      </c>
      <c r="Q1" s="2" t="s">
        <v>14</v>
      </c>
    </row>
    <row r="2" spans="1:17" s="2" customFormat="1" ht="14" x14ac:dyDescent="0.2">
      <c r="A2" s="2" t="s">
        <v>55</v>
      </c>
      <c r="B2" s="2" t="s">
        <v>56</v>
      </c>
      <c r="C2" s="2" t="s">
        <v>18</v>
      </c>
      <c r="D2" s="2" t="s">
        <v>17</v>
      </c>
      <c r="E2" s="5">
        <v>1.5</v>
      </c>
      <c r="F2" s="4">
        <v>110</v>
      </c>
      <c r="G2" s="5">
        <v>0.37</v>
      </c>
      <c r="H2" s="5">
        <f>2*F2*G2</f>
        <v>81.400000000000006</v>
      </c>
      <c r="I2" s="5">
        <v>22</v>
      </c>
      <c r="J2" s="2">
        <v>30</v>
      </c>
      <c r="K2" s="2" t="s">
        <v>26</v>
      </c>
      <c r="L2" s="5">
        <f t="shared" ref="L2:L5" si="0">J2*1.52/1.33</f>
        <v>34.285714285714285</v>
      </c>
      <c r="M2" s="5" t="s">
        <v>57</v>
      </c>
      <c r="N2" s="5" t="s">
        <v>57</v>
      </c>
      <c r="O2" s="5" t="s">
        <v>57</v>
      </c>
      <c r="P2" s="5" t="s">
        <v>57</v>
      </c>
      <c r="Q2" s="2" t="s">
        <v>58</v>
      </c>
    </row>
    <row r="3" spans="1:17" s="2" customFormat="1" ht="14" x14ac:dyDescent="0.2">
      <c r="A3" s="2" t="s">
        <v>59</v>
      </c>
      <c r="B3" s="2" t="s">
        <v>60</v>
      </c>
      <c r="C3" s="2" t="s">
        <v>18</v>
      </c>
      <c r="D3" s="2" t="s">
        <v>17</v>
      </c>
      <c r="E3" s="5">
        <v>0.63</v>
      </c>
      <c r="F3" s="4">
        <v>285</v>
      </c>
      <c r="G3" s="5">
        <v>0.15</v>
      </c>
      <c r="H3" s="5">
        <v>90</v>
      </c>
      <c r="I3" s="5">
        <v>70</v>
      </c>
      <c r="J3" s="2">
        <v>87</v>
      </c>
      <c r="K3" s="2" t="s">
        <v>26</v>
      </c>
      <c r="L3" s="5">
        <f t="shared" si="0"/>
        <v>99.428571428571431</v>
      </c>
      <c r="M3" s="5" t="s">
        <v>57</v>
      </c>
      <c r="N3" s="5" t="s">
        <v>57</v>
      </c>
      <c r="O3" s="5" t="s">
        <v>57</v>
      </c>
      <c r="P3" s="5" t="s">
        <v>57</v>
      </c>
      <c r="Q3" s="2" t="s">
        <v>61</v>
      </c>
    </row>
    <row r="4" spans="1:17" s="2" customFormat="1" ht="14" x14ac:dyDescent="0.2">
      <c r="A4" s="2" t="s">
        <v>59</v>
      </c>
      <c r="B4" s="2" t="s">
        <v>62</v>
      </c>
      <c r="C4" s="2" t="s">
        <v>18</v>
      </c>
      <c r="D4" s="2" t="s">
        <v>17</v>
      </c>
      <c r="E4" s="5">
        <v>1</v>
      </c>
      <c r="F4" s="4">
        <v>180</v>
      </c>
      <c r="G4" s="5">
        <v>0.25</v>
      </c>
      <c r="H4" s="5">
        <f>2*F4*G4</f>
        <v>90</v>
      </c>
      <c r="I4" s="5">
        <v>35</v>
      </c>
      <c r="J4" s="2">
        <v>60</v>
      </c>
      <c r="K4" s="2" t="s">
        <v>26</v>
      </c>
      <c r="L4" s="5">
        <f t="shared" si="0"/>
        <v>68.571428571428569</v>
      </c>
      <c r="M4" s="5" t="s">
        <v>57</v>
      </c>
      <c r="N4" s="5" t="s">
        <v>57</v>
      </c>
      <c r="O4" s="5" t="s">
        <v>57</v>
      </c>
      <c r="P4" s="5" t="s">
        <v>57</v>
      </c>
      <c r="Q4" s="2" t="s">
        <v>61</v>
      </c>
    </row>
    <row r="5" spans="1:17" s="2" customFormat="1" ht="14" x14ac:dyDescent="0.2">
      <c r="A5" s="2" t="s">
        <v>59</v>
      </c>
      <c r="B5" s="2" t="s">
        <v>63</v>
      </c>
      <c r="C5" s="2" t="s">
        <v>18</v>
      </c>
      <c r="D5" s="2" t="s">
        <v>17</v>
      </c>
      <c r="E5" s="5">
        <v>2</v>
      </c>
      <c r="F5" s="4">
        <v>90</v>
      </c>
      <c r="G5" s="5">
        <v>0.5</v>
      </c>
      <c r="H5" s="5">
        <v>90</v>
      </c>
      <c r="I5" s="5">
        <v>17.5</v>
      </c>
      <c r="J5" s="2">
        <v>20</v>
      </c>
      <c r="K5" s="2" t="s">
        <v>26</v>
      </c>
      <c r="L5" s="5">
        <f t="shared" si="0"/>
        <v>22.857142857142854</v>
      </c>
      <c r="M5" s="5" t="s">
        <v>57</v>
      </c>
      <c r="N5" s="5" t="s">
        <v>57</v>
      </c>
      <c r="O5" s="5" t="s">
        <v>57</v>
      </c>
      <c r="P5" s="5" t="s">
        <v>57</v>
      </c>
      <c r="Q5" s="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E93F9-346E-604B-A61F-6788C6FAB65A}">
  <sheetPr codeName="Sheet5"/>
  <dimension ref="A1:O27"/>
  <sheetViews>
    <sheetView workbookViewId="0"/>
  </sheetViews>
  <sheetFormatPr baseColWidth="10" defaultColWidth="10.83203125" defaultRowHeight="16" x14ac:dyDescent="0.2"/>
  <cols>
    <col min="1" max="1" width="12.83203125" style="1" bestFit="1" customWidth="1"/>
    <col min="2" max="2" width="18.1640625" style="1" bestFit="1" customWidth="1"/>
    <col min="3" max="3" width="27" style="1" bestFit="1" customWidth="1"/>
    <col min="4" max="4" width="15.6640625" style="1" bestFit="1" customWidth="1"/>
    <col min="5" max="5" width="5.6640625" style="1" bestFit="1" customWidth="1"/>
    <col min="6" max="6" width="15.83203125" style="1" bestFit="1" customWidth="1"/>
    <col min="7" max="7" width="21.1640625" style="1" bestFit="1" customWidth="1"/>
    <col min="8" max="8" width="14.1640625" style="1" bestFit="1" customWidth="1"/>
    <col min="9" max="9" width="16.83203125" style="1" bestFit="1" customWidth="1"/>
    <col min="10" max="10" width="17.33203125" style="2" bestFit="1" customWidth="1"/>
    <col min="11" max="11" width="24.83203125" style="1" bestFit="1" customWidth="1"/>
    <col min="12" max="12" width="27.33203125" style="1" bestFit="1" customWidth="1"/>
    <col min="13" max="13" width="8.33203125" style="1" bestFit="1" customWidth="1"/>
    <col min="14" max="14" width="17" style="1" bestFit="1" customWidth="1"/>
    <col min="15" max="15" width="6" style="1" bestFit="1" customWidth="1"/>
    <col min="16" max="16384" width="10.83203125" style="1"/>
  </cols>
  <sheetData>
    <row r="1" spans="1:15" s="2" customFormat="1" ht="14" x14ac:dyDescent="0.2">
      <c r="A1" s="2" t="s">
        <v>50</v>
      </c>
      <c r="B1" s="2" t="s">
        <v>51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52</v>
      </c>
      <c r="I1" s="2" t="s">
        <v>7</v>
      </c>
      <c r="J1" s="2" t="s">
        <v>8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s="2" customFormat="1" ht="14" x14ac:dyDescent="0.2">
      <c r="A2" s="2" t="s">
        <v>64</v>
      </c>
      <c r="B2" s="2" t="s">
        <v>65</v>
      </c>
      <c r="C2" s="2" t="s">
        <v>17</v>
      </c>
      <c r="D2" s="2" t="s">
        <v>17</v>
      </c>
      <c r="E2" s="5">
        <v>4</v>
      </c>
      <c r="F2" s="4">
        <v>50</v>
      </c>
      <c r="G2" s="5">
        <v>0.47</v>
      </c>
      <c r="H2" s="5">
        <f>2*F2*G2</f>
        <v>47</v>
      </c>
      <c r="I2" s="5">
        <v>6</v>
      </c>
      <c r="J2" s="4">
        <f>2*(I2/2)^2/(PI()*((0.61*0.5/G2)/1000)/2)^2/1000000*4</f>
        <v>69.292906706569369</v>
      </c>
      <c r="K2" s="2" t="s">
        <v>66</v>
      </c>
      <c r="L2" s="5">
        <f>J2</f>
        <v>69.292906706569369</v>
      </c>
      <c r="M2" s="5">
        <f>PI()/4*(2*I2/2*G2)^2</f>
        <v>6.245800354601867</v>
      </c>
      <c r="N2" s="5">
        <f>M2*(J2*G2)</f>
        <v>203.41114080126397</v>
      </c>
    </row>
    <row r="3" spans="1:15" s="2" customFormat="1" ht="14" x14ac:dyDescent="0.2">
      <c r="A3" s="2" t="s">
        <v>67</v>
      </c>
      <c r="B3" s="2" t="s">
        <v>68</v>
      </c>
      <c r="C3" s="2" t="s">
        <v>17</v>
      </c>
      <c r="D3" s="2" t="s">
        <v>17</v>
      </c>
      <c r="E3" s="5">
        <v>12</v>
      </c>
      <c r="F3" s="4">
        <v>16</v>
      </c>
      <c r="G3" s="5">
        <v>0.37</v>
      </c>
      <c r="H3" s="5">
        <f>2*F3*G3</f>
        <v>11.84</v>
      </c>
      <c r="I3" s="5">
        <v>1.2</v>
      </c>
      <c r="J3" s="4">
        <f t="shared" ref="J3:J5" si="0">2*(I3/2)^2/(PI()*((0.61*0.5/G3)/1000)/2)^2/1000000*4</f>
        <v>1.7177363382760247</v>
      </c>
      <c r="K3" s="2" t="s">
        <v>66</v>
      </c>
      <c r="L3" s="5">
        <f t="shared" ref="L3:L5" si="1">J3</f>
        <v>1.7177363382760247</v>
      </c>
      <c r="M3" s="5">
        <f>PI()/4*(2*I3/2*G3)^2</f>
        <v>0.15483025233951936</v>
      </c>
      <c r="N3" s="5">
        <f>M3*(J3*G3)</f>
        <v>9.840429376197439E-2</v>
      </c>
    </row>
    <row r="4" spans="1:15" s="2" customFormat="1" ht="14" x14ac:dyDescent="0.2">
      <c r="A4" s="2" t="s">
        <v>67</v>
      </c>
      <c r="B4" s="2" t="s">
        <v>69</v>
      </c>
      <c r="C4" s="2" t="s">
        <v>17</v>
      </c>
      <c r="D4" s="2" t="s">
        <v>17</v>
      </c>
      <c r="E4" s="5">
        <v>24</v>
      </c>
      <c r="F4" s="4">
        <v>12</v>
      </c>
      <c r="G4" s="5">
        <v>0.65</v>
      </c>
      <c r="H4" s="5">
        <f>2*F4*G4</f>
        <v>15.600000000000001</v>
      </c>
      <c r="I4" s="5">
        <v>1</v>
      </c>
      <c r="J4" s="4">
        <f t="shared" si="0"/>
        <v>3.6814361807159552</v>
      </c>
      <c r="K4" s="2" t="s">
        <v>66</v>
      </c>
      <c r="L4" s="5">
        <f t="shared" si="1"/>
        <v>3.6814361807159552</v>
      </c>
      <c r="M4" s="5">
        <f>PI()/4*(2*I4/2*G4)^2</f>
        <v>0.33183072403542191</v>
      </c>
      <c r="N4" s="5">
        <f>M4*(J4*G4)</f>
        <v>0.794048861669163</v>
      </c>
    </row>
    <row r="5" spans="1:15" s="2" customFormat="1" ht="14" x14ac:dyDescent="0.2">
      <c r="A5" s="2" t="s">
        <v>59</v>
      </c>
      <c r="B5" s="2" t="s">
        <v>70</v>
      </c>
      <c r="C5" s="2" t="s">
        <v>17</v>
      </c>
      <c r="D5" s="2" t="s">
        <v>17</v>
      </c>
      <c r="E5" s="5">
        <v>20</v>
      </c>
      <c r="F5" s="4">
        <v>10</v>
      </c>
      <c r="G5" s="5">
        <v>1</v>
      </c>
      <c r="H5" s="5">
        <f>2*F5*G5</f>
        <v>20</v>
      </c>
      <c r="I5" s="5">
        <v>1</v>
      </c>
      <c r="J5" s="4">
        <f t="shared" si="0"/>
        <v>8.7134584158957527</v>
      </c>
      <c r="K5" s="2" t="s">
        <v>66</v>
      </c>
      <c r="L5" s="5">
        <f t="shared" si="1"/>
        <v>8.7134584158957527</v>
      </c>
      <c r="M5" s="5">
        <f>PI()/4*(2*I5/2*G5)^2</f>
        <v>0.78539816339744828</v>
      </c>
      <c r="N5" s="5">
        <f>M5*(J5*G5)</f>
        <v>6.8435342366845635</v>
      </c>
    </row>
    <row r="6" spans="1:15" x14ac:dyDescent="0.2">
      <c r="J6" s="4"/>
    </row>
    <row r="7" spans="1:15" x14ac:dyDescent="0.2">
      <c r="J7" s="4"/>
    </row>
    <row r="8" spans="1:15" x14ac:dyDescent="0.2">
      <c r="J8" s="4"/>
    </row>
    <row r="9" spans="1:15" x14ac:dyDescent="0.2">
      <c r="J9" s="4"/>
    </row>
    <row r="10" spans="1:15" x14ac:dyDescent="0.2">
      <c r="J10" s="4"/>
    </row>
    <row r="11" spans="1:15" x14ac:dyDescent="0.2">
      <c r="J11" s="4"/>
    </row>
    <row r="12" spans="1:15" x14ac:dyDescent="0.2">
      <c r="J12" s="4"/>
    </row>
    <row r="13" spans="1:15" x14ac:dyDescent="0.2">
      <c r="J13" s="4"/>
    </row>
    <row r="14" spans="1:15" x14ac:dyDescent="0.2">
      <c r="J14" s="4"/>
    </row>
    <row r="15" spans="1:15" x14ac:dyDescent="0.2">
      <c r="J15" s="4"/>
    </row>
    <row r="16" spans="1:15" x14ac:dyDescent="0.2">
      <c r="J16" s="4"/>
    </row>
    <row r="17" spans="10:10" x14ac:dyDescent="0.2">
      <c r="J17" s="4"/>
    </row>
    <row r="18" spans="10:10" x14ac:dyDescent="0.2">
      <c r="J18" s="4"/>
    </row>
    <row r="19" spans="10:10" x14ac:dyDescent="0.2">
      <c r="J19" s="4"/>
    </row>
    <row r="20" spans="10:10" x14ac:dyDescent="0.2">
      <c r="J20" s="4"/>
    </row>
    <row r="21" spans="10:10" x14ac:dyDescent="0.2">
      <c r="J21" s="4"/>
    </row>
    <row r="22" spans="10:10" x14ac:dyDescent="0.2">
      <c r="J22" s="4"/>
    </row>
    <row r="23" spans="10:10" x14ac:dyDescent="0.2">
      <c r="J23" s="4"/>
    </row>
    <row r="24" spans="10:10" x14ac:dyDescent="0.2">
      <c r="J24" s="4"/>
    </row>
    <row r="25" spans="10:10" x14ac:dyDescent="0.2">
      <c r="J25" s="4"/>
    </row>
    <row r="26" spans="10:10" x14ac:dyDescent="0.2">
      <c r="J26" s="4"/>
    </row>
    <row r="27" spans="10:10" x14ac:dyDescent="0.2">
      <c r="J27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93926-8392-1545-BFDD-250E7F558FFD}">
  <sheetPr codeName="Sheet7"/>
  <dimension ref="A1:O20"/>
  <sheetViews>
    <sheetView workbookViewId="0"/>
  </sheetViews>
  <sheetFormatPr baseColWidth="10" defaultColWidth="10.83203125" defaultRowHeight="16" x14ac:dyDescent="0.2"/>
  <cols>
    <col min="1" max="1" width="19" style="1" bestFit="1" customWidth="1"/>
    <col min="2" max="2" width="30.83203125" style="1" bestFit="1" customWidth="1"/>
    <col min="3" max="3" width="27" style="1" bestFit="1" customWidth="1"/>
    <col min="4" max="4" width="15.6640625" style="1" bestFit="1" customWidth="1"/>
    <col min="5" max="5" width="10.83203125" style="1"/>
    <col min="6" max="6" width="15.83203125" style="1" bestFit="1" customWidth="1"/>
    <col min="7" max="7" width="21.1640625" style="1" bestFit="1" customWidth="1"/>
    <col min="8" max="8" width="14.1640625" style="1" bestFit="1" customWidth="1"/>
    <col min="9" max="9" width="16.83203125" style="1" bestFit="1" customWidth="1"/>
    <col min="10" max="10" width="28.33203125" style="1" bestFit="1" customWidth="1"/>
    <col min="11" max="11" width="24.83203125" style="1" bestFit="1" customWidth="1"/>
    <col min="12" max="12" width="27.33203125" style="1" bestFit="1" customWidth="1"/>
    <col min="13" max="13" width="8.33203125" style="1" bestFit="1" customWidth="1"/>
    <col min="14" max="14" width="17" style="1" bestFit="1" customWidth="1"/>
    <col min="15" max="15" width="118" style="1" bestFit="1" customWidth="1"/>
    <col min="16" max="16384" width="10.83203125" style="1"/>
  </cols>
  <sheetData>
    <row r="1" spans="1:15" s="2" customFormat="1" ht="14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52</v>
      </c>
      <c r="I1" s="2" t="s">
        <v>7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s="2" customFormat="1" ht="14" x14ac:dyDescent="0.2">
      <c r="A2" s="2" t="s">
        <v>59</v>
      </c>
      <c r="B2" s="2" t="s">
        <v>71</v>
      </c>
      <c r="C2" s="2" t="s">
        <v>17</v>
      </c>
      <c r="D2" s="2" t="s">
        <v>17</v>
      </c>
      <c r="E2" s="5">
        <v>4</v>
      </c>
      <c r="F2" s="4">
        <v>45</v>
      </c>
      <c r="G2" s="5">
        <v>0.28000000000000003</v>
      </c>
      <c r="H2" s="5">
        <f t="shared" ref="H2:H14" si="0">2*F2*G2</f>
        <v>25.200000000000003</v>
      </c>
      <c r="I2" s="5">
        <v>5.5</v>
      </c>
      <c r="J2" s="5">
        <v>28.5</v>
      </c>
      <c r="K2" s="2" t="s">
        <v>26</v>
      </c>
      <c r="L2" s="5">
        <f>J2*TAN(ASIN(G2))/TAN(ASIN(G2/1.33))</f>
        <v>38.599458712404562</v>
      </c>
      <c r="M2" s="5">
        <f t="shared" ref="M2:M20" si="1">PI()/4*(2*I2/2*G2)^2</f>
        <v>1.8626502843133883</v>
      </c>
      <c r="N2" s="5">
        <f t="shared" ref="N2:N20" si="2">M2*(J2*G2)</f>
        <v>14.863949268820839</v>
      </c>
    </row>
    <row r="3" spans="1:15" s="2" customFormat="1" ht="14" x14ac:dyDescent="0.2">
      <c r="A3" s="2" t="s">
        <v>59</v>
      </c>
      <c r="B3" s="2" t="s">
        <v>72</v>
      </c>
      <c r="C3" s="2" t="s">
        <v>17</v>
      </c>
      <c r="D3" s="2" t="s">
        <v>17</v>
      </c>
      <c r="E3" s="5">
        <v>2</v>
      </c>
      <c r="F3" s="4">
        <v>90</v>
      </c>
      <c r="G3" s="5">
        <v>0.14000000000000001</v>
      </c>
      <c r="H3" s="5">
        <f t="shared" si="0"/>
        <v>25.200000000000003</v>
      </c>
      <c r="I3" s="5">
        <v>11</v>
      </c>
      <c r="J3" s="5">
        <v>23.5</v>
      </c>
      <c r="K3" s="2" t="s">
        <v>26</v>
      </c>
      <c r="L3" s="5">
        <f t="shared" ref="L3:L20" si="3">J3*TAN(ASIN(G3))/TAN(ASIN(G3/1.33))</f>
        <v>31.390509084554775</v>
      </c>
      <c r="M3" s="5">
        <f t="shared" si="1"/>
        <v>1.8626502843133883</v>
      </c>
      <c r="N3" s="5">
        <f t="shared" si="2"/>
        <v>6.1281194353910484</v>
      </c>
    </row>
    <row r="4" spans="1:15" s="2" customFormat="1" ht="14" x14ac:dyDescent="0.2">
      <c r="A4" s="2" t="s">
        <v>73</v>
      </c>
      <c r="B4" s="2" t="s">
        <v>74</v>
      </c>
      <c r="C4" s="2" t="s">
        <v>17</v>
      </c>
      <c r="D4" s="2" t="s">
        <v>17</v>
      </c>
      <c r="E4" s="5">
        <f>200/80</f>
        <v>2.5</v>
      </c>
      <c r="F4" s="4">
        <v>80</v>
      </c>
      <c r="G4" s="5">
        <v>0.19</v>
      </c>
      <c r="H4" s="5">
        <f t="shared" si="0"/>
        <v>30.4</v>
      </c>
      <c r="I4" s="5">
        <v>10.6</v>
      </c>
      <c r="J4" s="5">
        <v>25</v>
      </c>
      <c r="K4" s="2" t="s">
        <v>26</v>
      </c>
      <c r="L4" s="5">
        <f t="shared" si="3"/>
        <v>33.519554521580993</v>
      </c>
      <c r="M4" s="5">
        <f t="shared" si="1"/>
        <v>3.1857288887800754</v>
      </c>
      <c r="N4" s="5">
        <f t="shared" si="2"/>
        <v>15.132212221705359</v>
      </c>
    </row>
    <row r="5" spans="1:15" s="2" customFormat="1" ht="14" x14ac:dyDescent="0.2">
      <c r="A5" s="2" t="s">
        <v>73</v>
      </c>
      <c r="B5" s="2" t="s">
        <v>75</v>
      </c>
      <c r="C5" s="2" t="s">
        <v>17</v>
      </c>
      <c r="D5" s="2" t="s">
        <v>17</v>
      </c>
      <c r="E5" s="5">
        <f>200/53</f>
        <v>3.7735849056603774</v>
      </c>
      <c r="F5" s="4">
        <v>53</v>
      </c>
      <c r="G5" s="5">
        <v>0.3</v>
      </c>
      <c r="H5" s="5">
        <f t="shared" si="0"/>
        <v>31.799999999999997</v>
      </c>
      <c r="I5" s="5">
        <v>6.8</v>
      </c>
      <c r="J5" s="5">
        <v>12.5</v>
      </c>
      <c r="K5" s="2" t="s">
        <v>26</v>
      </c>
      <c r="L5" s="5">
        <f t="shared" si="3"/>
        <v>16.978594312697528</v>
      </c>
      <c r="M5" s="5">
        <f t="shared" si="1"/>
        <v>3.2685129967948208</v>
      </c>
      <c r="N5" s="5">
        <f t="shared" si="2"/>
        <v>12.256923737980578</v>
      </c>
    </row>
    <row r="6" spans="1:15" s="2" customFormat="1" ht="14" x14ac:dyDescent="0.2">
      <c r="A6" s="2" t="s">
        <v>73</v>
      </c>
      <c r="B6" s="2" t="s">
        <v>76</v>
      </c>
      <c r="C6" s="2" t="s">
        <v>17</v>
      </c>
      <c r="D6" s="2" t="s">
        <v>17</v>
      </c>
      <c r="E6" s="5">
        <f>200/110</f>
        <v>1.8181818181818181</v>
      </c>
      <c r="F6" s="4">
        <v>110</v>
      </c>
      <c r="G6" s="5">
        <v>0.14000000000000001</v>
      </c>
      <c r="H6" s="5">
        <f t="shared" si="0"/>
        <v>30.800000000000004</v>
      </c>
      <c r="I6" s="5">
        <v>14.5</v>
      </c>
      <c r="J6" s="5">
        <v>40</v>
      </c>
      <c r="K6" s="2" t="s">
        <v>26</v>
      </c>
      <c r="L6" s="5">
        <f t="shared" si="3"/>
        <v>53.430653760944296</v>
      </c>
      <c r="M6" s="5">
        <f t="shared" si="1"/>
        <v>3.2365472915445452</v>
      </c>
      <c r="N6" s="5">
        <f t="shared" si="2"/>
        <v>18.124664832649454</v>
      </c>
    </row>
    <row r="7" spans="1:15" s="2" customFormat="1" ht="14" x14ac:dyDescent="0.2">
      <c r="A7" s="2" t="s">
        <v>73</v>
      </c>
      <c r="B7" s="2" t="s">
        <v>77</v>
      </c>
      <c r="C7" s="2" t="s">
        <v>17</v>
      </c>
      <c r="D7" s="2" t="s">
        <v>17</v>
      </c>
      <c r="E7" s="5">
        <f>200/160</f>
        <v>1.25</v>
      </c>
      <c r="F7" s="4">
        <v>160</v>
      </c>
      <c r="G7" s="5">
        <v>0.09</v>
      </c>
      <c r="H7" s="5">
        <f t="shared" si="0"/>
        <v>28.799999999999997</v>
      </c>
      <c r="I7" s="5">
        <v>22.2</v>
      </c>
      <c r="J7" s="5">
        <v>75</v>
      </c>
      <c r="K7" s="2" t="s">
        <v>26</v>
      </c>
      <c r="L7" s="5">
        <f t="shared" si="3"/>
        <v>99.926881222652895</v>
      </c>
      <c r="M7" s="5">
        <f t="shared" si="1"/>
        <v>3.1353126098752666</v>
      </c>
      <c r="N7" s="5">
        <f t="shared" si="2"/>
        <v>21.163360116658051</v>
      </c>
    </row>
    <row r="8" spans="1:15" s="2" customFormat="1" ht="14" x14ac:dyDescent="0.2">
      <c r="A8" s="2" t="s">
        <v>73</v>
      </c>
      <c r="B8" s="2" t="s">
        <v>78</v>
      </c>
      <c r="C8" s="2" t="s">
        <v>17</v>
      </c>
      <c r="D8" s="2" t="s">
        <v>17</v>
      </c>
      <c r="E8" s="5">
        <v>1</v>
      </c>
      <c r="F8" s="4">
        <v>200</v>
      </c>
      <c r="G8" s="5">
        <v>9.5000000000000001E-2</v>
      </c>
      <c r="H8" s="5">
        <f t="shared" si="0"/>
        <v>38</v>
      </c>
      <c r="I8" s="5">
        <v>27.5</v>
      </c>
      <c r="J8" s="5">
        <v>90</v>
      </c>
      <c r="K8" s="2" t="s">
        <v>26</v>
      </c>
      <c r="L8" s="5">
        <f t="shared" si="3"/>
        <v>119.93669335939785</v>
      </c>
      <c r="M8" s="5">
        <f t="shared" si="1"/>
        <v>5.3604651836506143</v>
      </c>
      <c r="N8" s="5">
        <f t="shared" si="2"/>
        <v>45.831977320212758</v>
      </c>
    </row>
    <row r="9" spans="1:15" s="2" customFormat="1" ht="14" x14ac:dyDescent="0.2">
      <c r="A9" s="2" t="s">
        <v>73</v>
      </c>
      <c r="B9" s="2" t="s">
        <v>79</v>
      </c>
      <c r="C9" s="2" t="s">
        <v>17</v>
      </c>
      <c r="D9" s="2" t="s">
        <v>17</v>
      </c>
      <c r="E9" s="5">
        <v>1.25</v>
      </c>
      <c r="F9" s="4">
        <v>160</v>
      </c>
      <c r="G9" s="5">
        <v>0.12</v>
      </c>
      <c r="H9" s="5">
        <f t="shared" si="0"/>
        <v>38.4</v>
      </c>
      <c r="I9" s="5">
        <v>22</v>
      </c>
      <c r="J9" s="5">
        <v>72</v>
      </c>
      <c r="K9" s="2" t="s">
        <v>26</v>
      </c>
      <c r="L9" s="5">
        <f t="shared" si="3"/>
        <v>96.063595007236145</v>
      </c>
      <c r="M9" s="5">
        <f t="shared" si="1"/>
        <v>5.4739110396148538</v>
      </c>
      <c r="N9" s="5">
        <f t="shared" si="2"/>
        <v>47.294591382272337</v>
      </c>
    </row>
    <row r="10" spans="1:15" s="2" customFormat="1" ht="14" x14ac:dyDescent="0.2">
      <c r="A10" s="2" t="s">
        <v>73</v>
      </c>
      <c r="B10" s="2" t="s">
        <v>80</v>
      </c>
      <c r="C10" s="2" t="s">
        <v>17</v>
      </c>
      <c r="D10" s="2" t="s">
        <v>17</v>
      </c>
      <c r="E10" s="5">
        <v>1.5</v>
      </c>
      <c r="F10" s="4">
        <v>133</v>
      </c>
      <c r="G10" s="5">
        <v>0.14000000000000001</v>
      </c>
      <c r="H10" s="5">
        <f t="shared" si="0"/>
        <v>37.24</v>
      </c>
      <c r="I10" s="5">
        <v>18.329999999999998</v>
      </c>
      <c r="J10" s="5">
        <v>46.5</v>
      </c>
      <c r="K10" s="2" t="s">
        <v>26</v>
      </c>
      <c r="L10" s="5">
        <f t="shared" si="3"/>
        <v>62.113134997097745</v>
      </c>
      <c r="M10" s="5">
        <f t="shared" si="1"/>
        <v>5.1721472736458063</v>
      </c>
      <c r="N10" s="5">
        <f t="shared" si="2"/>
        <v>33.670678751434203</v>
      </c>
    </row>
    <row r="11" spans="1:15" s="2" customFormat="1" ht="14" x14ac:dyDescent="0.2">
      <c r="A11" s="2" t="s">
        <v>73</v>
      </c>
      <c r="B11" s="2" t="s">
        <v>81</v>
      </c>
      <c r="C11" s="2" t="s">
        <v>17</v>
      </c>
      <c r="D11" s="2" t="s">
        <v>17</v>
      </c>
      <c r="E11" s="5">
        <v>2</v>
      </c>
      <c r="F11" s="4">
        <v>100</v>
      </c>
      <c r="G11" s="5">
        <v>0.19</v>
      </c>
      <c r="H11" s="5">
        <f t="shared" si="0"/>
        <v>38</v>
      </c>
      <c r="I11" s="5">
        <v>13.75</v>
      </c>
      <c r="J11" s="5">
        <v>32.299999999999997</v>
      </c>
      <c r="K11" s="2" t="s">
        <v>26</v>
      </c>
      <c r="L11" s="5">
        <f t="shared" si="3"/>
        <v>43.307264441882644</v>
      </c>
      <c r="M11" s="5">
        <f t="shared" si="1"/>
        <v>5.3604651836506143</v>
      </c>
      <c r="N11" s="5">
        <f t="shared" si="2"/>
        <v>32.897174832063818</v>
      </c>
    </row>
    <row r="12" spans="1:15" s="2" customFormat="1" ht="14" x14ac:dyDescent="0.2">
      <c r="A12" s="2" t="s">
        <v>73</v>
      </c>
      <c r="B12" s="2" t="s">
        <v>82</v>
      </c>
      <c r="C12" s="2" t="s">
        <v>17</v>
      </c>
      <c r="D12" s="2" t="s">
        <v>17</v>
      </c>
      <c r="E12" s="5">
        <v>4</v>
      </c>
      <c r="F12" s="4">
        <v>50</v>
      </c>
      <c r="G12" s="5">
        <v>0.19</v>
      </c>
      <c r="H12" s="5">
        <f t="shared" si="0"/>
        <v>19</v>
      </c>
      <c r="I12" s="5">
        <v>8.1</v>
      </c>
      <c r="J12" s="5">
        <v>20</v>
      </c>
      <c r="K12" s="2" t="s">
        <v>26</v>
      </c>
      <c r="L12" s="5">
        <f t="shared" si="3"/>
        <v>26.815643617264797</v>
      </c>
      <c r="M12" s="5">
        <f t="shared" si="1"/>
        <v>1.8602320433682875</v>
      </c>
      <c r="N12" s="5">
        <f t="shared" si="2"/>
        <v>7.0688817647994924</v>
      </c>
    </row>
    <row r="13" spans="1:15" s="2" customFormat="1" ht="14" x14ac:dyDescent="0.2">
      <c r="A13" s="2" t="s">
        <v>73</v>
      </c>
      <c r="B13" s="2" t="s">
        <v>83</v>
      </c>
      <c r="C13" s="2" t="s">
        <v>17</v>
      </c>
      <c r="D13" s="2" t="s">
        <v>17</v>
      </c>
      <c r="E13" s="5">
        <v>6</v>
      </c>
      <c r="F13" s="4">
        <v>33</v>
      </c>
      <c r="G13" s="5">
        <v>0.28499999999999998</v>
      </c>
      <c r="H13" s="5">
        <f t="shared" si="0"/>
        <v>18.809999999999999</v>
      </c>
      <c r="I13" s="5">
        <v>6.25</v>
      </c>
      <c r="J13" s="5">
        <v>25</v>
      </c>
      <c r="K13" s="2" t="s">
        <v>26</v>
      </c>
      <c r="L13" s="5">
        <f t="shared" si="3"/>
        <v>33.882842146410724</v>
      </c>
      <c r="M13" s="5">
        <f t="shared" si="1"/>
        <v>2.4919517899202233</v>
      </c>
      <c r="N13" s="5">
        <f t="shared" si="2"/>
        <v>17.755156503181588</v>
      </c>
    </row>
    <row r="14" spans="1:15" s="2" customFormat="1" ht="14" x14ac:dyDescent="0.2">
      <c r="A14" s="2" t="s">
        <v>73</v>
      </c>
      <c r="B14" s="2" t="s">
        <v>84</v>
      </c>
      <c r="C14" s="2" t="s">
        <v>17</v>
      </c>
      <c r="D14" s="2" t="s">
        <v>17</v>
      </c>
      <c r="E14" s="5">
        <v>10</v>
      </c>
      <c r="F14" s="4">
        <v>20</v>
      </c>
      <c r="G14" s="5">
        <v>0.4</v>
      </c>
      <c r="H14" s="5">
        <f t="shared" si="0"/>
        <v>16</v>
      </c>
      <c r="I14" s="5">
        <v>3.2</v>
      </c>
      <c r="J14" s="5">
        <v>10</v>
      </c>
      <c r="K14" s="2" t="s">
        <v>26</v>
      </c>
      <c r="L14" s="5">
        <f t="shared" si="3"/>
        <v>13.839642852534682</v>
      </c>
      <c r="M14" s="5">
        <f t="shared" si="1"/>
        <v>1.2867963509103799</v>
      </c>
      <c r="N14" s="5">
        <f t="shared" si="2"/>
        <v>5.1471854036415197</v>
      </c>
    </row>
    <row r="15" spans="1:15" s="2" customFormat="1" ht="14" x14ac:dyDescent="0.2">
      <c r="A15" s="2" t="s">
        <v>85</v>
      </c>
      <c r="B15" s="2" t="s">
        <v>86</v>
      </c>
      <c r="C15" s="2" t="s">
        <v>18</v>
      </c>
      <c r="D15" s="2" t="s">
        <v>17</v>
      </c>
      <c r="E15" s="5" t="s">
        <v>57</v>
      </c>
      <c r="F15" s="4">
        <v>50</v>
      </c>
      <c r="G15" s="5">
        <v>0.15</v>
      </c>
      <c r="H15" s="5">
        <f>2*F15*0.15</f>
        <v>15</v>
      </c>
      <c r="I15" s="5">
        <v>36</v>
      </c>
      <c r="J15" s="5">
        <v>46.5</v>
      </c>
      <c r="K15" s="2" t="s">
        <v>26</v>
      </c>
      <c r="L15" s="5">
        <f t="shared" si="3"/>
        <v>62.153620425276202</v>
      </c>
      <c r="M15" s="5" t="s">
        <v>57</v>
      </c>
      <c r="N15" s="5" t="s">
        <v>57</v>
      </c>
      <c r="O15" s="2" t="s">
        <v>87</v>
      </c>
    </row>
    <row r="16" spans="1:15" x14ac:dyDescent="0.2">
      <c r="A16" s="2" t="s">
        <v>24</v>
      </c>
      <c r="B16" s="6" t="s">
        <v>88</v>
      </c>
      <c r="C16" s="2" t="s">
        <v>17</v>
      </c>
      <c r="D16" s="2" t="s">
        <v>17</v>
      </c>
      <c r="E16" s="8">
        <v>1</v>
      </c>
      <c r="F16" s="6" t="s">
        <v>89</v>
      </c>
      <c r="G16" s="8">
        <v>0.14000000000000001</v>
      </c>
      <c r="H16" s="6" t="s">
        <v>90</v>
      </c>
      <c r="I16" s="8">
        <v>11</v>
      </c>
      <c r="J16" s="8">
        <v>47</v>
      </c>
      <c r="K16" s="6" t="s">
        <v>26</v>
      </c>
      <c r="L16" s="8">
        <f t="shared" si="3"/>
        <v>62.781018169109551</v>
      </c>
      <c r="M16" s="5">
        <f t="shared" si="1"/>
        <v>1.8626502843133883</v>
      </c>
      <c r="N16" s="5">
        <f t="shared" si="2"/>
        <v>12.256238870782097</v>
      </c>
      <c r="O16" s="6" t="s">
        <v>91</v>
      </c>
    </row>
    <row r="17" spans="1:15" x14ac:dyDescent="0.2">
      <c r="A17" s="2" t="s">
        <v>24</v>
      </c>
      <c r="B17" s="6" t="s">
        <v>92</v>
      </c>
      <c r="C17" s="2" t="s">
        <v>17</v>
      </c>
      <c r="D17" s="2" t="s">
        <v>17</v>
      </c>
      <c r="E17" s="8">
        <v>0.5</v>
      </c>
      <c r="F17" s="6" t="s">
        <v>89</v>
      </c>
      <c r="G17" s="8">
        <v>7.0000000000000007E-2</v>
      </c>
      <c r="H17" s="6" t="s">
        <v>90</v>
      </c>
      <c r="I17" s="8">
        <v>22</v>
      </c>
      <c r="J17" s="8">
        <v>195</v>
      </c>
      <c r="K17" s="6" t="s">
        <v>26</v>
      </c>
      <c r="L17" s="8">
        <f t="shared" si="3"/>
        <v>259.6274086406433</v>
      </c>
      <c r="M17" s="5">
        <f t="shared" si="1"/>
        <v>1.8626502843133883</v>
      </c>
      <c r="N17" s="5">
        <f t="shared" si="2"/>
        <v>25.425176380877755</v>
      </c>
      <c r="O17" s="6" t="s">
        <v>91</v>
      </c>
    </row>
    <row r="18" spans="1:15" x14ac:dyDescent="0.2">
      <c r="A18" s="2" t="s">
        <v>24</v>
      </c>
      <c r="B18" s="6" t="s">
        <v>93</v>
      </c>
      <c r="C18" s="2" t="s">
        <v>17</v>
      </c>
      <c r="D18" s="2" t="s">
        <v>17</v>
      </c>
      <c r="E18" s="8">
        <v>0.33</v>
      </c>
      <c r="F18" s="6" t="s">
        <v>89</v>
      </c>
      <c r="G18" s="8">
        <v>0.05</v>
      </c>
      <c r="H18" s="6" t="s">
        <v>90</v>
      </c>
      <c r="I18" s="8">
        <v>33</v>
      </c>
      <c r="J18" s="8">
        <v>161</v>
      </c>
      <c r="K18" s="6" t="s">
        <v>26</v>
      </c>
      <c r="L18" s="8">
        <f t="shared" si="3"/>
        <v>214.24660655667955</v>
      </c>
      <c r="M18" s="5">
        <f t="shared" si="1"/>
        <v>2.1382464998495534</v>
      </c>
      <c r="N18" s="5">
        <f t="shared" si="2"/>
        <v>17.212884323788906</v>
      </c>
      <c r="O18" s="6" t="s">
        <v>91</v>
      </c>
    </row>
    <row r="19" spans="1:15" x14ac:dyDescent="0.2">
      <c r="A19" s="2" t="s">
        <v>24</v>
      </c>
      <c r="B19" s="6" t="s">
        <v>94</v>
      </c>
      <c r="C19" s="2" t="s">
        <v>17</v>
      </c>
      <c r="D19" s="2" t="s">
        <v>17</v>
      </c>
      <c r="E19" s="8">
        <v>0.25</v>
      </c>
      <c r="F19" s="6" t="s">
        <v>89</v>
      </c>
      <c r="G19" s="8">
        <v>0.03</v>
      </c>
      <c r="H19" s="6" t="s">
        <v>90</v>
      </c>
      <c r="I19" s="8">
        <v>44</v>
      </c>
      <c r="J19" s="8">
        <v>176</v>
      </c>
      <c r="K19" s="6" t="s">
        <v>26</v>
      </c>
      <c r="L19" s="8">
        <f t="shared" si="3"/>
        <v>234.1258238880755</v>
      </c>
      <c r="M19" s="5">
        <f t="shared" si="1"/>
        <v>1.3684777599037135</v>
      </c>
      <c r="N19" s="5">
        <f t="shared" si="2"/>
        <v>7.2255625722916061</v>
      </c>
      <c r="O19" s="6" t="s">
        <v>91</v>
      </c>
    </row>
    <row r="20" spans="1:15" x14ac:dyDescent="0.2">
      <c r="A20" s="2" t="s">
        <v>24</v>
      </c>
      <c r="B20" s="6" t="s">
        <v>95</v>
      </c>
      <c r="C20" s="2" t="s">
        <v>17</v>
      </c>
      <c r="D20" s="2" t="s">
        <v>17</v>
      </c>
      <c r="E20" s="8">
        <v>0.2</v>
      </c>
      <c r="F20" s="6" t="s">
        <v>89</v>
      </c>
      <c r="G20" s="8">
        <v>0.03</v>
      </c>
      <c r="H20" s="6" t="s">
        <v>90</v>
      </c>
      <c r="I20" s="8">
        <v>55</v>
      </c>
      <c r="J20" s="8">
        <v>269</v>
      </c>
      <c r="K20" s="6" t="s">
        <v>26</v>
      </c>
      <c r="L20" s="8">
        <f t="shared" si="3"/>
        <v>357.84003764711542</v>
      </c>
      <c r="M20" s="5">
        <f t="shared" si="1"/>
        <v>2.1382464998495525</v>
      </c>
      <c r="N20" s="5">
        <f t="shared" si="2"/>
        <v>17.25564925378589</v>
      </c>
      <c r="O20" s="6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70395-314E-0044-AA13-CCA9C643C8D0}">
  <sheetPr codeName="Sheet9"/>
  <dimension ref="A1:P10"/>
  <sheetViews>
    <sheetView topLeftCell="D1" workbookViewId="0">
      <selection activeCell="D1" sqref="D1"/>
    </sheetView>
  </sheetViews>
  <sheetFormatPr baseColWidth="10" defaultColWidth="10.83203125" defaultRowHeight="14" x14ac:dyDescent="0.2"/>
  <cols>
    <col min="1" max="1" width="12" style="2" bestFit="1" customWidth="1"/>
    <col min="2" max="2" width="11.6640625" style="2" bestFit="1" customWidth="1"/>
    <col min="3" max="3" width="13.1640625" style="2" bestFit="1" customWidth="1"/>
    <col min="4" max="4" width="10.5" style="2" bestFit="1" customWidth="1"/>
    <col min="5" max="5" width="19.6640625" style="2" bestFit="1" customWidth="1"/>
    <col min="6" max="7" width="19.6640625" style="2" customWidth="1"/>
    <col min="8" max="8" width="12.83203125" style="2" bestFit="1" customWidth="1"/>
    <col min="9" max="9" width="20.33203125" style="2" bestFit="1" customWidth="1"/>
    <col min="10" max="10" width="20.33203125" style="2" customWidth="1"/>
    <col min="11" max="12" width="15.6640625" style="2" customWidth="1"/>
    <col min="13" max="13" width="17.83203125" style="2" bestFit="1" customWidth="1"/>
    <col min="14" max="14" width="15.6640625" style="2" customWidth="1"/>
    <col min="15" max="15" width="17.6640625" style="2" bestFit="1" customWidth="1"/>
    <col min="16" max="16" width="13.5" style="2" bestFit="1" customWidth="1"/>
    <col min="17" max="16384" width="10.83203125" style="2"/>
  </cols>
  <sheetData>
    <row r="1" spans="1:16" x14ac:dyDescent="0.2">
      <c r="A1" s="2" t="s">
        <v>0</v>
      </c>
      <c r="B1" s="2" t="s">
        <v>96</v>
      </c>
      <c r="C1" s="2" t="s">
        <v>97</v>
      </c>
      <c r="D1" s="2" t="s">
        <v>98</v>
      </c>
      <c r="E1" s="2" t="s">
        <v>99</v>
      </c>
      <c r="F1" s="2" t="s">
        <v>100</v>
      </c>
      <c r="G1" s="2" t="s">
        <v>101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</row>
    <row r="2" spans="1:16" x14ac:dyDescent="0.2">
      <c r="A2" s="2" t="s">
        <v>111</v>
      </c>
      <c r="B2" s="2" t="s">
        <v>112</v>
      </c>
      <c r="C2" s="2" t="s">
        <v>113</v>
      </c>
      <c r="D2" s="4">
        <v>151</v>
      </c>
      <c r="E2" s="2" t="s">
        <v>114</v>
      </c>
      <c r="F2" s="2">
        <v>14192</v>
      </c>
      <c r="G2" s="2">
        <v>10640</v>
      </c>
      <c r="H2" s="5">
        <v>3.76</v>
      </c>
      <c r="I2" s="5">
        <f>H2*F2/1000</f>
        <v>53.361919999999998</v>
      </c>
      <c r="J2" s="5">
        <f>H2*G2/1000</f>
        <v>40.006399999999992</v>
      </c>
      <c r="K2" s="5" t="s">
        <v>115</v>
      </c>
      <c r="L2" s="5">
        <v>16</v>
      </c>
      <c r="M2" s="5">
        <v>6.4</v>
      </c>
      <c r="N2" s="5">
        <v>50000</v>
      </c>
      <c r="O2" s="5">
        <v>80</v>
      </c>
      <c r="P2" s="2" t="s">
        <v>116</v>
      </c>
    </row>
    <row r="3" spans="1:16" x14ac:dyDescent="0.2">
      <c r="A3" s="2" t="s">
        <v>111</v>
      </c>
      <c r="B3" s="2" t="s">
        <v>112</v>
      </c>
      <c r="C3" s="2" t="s">
        <v>117</v>
      </c>
      <c r="D3" s="4">
        <v>100</v>
      </c>
      <c r="E3" s="2" t="s">
        <v>118</v>
      </c>
      <c r="F3" s="2">
        <v>11648</v>
      </c>
      <c r="G3" s="2">
        <v>8542</v>
      </c>
      <c r="H3" s="5">
        <v>3.76</v>
      </c>
      <c r="I3" s="5">
        <f t="shared" ref="I3:I10" si="0">H3*F3/1000</f>
        <v>43.796479999999995</v>
      </c>
      <c r="J3" s="5">
        <f t="shared" ref="J3:J10" si="1">H3*G3/1000</f>
        <v>32.117919999999998</v>
      </c>
      <c r="K3" s="5" t="s">
        <v>115</v>
      </c>
      <c r="L3" s="5">
        <v>16</v>
      </c>
      <c r="M3" s="5">
        <v>8.6999999999999993</v>
      </c>
      <c r="N3" s="5">
        <v>50000</v>
      </c>
      <c r="O3" s="5">
        <v>80</v>
      </c>
      <c r="P3" s="2" t="s">
        <v>116</v>
      </c>
    </row>
    <row r="4" spans="1:16" x14ac:dyDescent="0.2">
      <c r="A4" s="2" t="s">
        <v>111</v>
      </c>
      <c r="B4" s="2" t="s">
        <v>112</v>
      </c>
      <c r="C4" s="2" t="s">
        <v>119</v>
      </c>
      <c r="D4" s="4">
        <v>129</v>
      </c>
      <c r="E4" s="2" t="s">
        <v>120</v>
      </c>
      <c r="F4" s="2">
        <v>13400</v>
      </c>
      <c r="G4" s="2">
        <v>9528</v>
      </c>
      <c r="H4" s="5">
        <v>3.45</v>
      </c>
      <c r="I4" s="5">
        <f t="shared" si="0"/>
        <v>46.23</v>
      </c>
      <c r="J4" s="5">
        <f t="shared" si="1"/>
        <v>32.871600000000001</v>
      </c>
      <c r="K4" s="5" t="s">
        <v>57</v>
      </c>
      <c r="L4" s="5">
        <v>14</v>
      </c>
      <c r="M4" s="5">
        <v>21.8</v>
      </c>
      <c r="N4" s="5" t="s">
        <v>57</v>
      </c>
      <c r="O4" s="5" t="s">
        <v>57</v>
      </c>
      <c r="P4" s="2" t="s">
        <v>121</v>
      </c>
    </row>
    <row r="5" spans="1:16" x14ac:dyDescent="0.2">
      <c r="A5" s="2" t="s">
        <v>122</v>
      </c>
      <c r="B5" s="2" t="s">
        <v>112</v>
      </c>
      <c r="C5" s="2" t="s">
        <v>123</v>
      </c>
      <c r="D5" s="4">
        <v>108</v>
      </c>
      <c r="E5" s="2" t="s">
        <v>124</v>
      </c>
      <c r="F5" s="2">
        <v>12000</v>
      </c>
      <c r="G5" s="2">
        <v>9000</v>
      </c>
      <c r="H5" s="5">
        <v>0.8</v>
      </c>
      <c r="I5" s="5">
        <f t="shared" si="0"/>
        <v>9.6</v>
      </c>
      <c r="J5" s="5">
        <f t="shared" si="1"/>
        <v>7.2</v>
      </c>
      <c r="K5" s="5" t="s">
        <v>57</v>
      </c>
      <c r="L5" s="5">
        <v>10</v>
      </c>
      <c r="M5" s="5">
        <v>10</v>
      </c>
      <c r="N5" s="5" t="s">
        <v>57</v>
      </c>
      <c r="O5" s="5" t="s">
        <v>57</v>
      </c>
      <c r="P5" s="2" t="s">
        <v>125</v>
      </c>
    </row>
    <row r="6" spans="1:16" x14ac:dyDescent="0.2">
      <c r="A6" s="2" t="s">
        <v>122</v>
      </c>
      <c r="B6" s="2" t="s">
        <v>112</v>
      </c>
      <c r="C6" s="2" t="s">
        <v>126</v>
      </c>
      <c r="D6" s="4">
        <v>200</v>
      </c>
      <c r="E6" s="2" t="s">
        <v>127</v>
      </c>
      <c r="F6" s="2">
        <v>16384</v>
      </c>
      <c r="G6" s="2">
        <v>12288</v>
      </c>
      <c r="H6" s="5">
        <v>0.64</v>
      </c>
      <c r="I6" s="5">
        <f t="shared" si="0"/>
        <v>10.485760000000001</v>
      </c>
      <c r="J6" s="5">
        <f t="shared" si="1"/>
        <v>7.8643199999999993</v>
      </c>
      <c r="K6" s="5" t="s">
        <v>57</v>
      </c>
      <c r="L6" s="5">
        <v>10</v>
      </c>
      <c r="M6" s="5">
        <v>7.5</v>
      </c>
      <c r="N6" s="5" t="s">
        <v>57</v>
      </c>
      <c r="O6" s="5" t="s">
        <v>57</v>
      </c>
      <c r="P6" s="2" t="s">
        <v>125</v>
      </c>
    </row>
    <row r="7" spans="1:16" x14ac:dyDescent="0.2">
      <c r="A7" s="2" t="s">
        <v>128</v>
      </c>
      <c r="B7" s="2" t="s">
        <v>112</v>
      </c>
      <c r="C7" s="2" t="s">
        <v>129</v>
      </c>
      <c r="D7" s="4">
        <v>120</v>
      </c>
      <c r="E7" s="2" t="s">
        <v>130</v>
      </c>
      <c r="F7" s="2">
        <v>13272</v>
      </c>
      <c r="G7" s="2">
        <v>9176</v>
      </c>
      <c r="H7" s="5">
        <v>2.2000000000000002</v>
      </c>
      <c r="I7" s="5">
        <f t="shared" si="0"/>
        <v>29.198400000000003</v>
      </c>
      <c r="J7" s="5">
        <f t="shared" si="1"/>
        <v>20.187200000000001</v>
      </c>
      <c r="K7" s="5" t="s">
        <v>57</v>
      </c>
      <c r="L7" s="5">
        <v>12</v>
      </c>
      <c r="M7" s="5">
        <v>9.4</v>
      </c>
      <c r="N7" s="5">
        <v>10000</v>
      </c>
      <c r="O7" s="5"/>
      <c r="P7" s="2" t="s">
        <v>125</v>
      </c>
    </row>
    <row r="8" spans="1:16" x14ac:dyDescent="0.2">
      <c r="A8" s="2" t="s">
        <v>128</v>
      </c>
      <c r="B8" s="2" t="s">
        <v>112</v>
      </c>
      <c r="C8" s="2" t="s">
        <v>131</v>
      </c>
      <c r="D8" s="4">
        <v>250</v>
      </c>
      <c r="E8" s="2" t="s">
        <v>132</v>
      </c>
      <c r="F8" s="2">
        <v>19568</v>
      </c>
      <c r="G8" s="2">
        <v>12588</v>
      </c>
      <c r="H8" s="5">
        <v>1.5</v>
      </c>
      <c r="I8" s="5">
        <f t="shared" si="0"/>
        <v>29.352</v>
      </c>
      <c r="J8" s="5">
        <f t="shared" si="1"/>
        <v>18.882000000000001</v>
      </c>
      <c r="K8" s="5" t="s">
        <v>57</v>
      </c>
      <c r="L8" s="5">
        <v>12</v>
      </c>
      <c r="M8" s="5">
        <v>5</v>
      </c>
      <c r="N8" s="5"/>
      <c r="O8" s="5"/>
      <c r="P8" s="2" t="s">
        <v>125</v>
      </c>
    </row>
    <row r="9" spans="1:16" x14ac:dyDescent="0.2">
      <c r="A9" s="2" t="s">
        <v>133</v>
      </c>
      <c r="B9" s="2" t="s">
        <v>112</v>
      </c>
      <c r="C9" s="2" t="s">
        <v>134</v>
      </c>
      <c r="D9" s="4">
        <v>104</v>
      </c>
      <c r="E9" s="2" t="s">
        <v>135</v>
      </c>
      <c r="F9" s="2">
        <v>11276</v>
      </c>
      <c r="G9" s="2">
        <v>9200</v>
      </c>
      <c r="H9" s="5">
        <v>3.2</v>
      </c>
      <c r="I9" s="5">
        <f t="shared" si="0"/>
        <v>36.083200000000005</v>
      </c>
      <c r="J9" s="5">
        <f t="shared" si="1"/>
        <v>29.44</v>
      </c>
      <c r="K9" s="5">
        <v>66.900000000000006</v>
      </c>
      <c r="L9" s="5">
        <v>12</v>
      </c>
      <c r="M9" s="5">
        <v>24</v>
      </c>
      <c r="N9" s="5">
        <v>9000</v>
      </c>
      <c r="O9" s="5">
        <v>66</v>
      </c>
      <c r="P9" s="2" t="s">
        <v>121</v>
      </c>
    </row>
    <row r="10" spans="1:16" x14ac:dyDescent="0.2">
      <c r="A10" s="2" t="s">
        <v>133</v>
      </c>
      <c r="B10" s="2" t="s">
        <v>112</v>
      </c>
      <c r="C10" s="2" t="s">
        <v>136</v>
      </c>
      <c r="D10" s="4">
        <v>152</v>
      </c>
      <c r="E10" s="2" t="s">
        <v>137</v>
      </c>
      <c r="F10" s="2">
        <v>16556</v>
      </c>
      <c r="G10" s="2">
        <v>9200</v>
      </c>
      <c r="H10" s="5">
        <v>3.2</v>
      </c>
      <c r="I10" s="5">
        <f t="shared" si="0"/>
        <v>52.979200000000006</v>
      </c>
      <c r="J10" s="5">
        <f t="shared" si="1"/>
        <v>29.44</v>
      </c>
      <c r="K10" s="5">
        <v>66.900000000000006</v>
      </c>
      <c r="L10" s="5">
        <v>12</v>
      </c>
      <c r="M10" s="5">
        <v>16</v>
      </c>
      <c r="N10" s="5">
        <v>9300</v>
      </c>
      <c r="O10" s="5">
        <v>65.5</v>
      </c>
      <c r="P10" s="2" t="s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67B4B-7B3D-754E-91E3-DA81558E282B}">
  <sheetPr codeName="Sheet11"/>
  <dimension ref="A1:L19"/>
  <sheetViews>
    <sheetView workbookViewId="0">
      <selection sqref="A1:D1"/>
    </sheetView>
  </sheetViews>
  <sheetFormatPr baseColWidth="10" defaultColWidth="10.83203125" defaultRowHeight="16" x14ac:dyDescent="0.2"/>
  <cols>
    <col min="1" max="1" width="28.6640625" style="3" bestFit="1" customWidth="1"/>
    <col min="2" max="2" width="12.1640625" style="3" bestFit="1" customWidth="1"/>
    <col min="3" max="3" width="6.1640625" style="3" bestFit="1" customWidth="1"/>
    <col min="4" max="4" width="9.1640625" style="3" bestFit="1" customWidth="1"/>
    <col min="5" max="5" width="13" style="3" bestFit="1" customWidth="1"/>
    <col min="6" max="6" width="10.83203125" style="3"/>
    <col min="7" max="7" width="13.1640625" style="3" bestFit="1" customWidth="1"/>
    <col min="8" max="9" width="10.83203125" style="3"/>
    <col min="10" max="10" width="27.33203125" style="3" bestFit="1" customWidth="1"/>
    <col min="11" max="11" width="20.5" style="3" bestFit="1" customWidth="1"/>
    <col min="12" max="12" width="17.5" style="3" bestFit="1" customWidth="1"/>
    <col min="13" max="16384" width="10.83203125" style="3"/>
  </cols>
  <sheetData>
    <row r="1" spans="1:12" x14ac:dyDescent="0.2">
      <c r="A1" s="9" t="s">
        <v>138</v>
      </c>
      <c r="B1" s="9"/>
      <c r="C1" s="9"/>
      <c r="D1" s="9"/>
      <c r="E1" s="2" t="s">
        <v>139</v>
      </c>
    </row>
    <row r="2" spans="1:12" x14ac:dyDescent="0.2">
      <c r="A2" s="2" t="s">
        <v>140</v>
      </c>
      <c r="B2" s="2">
        <v>16</v>
      </c>
      <c r="C2" s="2">
        <v>14</v>
      </c>
      <c r="D2" s="2">
        <v>12</v>
      </c>
      <c r="E2" s="2">
        <v>16</v>
      </c>
      <c r="F2" s="2"/>
      <c r="G2" s="2"/>
      <c r="H2" s="2"/>
      <c r="I2" s="2"/>
      <c r="J2" s="2"/>
      <c r="K2" s="2"/>
      <c r="L2" s="2"/>
    </row>
    <row r="3" spans="1:12" x14ac:dyDescent="0.2">
      <c r="A3" s="2" t="s">
        <v>141</v>
      </c>
      <c r="B3" s="2">
        <v>45.44</v>
      </c>
      <c r="C3" s="2">
        <v>20.21</v>
      </c>
      <c r="D3" s="2">
        <v>15</v>
      </c>
      <c r="E3" s="2">
        <v>4.8899999999999997</v>
      </c>
      <c r="F3" s="2"/>
      <c r="G3" s="2"/>
      <c r="H3" s="2"/>
      <c r="I3" s="2"/>
      <c r="J3" s="2"/>
      <c r="K3" s="2"/>
      <c r="L3" s="2"/>
    </row>
    <row r="4" spans="1:12" x14ac:dyDescent="0.2">
      <c r="A4" s="2" t="s">
        <v>142</v>
      </c>
      <c r="B4" s="2">
        <v>2.0499999999999998</v>
      </c>
      <c r="C4" s="2">
        <v>4.5999999999999996</v>
      </c>
      <c r="D4" s="2">
        <v>6.2</v>
      </c>
      <c r="E4" s="2">
        <v>100</v>
      </c>
      <c r="F4" s="2"/>
      <c r="G4" s="2"/>
      <c r="H4" s="2"/>
      <c r="I4" s="2"/>
      <c r="J4" s="2"/>
      <c r="K4" s="2"/>
      <c r="L4" s="2"/>
    </row>
    <row r="5" spans="1:12" x14ac:dyDescent="0.2">
      <c r="A5" s="2" t="s">
        <v>143</v>
      </c>
      <c r="B5" s="4">
        <f>14192*10640*B4*B2/1000000</f>
        <v>4952.894464</v>
      </c>
      <c r="C5" s="4">
        <f>14192*10640*C4*C2/1000000</f>
        <v>9724.5854720000007</v>
      </c>
      <c r="D5" s="4">
        <f>14192*10640*D4*D2/1000000</f>
        <v>11234.614272000001</v>
      </c>
      <c r="E5" s="4">
        <f>2048*2048*E4*E2/1000000</f>
        <v>6710.8864000000003</v>
      </c>
      <c r="F5" s="2"/>
      <c r="G5" s="2"/>
      <c r="H5" s="2"/>
      <c r="I5" s="2"/>
      <c r="J5" s="2"/>
      <c r="K5" s="2"/>
      <c r="L5" s="2"/>
    </row>
    <row r="6" spans="1:12" x14ac:dyDescent="0.2">
      <c r="A6" s="2" t="s">
        <v>144</v>
      </c>
      <c r="B6" s="2">
        <v>618</v>
      </c>
      <c r="C6" s="2">
        <v>1388</v>
      </c>
      <c r="D6" s="2">
        <v>1871</v>
      </c>
      <c r="E6" s="2">
        <v>838</v>
      </c>
      <c r="F6" s="2"/>
      <c r="G6" s="2"/>
      <c r="H6" s="2"/>
      <c r="I6" s="2"/>
      <c r="J6" s="2"/>
      <c r="K6" s="2"/>
      <c r="L6" s="2"/>
    </row>
    <row r="7" spans="1:12" x14ac:dyDescent="0.2">
      <c r="A7" s="2" t="s">
        <v>145</v>
      </c>
      <c r="B7" s="2">
        <v>0.77</v>
      </c>
      <c r="C7" s="2">
        <v>3.05</v>
      </c>
      <c r="D7" s="2">
        <v>12.3</v>
      </c>
      <c r="E7" s="2">
        <v>0.42</v>
      </c>
    </row>
    <row r="8" spans="1:12" x14ac:dyDescent="0.2">
      <c r="A8" s="2" t="s">
        <v>146</v>
      </c>
      <c r="B8" s="2">
        <v>3.48</v>
      </c>
      <c r="C8" s="2">
        <v>4.57</v>
      </c>
      <c r="D8" s="2">
        <v>6.89</v>
      </c>
      <c r="E8" s="2">
        <v>1.01</v>
      </c>
    </row>
    <row r="9" spans="1:12" x14ac:dyDescent="0.2">
      <c r="A9" s="2" t="s">
        <v>147</v>
      </c>
      <c r="B9" s="2">
        <v>0.4</v>
      </c>
      <c r="C9" s="2">
        <v>0.75</v>
      </c>
      <c r="D9" s="2">
        <v>1.17</v>
      </c>
      <c r="E9" s="2">
        <v>0.56000000000000005</v>
      </c>
    </row>
    <row r="10" spans="1:12" x14ac:dyDescent="0.2">
      <c r="A10" s="2" t="s">
        <v>148</v>
      </c>
      <c r="B10" s="2">
        <v>47.02</v>
      </c>
      <c r="C10" s="2">
        <v>47.01</v>
      </c>
      <c r="D10" s="2">
        <v>47.06</v>
      </c>
      <c r="E10" s="2">
        <v>44.26</v>
      </c>
    </row>
    <row r="11" spans="1:12" x14ac:dyDescent="0.2">
      <c r="A11" s="2" t="s">
        <v>149</v>
      </c>
      <c r="B11" s="2">
        <v>1.02</v>
      </c>
      <c r="C11" s="2">
        <v>0.2</v>
      </c>
      <c r="D11" s="2">
        <v>1.07</v>
      </c>
      <c r="E11" s="2">
        <v>0.55000000000000004</v>
      </c>
    </row>
    <row r="12" spans="1:12" x14ac:dyDescent="0.2">
      <c r="A12" s="2" t="s">
        <v>150</v>
      </c>
      <c r="B12" s="2">
        <v>3.93</v>
      </c>
      <c r="C12" s="2">
        <v>5.17</v>
      </c>
      <c r="D12" s="2">
        <v>7.79</v>
      </c>
      <c r="E12" s="2">
        <v>1.51</v>
      </c>
    </row>
    <row r="13" spans="1:12" x14ac:dyDescent="0.2">
      <c r="A13" s="2" t="s">
        <v>151</v>
      </c>
      <c r="B13" s="4">
        <v>49658.16</v>
      </c>
      <c r="C13" s="4">
        <v>48368</v>
      </c>
      <c r="D13" s="4">
        <v>49686.38</v>
      </c>
      <c r="E13" s="4">
        <v>26690</v>
      </c>
    </row>
    <row r="14" spans="1:12" x14ac:dyDescent="0.2">
      <c r="A14" s="2" t="s">
        <v>109</v>
      </c>
      <c r="B14" s="2">
        <v>83.09</v>
      </c>
      <c r="C14" s="2">
        <v>80.489999999999995</v>
      </c>
      <c r="D14" s="2">
        <v>77.16</v>
      </c>
      <c r="E14" s="2">
        <v>84.95</v>
      </c>
    </row>
    <row r="15" spans="1:12" x14ac:dyDescent="0.2">
      <c r="A15" s="2"/>
      <c r="B15" s="2"/>
      <c r="C15" s="2"/>
      <c r="D15" s="2"/>
    </row>
    <row r="16" spans="1:12" x14ac:dyDescent="0.2">
      <c r="A16" s="2"/>
      <c r="B16" s="2"/>
      <c r="C16" s="2"/>
      <c r="D16" s="2"/>
    </row>
    <row r="17" spans="1:4" x14ac:dyDescent="0.2">
      <c r="A17" s="2"/>
      <c r="B17" s="2"/>
      <c r="C17" s="2"/>
      <c r="D17" s="2"/>
    </row>
    <row r="18" spans="1:4" x14ac:dyDescent="0.2">
      <c r="A18" s="2"/>
      <c r="B18" s="2"/>
      <c r="C18" s="2"/>
      <c r="D18" s="2"/>
    </row>
    <row r="19" spans="1:4" x14ac:dyDescent="0.2">
      <c r="A19" s="2"/>
      <c r="B19" s="2"/>
      <c r="C19" s="2"/>
      <c r="D19" s="2"/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ABF2F-AA11-0D41-B04F-F6D9AB21DC41}">
  <sheetPr codeName="Sheet12"/>
  <dimension ref="A1:D67"/>
  <sheetViews>
    <sheetView workbookViewId="0"/>
  </sheetViews>
  <sheetFormatPr baseColWidth="10" defaultColWidth="10.83203125" defaultRowHeight="14" x14ac:dyDescent="0.15"/>
  <cols>
    <col min="1" max="1" width="22.33203125" style="6" bestFit="1" customWidth="1"/>
    <col min="2" max="2" width="23.1640625" style="6" bestFit="1" customWidth="1"/>
    <col min="3" max="3" width="15.5" style="6" bestFit="1" customWidth="1"/>
    <col min="4" max="4" width="37" style="6" bestFit="1" customWidth="1"/>
    <col min="5" max="16384" width="10.83203125" style="6"/>
  </cols>
  <sheetData>
    <row r="1" spans="1:4" x14ac:dyDescent="0.15">
      <c r="A1" s="6" t="s">
        <v>0</v>
      </c>
      <c r="B1" s="6" t="s">
        <v>152</v>
      </c>
      <c r="C1" s="6" t="s">
        <v>153</v>
      </c>
      <c r="D1" s="6" t="s">
        <v>154</v>
      </c>
    </row>
    <row r="2" spans="1:4" x14ac:dyDescent="0.15">
      <c r="A2" s="6" t="s">
        <v>155</v>
      </c>
      <c r="B2" s="6" t="s">
        <v>156</v>
      </c>
      <c r="C2" s="6">
        <v>465</v>
      </c>
      <c r="D2" s="7">
        <v>300</v>
      </c>
    </row>
    <row r="3" spans="1:4" x14ac:dyDescent="0.15">
      <c r="A3" s="6" t="s">
        <v>155</v>
      </c>
      <c r="B3" s="6" t="s">
        <v>156</v>
      </c>
      <c r="C3" s="6">
        <v>488</v>
      </c>
      <c r="D3" s="7" t="s">
        <v>157</v>
      </c>
    </row>
    <row r="4" spans="1:4" x14ac:dyDescent="0.15">
      <c r="A4" s="6" t="s">
        <v>155</v>
      </c>
      <c r="B4" s="6" t="s">
        <v>156</v>
      </c>
      <c r="C4" s="6">
        <v>514</v>
      </c>
      <c r="D4" s="7" t="s">
        <v>158</v>
      </c>
    </row>
    <row r="5" spans="1:4" x14ac:dyDescent="0.15">
      <c r="A5" s="6" t="s">
        <v>155</v>
      </c>
      <c r="B5" s="6" t="s">
        <v>156</v>
      </c>
      <c r="C5" s="6">
        <v>515</v>
      </c>
      <c r="D5" s="7" t="s">
        <v>158</v>
      </c>
    </row>
    <row r="6" spans="1:4" x14ac:dyDescent="0.15">
      <c r="A6" s="6" t="s">
        <v>155</v>
      </c>
      <c r="B6" s="6" t="s">
        <v>156</v>
      </c>
      <c r="C6" s="6">
        <v>532</v>
      </c>
      <c r="D6" s="7" t="s">
        <v>159</v>
      </c>
    </row>
    <row r="7" spans="1:4" x14ac:dyDescent="0.15">
      <c r="A7" s="6" t="s">
        <v>155</v>
      </c>
      <c r="B7" s="6" t="s">
        <v>156</v>
      </c>
      <c r="C7" s="6">
        <v>542</v>
      </c>
      <c r="D7" s="7" t="s">
        <v>159</v>
      </c>
    </row>
    <row r="8" spans="1:4" x14ac:dyDescent="0.15">
      <c r="A8" s="6" t="s">
        <v>155</v>
      </c>
      <c r="B8" s="6" t="s">
        <v>156</v>
      </c>
      <c r="C8" s="6">
        <v>546</v>
      </c>
      <c r="D8" s="7" t="s">
        <v>159</v>
      </c>
    </row>
    <row r="9" spans="1:4" x14ac:dyDescent="0.15">
      <c r="A9" s="6" t="s">
        <v>155</v>
      </c>
      <c r="B9" s="6" t="s">
        <v>156</v>
      </c>
      <c r="C9" s="6">
        <v>552</v>
      </c>
      <c r="D9" s="7" t="s">
        <v>159</v>
      </c>
    </row>
    <row r="10" spans="1:4" x14ac:dyDescent="0.15">
      <c r="A10" s="6" t="s">
        <v>155</v>
      </c>
      <c r="B10" s="6" t="s">
        <v>156</v>
      </c>
      <c r="C10" s="6">
        <v>560</v>
      </c>
      <c r="D10" s="7" t="s">
        <v>159</v>
      </c>
    </row>
    <row r="11" spans="1:4" x14ac:dyDescent="0.15">
      <c r="A11" s="6" t="s">
        <v>155</v>
      </c>
      <c r="B11" s="6" t="s">
        <v>156</v>
      </c>
      <c r="C11" s="6">
        <v>568</v>
      </c>
      <c r="D11" s="7" t="s">
        <v>160</v>
      </c>
    </row>
    <row r="12" spans="1:4" x14ac:dyDescent="0.15">
      <c r="A12" s="6" t="s">
        <v>155</v>
      </c>
      <c r="B12" s="6" t="s">
        <v>156</v>
      </c>
      <c r="C12" s="6">
        <v>570</v>
      </c>
      <c r="D12" s="7" t="s">
        <v>160</v>
      </c>
    </row>
    <row r="13" spans="1:4" x14ac:dyDescent="0.15">
      <c r="A13" s="6" t="s">
        <v>155</v>
      </c>
      <c r="B13" s="6" t="s">
        <v>156</v>
      </c>
      <c r="C13" s="6">
        <v>578</v>
      </c>
      <c r="D13" s="7" t="s">
        <v>160</v>
      </c>
    </row>
    <row r="14" spans="1:4" x14ac:dyDescent="0.15">
      <c r="A14" s="6" t="s">
        <v>155</v>
      </c>
      <c r="B14" s="6" t="s">
        <v>156</v>
      </c>
      <c r="C14" s="6">
        <v>580</v>
      </c>
      <c r="D14" s="7" t="s">
        <v>160</v>
      </c>
    </row>
    <row r="15" spans="1:4" x14ac:dyDescent="0.15">
      <c r="A15" s="6" t="s">
        <v>155</v>
      </c>
      <c r="B15" s="6" t="s">
        <v>156</v>
      </c>
      <c r="C15" s="6">
        <v>583</v>
      </c>
      <c r="D15" s="7" t="s">
        <v>160</v>
      </c>
    </row>
    <row r="16" spans="1:4" x14ac:dyDescent="0.15">
      <c r="A16" s="6" t="s">
        <v>155</v>
      </c>
      <c r="B16" s="6" t="s">
        <v>156</v>
      </c>
      <c r="C16" s="6">
        <v>589</v>
      </c>
      <c r="D16" s="7" t="s">
        <v>160</v>
      </c>
    </row>
    <row r="17" spans="1:4" x14ac:dyDescent="0.15">
      <c r="A17" s="6" t="s">
        <v>155</v>
      </c>
      <c r="B17" s="6" t="s">
        <v>156</v>
      </c>
      <c r="C17" s="6">
        <v>592</v>
      </c>
      <c r="D17" s="7" t="s">
        <v>160</v>
      </c>
    </row>
    <row r="18" spans="1:4" x14ac:dyDescent="0.15">
      <c r="A18" s="6" t="s">
        <v>155</v>
      </c>
      <c r="B18" s="6" t="s">
        <v>156</v>
      </c>
      <c r="C18" s="6">
        <v>595</v>
      </c>
      <c r="D18" s="7" t="s">
        <v>161</v>
      </c>
    </row>
    <row r="19" spans="1:4" x14ac:dyDescent="0.15">
      <c r="A19" s="6" t="s">
        <v>155</v>
      </c>
      <c r="B19" s="6" t="s">
        <v>156</v>
      </c>
      <c r="C19" s="6">
        <v>606</v>
      </c>
      <c r="D19" s="7" t="s">
        <v>160</v>
      </c>
    </row>
    <row r="20" spans="1:4" x14ac:dyDescent="0.15">
      <c r="A20" s="6" t="s">
        <v>155</v>
      </c>
      <c r="B20" s="6" t="s">
        <v>156</v>
      </c>
      <c r="C20" s="6">
        <v>613</v>
      </c>
      <c r="D20" s="7" t="s">
        <v>160</v>
      </c>
    </row>
    <row r="21" spans="1:4" x14ac:dyDescent="0.15">
      <c r="A21" s="6" t="s">
        <v>155</v>
      </c>
      <c r="B21" s="6" t="s">
        <v>156</v>
      </c>
      <c r="C21" s="6">
        <v>616</v>
      </c>
      <c r="D21" s="7" t="s">
        <v>160</v>
      </c>
    </row>
    <row r="22" spans="1:4" x14ac:dyDescent="0.15">
      <c r="A22" s="6" t="s">
        <v>155</v>
      </c>
      <c r="B22" s="6" t="s">
        <v>156</v>
      </c>
      <c r="C22" s="6">
        <v>620</v>
      </c>
      <c r="D22" s="7" t="s">
        <v>160</v>
      </c>
    </row>
    <row r="23" spans="1:4" x14ac:dyDescent="0.15">
      <c r="A23" s="6" t="s">
        <v>155</v>
      </c>
      <c r="B23" s="6" t="s">
        <v>156</v>
      </c>
      <c r="C23" s="6">
        <v>626</v>
      </c>
      <c r="D23" s="7" t="s">
        <v>160</v>
      </c>
    </row>
    <row r="24" spans="1:4" x14ac:dyDescent="0.15">
      <c r="A24" s="6" t="s">
        <v>155</v>
      </c>
      <c r="B24" s="6" t="s">
        <v>156</v>
      </c>
      <c r="C24" s="6">
        <v>628</v>
      </c>
      <c r="D24" s="7" t="s">
        <v>160</v>
      </c>
    </row>
    <row r="25" spans="1:4" x14ac:dyDescent="0.15">
      <c r="A25" s="6" t="s">
        <v>155</v>
      </c>
      <c r="B25" s="6" t="s">
        <v>156</v>
      </c>
      <c r="C25" s="6">
        <v>631</v>
      </c>
      <c r="D25" s="7" t="s">
        <v>160</v>
      </c>
    </row>
    <row r="26" spans="1:4" x14ac:dyDescent="0.15">
      <c r="A26" s="6" t="s">
        <v>155</v>
      </c>
      <c r="B26" s="6" t="s">
        <v>156</v>
      </c>
      <c r="C26" s="6">
        <v>642</v>
      </c>
      <c r="D26" s="7" t="s">
        <v>160</v>
      </c>
    </row>
    <row r="27" spans="1:4" x14ac:dyDescent="0.15">
      <c r="A27" s="6" t="s">
        <v>155</v>
      </c>
      <c r="B27" s="6" t="s">
        <v>156</v>
      </c>
      <c r="C27" s="6">
        <v>647</v>
      </c>
      <c r="D27" s="7" t="s">
        <v>160</v>
      </c>
    </row>
    <row r="28" spans="1:4" x14ac:dyDescent="0.15">
      <c r="A28" s="6" t="s">
        <v>155</v>
      </c>
      <c r="B28" s="6" t="s">
        <v>156</v>
      </c>
      <c r="C28" s="6">
        <v>655</v>
      </c>
      <c r="D28" s="7" t="s">
        <v>160</v>
      </c>
    </row>
    <row r="29" spans="1:4" x14ac:dyDescent="0.15">
      <c r="A29" s="6" t="s">
        <v>155</v>
      </c>
      <c r="B29" s="6" t="s">
        <v>156</v>
      </c>
      <c r="C29" s="6">
        <v>658</v>
      </c>
      <c r="D29" s="7" t="s">
        <v>160</v>
      </c>
    </row>
    <row r="30" spans="1:4" x14ac:dyDescent="0.15">
      <c r="A30" s="6" t="s">
        <v>155</v>
      </c>
      <c r="B30" s="6" t="s">
        <v>156</v>
      </c>
      <c r="C30" s="6">
        <v>670</v>
      </c>
      <c r="D30" s="7" t="s">
        <v>158</v>
      </c>
    </row>
    <row r="31" spans="1:4" x14ac:dyDescent="0.15">
      <c r="A31" s="6" t="s">
        <v>155</v>
      </c>
      <c r="B31" s="6" t="s">
        <v>156</v>
      </c>
      <c r="C31" s="6">
        <v>689</v>
      </c>
      <c r="D31" s="7" t="s">
        <v>158</v>
      </c>
    </row>
    <row r="32" spans="1:4" x14ac:dyDescent="0.15">
      <c r="A32" s="6" t="s">
        <v>155</v>
      </c>
      <c r="B32" s="6" t="s">
        <v>156</v>
      </c>
      <c r="C32" s="6">
        <v>703</v>
      </c>
      <c r="D32" s="7" t="s">
        <v>158</v>
      </c>
    </row>
    <row r="33" spans="1:4" x14ac:dyDescent="0.15">
      <c r="A33" s="6" t="s">
        <v>155</v>
      </c>
      <c r="B33" s="6" t="s">
        <v>156</v>
      </c>
      <c r="C33" s="6">
        <v>750</v>
      </c>
      <c r="D33" s="7" t="s">
        <v>162</v>
      </c>
    </row>
    <row r="34" spans="1:4" x14ac:dyDescent="0.15">
      <c r="A34" s="6" t="s">
        <v>155</v>
      </c>
      <c r="B34" s="6" t="s">
        <v>156</v>
      </c>
      <c r="C34" s="6">
        <v>775</v>
      </c>
      <c r="D34" s="7" t="s">
        <v>162</v>
      </c>
    </row>
    <row r="35" spans="1:4" x14ac:dyDescent="0.15">
      <c r="A35" s="6" t="s">
        <v>163</v>
      </c>
      <c r="B35" s="6" t="s">
        <v>164</v>
      </c>
      <c r="C35" s="6">
        <v>460</v>
      </c>
      <c r="D35" s="7">
        <v>500</v>
      </c>
    </row>
    <row r="36" spans="1:4" x14ac:dyDescent="0.15">
      <c r="A36" s="6" t="s">
        <v>163</v>
      </c>
      <c r="B36" s="6" t="s">
        <v>165</v>
      </c>
      <c r="C36" s="6">
        <v>460</v>
      </c>
      <c r="D36" s="7">
        <v>500</v>
      </c>
    </row>
    <row r="37" spans="1:4" x14ac:dyDescent="0.15">
      <c r="A37" s="6" t="s">
        <v>163</v>
      </c>
      <c r="B37" s="6" t="s">
        <v>166</v>
      </c>
      <c r="C37" s="6">
        <v>460</v>
      </c>
      <c r="D37" s="7">
        <v>1000</v>
      </c>
    </row>
    <row r="38" spans="1:4" x14ac:dyDescent="0.15">
      <c r="A38" s="6" t="s">
        <v>163</v>
      </c>
      <c r="B38" s="6" t="s">
        <v>167</v>
      </c>
      <c r="C38" s="6">
        <v>460</v>
      </c>
      <c r="D38" s="7">
        <v>1000</v>
      </c>
    </row>
    <row r="39" spans="1:4" x14ac:dyDescent="0.15">
      <c r="A39" s="6" t="s">
        <v>163</v>
      </c>
      <c r="B39" s="6" t="s">
        <v>164</v>
      </c>
      <c r="C39" s="6">
        <v>480</v>
      </c>
      <c r="D39" s="7">
        <v>500</v>
      </c>
    </row>
    <row r="40" spans="1:4" x14ac:dyDescent="0.15">
      <c r="A40" s="6" t="s">
        <v>163</v>
      </c>
      <c r="B40" s="6" t="s">
        <v>165</v>
      </c>
      <c r="C40" s="6">
        <v>480</v>
      </c>
      <c r="D40" s="7">
        <v>500</v>
      </c>
    </row>
    <row r="41" spans="1:4" x14ac:dyDescent="0.15">
      <c r="A41" s="6" t="s">
        <v>163</v>
      </c>
      <c r="B41" s="6" t="s">
        <v>166</v>
      </c>
      <c r="C41" s="6">
        <v>480</v>
      </c>
      <c r="D41" s="7">
        <v>2000</v>
      </c>
    </row>
    <row r="42" spans="1:4" x14ac:dyDescent="0.15">
      <c r="A42" s="6" t="s">
        <v>163</v>
      </c>
      <c r="B42" s="6" t="s">
        <v>167</v>
      </c>
      <c r="C42" s="6">
        <v>480</v>
      </c>
      <c r="D42" s="7" t="s">
        <v>168</v>
      </c>
    </row>
    <row r="43" spans="1:4" x14ac:dyDescent="0.15">
      <c r="A43" s="6" t="s">
        <v>163</v>
      </c>
      <c r="B43" s="6" t="s">
        <v>164</v>
      </c>
      <c r="C43" s="6">
        <v>488</v>
      </c>
      <c r="D43" s="7" t="s">
        <v>169</v>
      </c>
    </row>
    <row r="44" spans="1:4" x14ac:dyDescent="0.15">
      <c r="A44" s="6" t="s">
        <v>163</v>
      </c>
      <c r="B44" s="6" t="s">
        <v>165</v>
      </c>
      <c r="C44" s="6">
        <v>488</v>
      </c>
      <c r="D44" s="7" t="s">
        <v>169</v>
      </c>
    </row>
    <row r="45" spans="1:4" x14ac:dyDescent="0.15">
      <c r="A45" s="6" t="s">
        <v>163</v>
      </c>
      <c r="B45" s="6" t="s">
        <v>166</v>
      </c>
      <c r="C45" s="6">
        <v>488</v>
      </c>
      <c r="D45" s="7">
        <v>2000</v>
      </c>
    </row>
    <row r="46" spans="1:4" x14ac:dyDescent="0.15">
      <c r="A46" s="6" t="s">
        <v>163</v>
      </c>
      <c r="B46" s="6" t="s">
        <v>167</v>
      </c>
      <c r="C46" s="6">
        <v>488</v>
      </c>
      <c r="D46" s="7" t="s">
        <v>170</v>
      </c>
    </row>
    <row r="47" spans="1:4" x14ac:dyDescent="0.15">
      <c r="A47" s="6" t="s">
        <v>163</v>
      </c>
      <c r="B47" s="6" t="s">
        <v>164</v>
      </c>
      <c r="C47" s="6">
        <v>514</v>
      </c>
      <c r="D47" s="7" t="s">
        <v>169</v>
      </c>
    </row>
    <row r="48" spans="1:4" x14ac:dyDescent="0.15">
      <c r="A48" s="6" t="s">
        <v>163</v>
      </c>
      <c r="B48" s="6" t="s">
        <v>165</v>
      </c>
      <c r="C48" s="6">
        <v>514</v>
      </c>
      <c r="D48" s="7" t="s">
        <v>169</v>
      </c>
    </row>
    <row r="49" spans="1:4" x14ac:dyDescent="0.15">
      <c r="A49" s="6" t="s">
        <v>163</v>
      </c>
      <c r="B49" s="6" t="s">
        <v>166</v>
      </c>
      <c r="C49" s="6">
        <v>514</v>
      </c>
      <c r="D49" s="7" t="s">
        <v>171</v>
      </c>
    </row>
    <row r="50" spans="1:4" x14ac:dyDescent="0.15">
      <c r="A50" s="6" t="s">
        <v>163</v>
      </c>
      <c r="B50" s="6" t="s">
        <v>167</v>
      </c>
      <c r="C50" s="6">
        <v>514</v>
      </c>
      <c r="D50" s="7" t="s">
        <v>171</v>
      </c>
    </row>
    <row r="51" spans="1:4" x14ac:dyDescent="0.15">
      <c r="A51" s="6" t="s">
        <v>163</v>
      </c>
      <c r="B51" s="6" t="s">
        <v>164</v>
      </c>
      <c r="C51" s="6">
        <v>532</v>
      </c>
      <c r="D51" s="7" t="s">
        <v>169</v>
      </c>
    </row>
    <row r="52" spans="1:4" x14ac:dyDescent="0.15">
      <c r="A52" s="6" t="s">
        <v>163</v>
      </c>
      <c r="B52" s="6" t="s">
        <v>165</v>
      </c>
      <c r="C52" s="6">
        <v>532</v>
      </c>
      <c r="D52" s="7" t="s">
        <v>169</v>
      </c>
    </row>
    <row r="53" spans="1:4" x14ac:dyDescent="0.15">
      <c r="A53" s="6" t="s">
        <v>163</v>
      </c>
      <c r="B53" s="6" t="s">
        <v>166</v>
      </c>
      <c r="C53" s="6">
        <v>532</v>
      </c>
      <c r="D53" s="7" t="s">
        <v>172</v>
      </c>
    </row>
    <row r="54" spans="1:4" x14ac:dyDescent="0.15">
      <c r="A54" s="6" t="s">
        <v>163</v>
      </c>
      <c r="B54" s="6" t="s">
        <v>167</v>
      </c>
      <c r="C54" s="6">
        <v>532</v>
      </c>
      <c r="D54" s="7" t="s">
        <v>173</v>
      </c>
    </row>
    <row r="55" spans="1:4" x14ac:dyDescent="0.15">
      <c r="A55" s="6" t="s">
        <v>163</v>
      </c>
      <c r="B55" s="6" t="s">
        <v>164</v>
      </c>
      <c r="C55" s="6">
        <v>561</v>
      </c>
      <c r="D55" s="7">
        <v>500</v>
      </c>
    </row>
    <row r="56" spans="1:4" x14ac:dyDescent="0.15">
      <c r="A56" s="6" t="s">
        <v>163</v>
      </c>
      <c r="B56" s="6" t="s">
        <v>165</v>
      </c>
      <c r="C56" s="6">
        <v>561</v>
      </c>
      <c r="D56" s="7">
        <v>500</v>
      </c>
    </row>
    <row r="57" spans="1:4" x14ac:dyDescent="0.15">
      <c r="A57" s="6" t="s">
        <v>163</v>
      </c>
      <c r="B57" s="6" t="s">
        <v>167</v>
      </c>
      <c r="C57" s="6">
        <v>561</v>
      </c>
      <c r="D57" s="7">
        <v>3000</v>
      </c>
    </row>
    <row r="58" spans="1:4" x14ac:dyDescent="0.15">
      <c r="A58" s="6" t="s">
        <v>163</v>
      </c>
      <c r="B58" s="6" t="s">
        <v>164</v>
      </c>
      <c r="C58" s="6">
        <v>577</v>
      </c>
      <c r="D58" s="7" t="s">
        <v>169</v>
      </c>
    </row>
    <row r="59" spans="1:4" x14ac:dyDescent="0.15">
      <c r="A59" s="6" t="s">
        <v>163</v>
      </c>
      <c r="B59" s="6" t="s">
        <v>165</v>
      </c>
      <c r="C59" s="6">
        <v>577</v>
      </c>
      <c r="D59" s="7" t="s">
        <v>169</v>
      </c>
    </row>
    <row r="60" spans="1:4" x14ac:dyDescent="0.15">
      <c r="A60" s="6" t="s">
        <v>163</v>
      </c>
      <c r="B60" s="6" t="s">
        <v>166</v>
      </c>
      <c r="C60" s="6">
        <v>577</v>
      </c>
      <c r="D60" s="7">
        <v>2000</v>
      </c>
    </row>
    <row r="61" spans="1:4" x14ac:dyDescent="0.15">
      <c r="A61" s="6" t="s">
        <v>163</v>
      </c>
      <c r="B61" s="6" t="s">
        <v>167</v>
      </c>
      <c r="C61" s="6">
        <v>577</v>
      </c>
      <c r="D61" s="7" t="s">
        <v>168</v>
      </c>
    </row>
    <row r="62" spans="1:4" x14ac:dyDescent="0.15">
      <c r="A62" s="6" t="s">
        <v>163</v>
      </c>
      <c r="B62" s="6" t="s">
        <v>164</v>
      </c>
      <c r="C62" s="6">
        <v>590</v>
      </c>
      <c r="D62" s="7" t="s">
        <v>169</v>
      </c>
    </row>
    <row r="63" spans="1:4" x14ac:dyDescent="0.15">
      <c r="A63" s="6" t="s">
        <v>163</v>
      </c>
      <c r="B63" s="6" t="s">
        <v>165</v>
      </c>
      <c r="C63" s="6">
        <v>590</v>
      </c>
      <c r="D63" s="7" t="s">
        <v>169</v>
      </c>
    </row>
    <row r="64" spans="1:4" x14ac:dyDescent="0.15">
      <c r="A64" s="6" t="s">
        <v>163</v>
      </c>
      <c r="B64" s="6" t="s">
        <v>166</v>
      </c>
      <c r="C64" s="6">
        <v>590</v>
      </c>
      <c r="D64" s="7">
        <v>1000</v>
      </c>
    </row>
    <row r="65" spans="1:4" x14ac:dyDescent="0.15">
      <c r="A65" s="6" t="s">
        <v>163</v>
      </c>
      <c r="B65" s="6" t="s">
        <v>167</v>
      </c>
      <c r="C65" s="6">
        <v>590</v>
      </c>
      <c r="D65" s="7" t="s">
        <v>174</v>
      </c>
    </row>
    <row r="66" spans="1:4" x14ac:dyDescent="0.15">
      <c r="A66" s="6" t="s">
        <v>163</v>
      </c>
      <c r="B66" s="6" t="s">
        <v>165</v>
      </c>
      <c r="C66" s="6">
        <v>607</v>
      </c>
      <c r="D66" s="7">
        <v>500</v>
      </c>
    </row>
    <row r="67" spans="1:4" x14ac:dyDescent="0.15">
      <c r="A67" s="6" t="s">
        <v>163</v>
      </c>
      <c r="B67" s="6" t="s">
        <v>165</v>
      </c>
      <c r="C67" s="6">
        <v>639</v>
      </c>
      <c r="D67" s="7">
        <v>1000</v>
      </c>
    </row>
  </sheetData>
  <sortState xmlns:xlrd2="http://schemas.microsoft.com/office/spreadsheetml/2017/richdata2" ref="A35:D67">
    <sortCondition ref="C35:C67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Electronics inspection lenses</vt:lpstr>
      <vt:lpstr>Life sciences macro lenses</vt:lpstr>
      <vt:lpstr>Life sciences objective lenses</vt:lpstr>
      <vt:lpstr>Excitation lenses</vt:lpstr>
      <vt:lpstr>Large CMOS sensors</vt:lpstr>
      <vt:lpstr>Sony IMX411</vt:lpstr>
      <vt:lpstr>Lasers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Adam Glaser</cp:lastModifiedBy>
  <cp:revision/>
  <dcterms:created xsi:type="dcterms:W3CDTF">2021-10-03T04:06:43Z</dcterms:created>
  <dcterms:modified xsi:type="dcterms:W3CDTF">2024-04-18T05:33:26Z</dcterms:modified>
  <cp:category/>
  <cp:contentStatus/>
</cp:coreProperties>
</file>