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kbaker/Documents/MANUSCRIPTS 2020/non-apoptotic caspase/revisions/101524-NACS revision 2/Source data files/"/>
    </mc:Choice>
  </mc:AlternateContent>
  <xr:revisionPtr revIDLastSave="0" documentId="8_{8ED216B2-A6EE-C047-B154-D3350DA5DD29}" xr6:coauthVersionLast="47" xr6:coauthVersionMax="47" xr10:uidLastSave="{00000000-0000-0000-0000-000000000000}"/>
  <bookViews>
    <workbookView xWindow="940" yWindow="460" windowWidth="25600" windowHeight="14700" xr2:uid="{7042F475-CE22-FD44-85B5-6B922FA4F78B}"/>
  </bookViews>
  <sheets>
    <sheet name="Figure 1N" sheetId="1" r:id="rId1"/>
    <sheet name="Comparison - Figure 1N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1" l="1"/>
  <c r="V48" i="1" s="1"/>
  <c r="T48" i="1"/>
  <c r="I48" i="1"/>
  <c r="U47" i="1"/>
  <c r="V47" i="1" s="1"/>
  <c r="T47" i="1"/>
  <c r="I47" i="1"/>
  <c r="U46" i="1"/>
  <c r="V46" i="1" s="1"/>
  <c r="T46" i="1"/>
  <c r="I46" i="1"/>
  <c r="U45" i="1"/>
  <c r="V45" i="1" s="1"/>
  <c r="T45" i="1"/>
  <c r="I45" i="1"/>
  <c r="U44" i="1"/>
  <c r="V44" i="1" s="1"/>
  <c r="T44" i="1"/>
  <c r="I44" i="1"/>
  <c r="U43" i="1"/>
  <c r="V43" i="1" s="1"/>
  <c r="T43" i="1"/>
  <c r="I43" i="1"/>
  <c r="U42" i="1"/>
  <c r="U50" i="1" s="1"/>
  <c r="T42" i="1"/>
  <c r="I42" i="1"/>
  <c r="V42" i="1" l="1"/>
  <c r="U51" i="1"/>
  <c r="V50" i="1" l="1"/>
  <c r="W50" i="1" s="1"/>
  <c r="V51" i="1"/>
  <c r="W51" i="1" s="1"/>
  <c r="D16" i="5" l="1"/>
  <c r="D15" i="5"/>
  <c r="D17" i="5" s="1"/>
  <c r="D19" i="5" s="1"/>
  <c r="D22" i="5" s="1"/>
  <c r="D14" i="5"/>
  <c r="C16" i="5"/>
  <c r="C15" i="5"/>
  <c r="C14" i="5"/>
  <c r="C13" i="5"/>
  <c r="G16" i="5"/>
  <c r="G15" i="5"/>
  <c r="G14" i="5"/>
  <c r="J71" i="1"/>
  <c r="S71" i="1"/>
  <c r="J72" i="1"/>
  <c r="S72" i="1"/>
  <c r="J73" i="1"/>
  <c r="S73" i="1"/>
  <c r="J74" i="1"/>
  <c r="S74" i="1"/>
  <c r="J75" i="1"/>
  <c r="S75" i="1"/>
  <c r="J76" i="1"/>
  <c r="S76" i="1"/>
  <c r="J77" i="1"/>
  <c r="S77" i="1"/>
  <c r="J78" i="1"/>
  <c r="S78" i="1"/>
  <c r="J79" i="1"/>
  <c r="S79" i="1"/>
  <c r="J80" i="1"/>
  <c r="S80" i="1"/>
  <c r="K15" i="1"/>
  <c r="T15" i="1"/>
  <c r="K16" i="1"/>
  <c r="T16" i="1"/>
  <c r="K17" i="1"/>
  <c r="T17" i="1"/>
  <c r="K18" i="1"/>
  <c r="T18" i="1"/>
  <c r="K19" i="1"/>
  <c r="T19" i="1"/>
  <c r="K20" i="1"/>
  <c r="T20" i="1"/>
  <c r="K21" i="1"/>
  <c r="T21" i="1"/>
  <c r="K22" i="1"/>
  <c r="T22" i="1"/>
  <c r="K23" i="1"/>
  <c r="T23" i="1"/>
  <c r="K24" i="1"/>
  <c r="T24" i="1"/>
  <c r="O57" i="1"/>
  <c r="AI57" i="1"/>
  <c r="O58" i="1"/>
  <c r="AI58" i="1"/>
  <c r="O59" i="1"/>
  <c r="AI59" i="1"/>
  <c r="O60" i="1"/>
  <c r="AI60" i="1"/>
  <c r="O61" i="1"/>
  <c r="AI61" i="1"/>
  <c r="O62" i="1"/>
  <c r="AI62" i="1"/>
  <c r="O63" i="1"/>
  <c r="AI63" i="1"/>
  <c r="O64" i="1"/>
  <c r="AI64" i="1"/>
  <c r="O65" i="1"/>
  <c r="AI65" i="1"/>
  <c r="O66" i="1"/>
  <c r="AI66" i="1"/>
  <c r="Q30" i="1"/>
  <c r="R30" i="1" s="1"/>
  <c r="H31" i="1"/>
  <c r="P31" i="1"/>
  <c r="H32" i="1"/>
  <c r="P32" i="1"/>
  <c r="H33" i="1"/>
  <c r="P33" i="1"/>
  <c r="H34" i="1"/>
  <c r="P34" i="1"/>
  <c r="H35" i="1"/>
  <c r="P35" i="1"/>
  <c r="E16" i="5"/>
  <c r="F16" i="5"/>
  <c r="B16" i="5"/>
  <c r="E15" i="5"/>
  <c r="F15" i="5"/>
  <c r="F17" i="5" s="1"/>
  <c r="B15" i="5"/>
  <c r="F14" i="5"/>
  <c r="E14" i="5"/>
  <c r="B14" i="5"/>
  <c r="B20" i="5" s="1"/>
  <c r="F13" i="5"/>
  <c r="E13" i="5"/>
  <c r="Y4" i="1"/>
  <c r="Y3" i="1"/>
  <c r="M2" i="1"/>
  <c r="M4" i="1"/>
  <c r="Y5" i="1"/>
  <c r="M3" i="1"/>
  <c r="Y11" i="1"/>
  <c r="M11" i="1"/>
  <c r="Y10" i="1"/>
  <c r="M10" i="1"/>
  <c r="Y9" i="1"/>
  <c r="M9" i="1"/>
  <c r="Y8" i="1"/>
  <c r="M8" i="1"/>
  <c r="Y7" i="1"/>
  <c r="M7" i="1"/>
  <c r="Y6" i="1"/>
  <c r="M6" i="1"/>
  <c r="M5" i="1"/>
  <c r="Y2" i="1"/>
  <c r="T76" i="1" l="1"/>
  <c r="U76" i="1" s="1"/>
  <c r="T79" i="1"/>
  <c r="U79" i="1" s="1"/>
  <c r="AJ60" i="1"/>
  <c r="AK60" i="1" s="1"/>
  <c r="U20" i="1"/>
  <c r="V20" i="1" s="1"/>
  <c r="T80" i="1"/>
  <c r="U80" i="1" s="1"/>
  <c r="U19" i="1"/>
  <c r="V19" i="1" s="1"/>
  <c r="T73" i="1"/>
  <c r="U73" i="1" s="1"/>
  <c r="AJ63" i="1"/>
  <c r="AK63" i="1" s="1"/>
  <c r="U23" i="1"/>
  <c r="V23" i="1" s="1"/>
  <c r="T78" i="1"/>
  <c r="U78" i="1" s="1"/>
  <c r="AJ64" i="1"/>
  <c r="AK64" i="1" s="1"/>
  <c r="D18" i="5"/>
  <c r="D21" i="5" s="1"/>
  <c r="G17" i="5"/>
  <c r="C17" i="5"/>
  <c r="C19" i="5" s="1"/>
  <c r="C22" i="5" s="1"/>
  <c r="D20" i="5"/>
  <c r="E17" i="5"/>
  <c r="E19" i="5" s="1"/>
  <c r="E22" i="5" s="1"/>
  <c r="C18" i="5"/>
  <c r="C21" i="5" s="1"/>
  <c r="F18" i="5"/>
  <c r="F21" i="5" s="1"/>
  <c r="C20" i="5"/>
  <c r="B17" i="5"/>
  <c r="B18" i="5" s="1"/>
  <c r="B21" i="5" s="1"/>
  <c r="E20" i="5"/>
  <c r="F19" i="5"/>
  <c r="F22" i="5" s="1"/>
  <c r="F20" i="5"/>
  <c r="G19" i="5"/>
  <c r="G22" i="5" s="1"/>
  <c r="G18" i="5"/>
  <c r="G21" i="5" s="1"/>
  <c r="T75" i="1"/>
  <c r="U75" i="1" s="1"/>
  <c r="T74" i="1"/>
  <c r="U74" i="1" s="1"/>
  <c r="Q35" i="1"/>
  <c r="R35" i="1" s="1"/>
  <c r="U16" i="1"/>
  <c r="V16" i="1" s="1"/>
  <c r="T77" i="1"/>
  <c r="U77" i="1" s="1"/>
  <c r="T72" i="1"/>
  <c r="U72" i="1" s="1"/>
  <c r="AJ58" i="1"/>
  <c r="AK58" i="1" s="1"/>
  <c r="U21" i="1"/>
  <c r="V21" i="1" s="1"/>
  <c r="AJ61" i="1"/>
  <c r="AK61" i="1" s="1"/>
  <c r="T71" i="1"/>
  <c r="U24" i="1"/>
  <c r="V24" i="1" s="1"/>
  <c r="U18" i="1"/>
  <c r="V18" i="1" s="1"/>
  <c r="U22" i="1"/>
  <c r="V22" i="1" s="1"/>
  <c r="U17" i="1"/>
  <c r="V17" i="1" s="1"/>
  <c r="Z6" i="1"/>
  <c r="AA6" i="1" s="1"/>
  <c r="U15" i="1"/>
  <c r="V15" i="1" s="1"/>
  <c r="Z4" i="1"/>
  <c r="AA4" i="1" s="1"/>
  <c r="AJ62" i="1"/>
  <c r="AK62" i="1" s="1"/>
  <c r="Q34" i="1"/>
  <c r="R34" i="1" s="1"/>
  <c r="Z2" i="1"/>
  <c r="AA2" i="1" s="1"/>
  <c r="AJ66" i="1"/>
  <c r="AK66" i="1" s="1"/>
  <c r="AJ65" i="1"/>
  <c r="AK65" i="1" s="1"/>
  <c r="Q31" i="1"/>
  <c r="AJ57" i="1"/>
  <c r="AK57" i="1" s="1"/>
  <c r="AJ59" i="1"/>
  <c r="AK59" i="1" s="1"/>
  <c r="Q33" i="1"/>
  <c r="R33" i="1" s="1"/>
  <c r="Q32" i="1"/>
  <c r="R32" i="1" s="1"/>
  <c r="Z3" i="1"/>
  <c r="AA3" i="1" s="1"/>
  <c r="Z9" i="1"/>
  <c r="AA9" i="1" s="1"/>
  <c r="Z7" i="1"/>
  <c r="AA7" i="1" s="1"/>
  <c r="Z11" i="1"/>
  <c r="AA11" i="1" s="1"/>
  <c r="Z5" i="1"/>
  <c r="AA5" i="1" s="1"/>
  <c r="Z8" i="1"/>
  <c r="AA8" i="1" s="1"/>
  <c r="Z10" i="1"/>
  <c r="AA10" i="1" s="1"/>
  <c r="T83" i="1" l="1"/>
  <c r="E18" i="5"/>
  <c r="E21" i="5" s="1"/>
  <c r="B19" i="5"/>
  <c r="B22" i="5" s="1"/>
  <c r="AJ69" i="1"/>
  <c r="AJ68" i="1"/>
  <c r="T82" i="1"/>
  <c r="U71" i="1"/>
  <c r="U82" i="1" s="1"/>
  <c r="V82" i="1" s="1"/>
  <c r="U27" i="1"/>
  <c r="Q38" i="1"/>
  <c r="U26" i="1"/>
  <c r="R31" i="1"/>
  <c r="R39" i="1" s="1"/>
  <c r="S39" i="1" s="1"/>
  <c r="Q39" i="1"/>
  <c r="V26" i="1"/>
  <c r="W26" i="1" s="1"/>
  <c r="V27" i="1"/>
  <c r="W27" i="1" s="1"/>
  <c r="AK69" i="1"/>
  <c r="AL69" i="1" s="1"/>
  <c r="AK68" i="1"/>
  <c r="AL68" i="1" s="1"/>
  <c r="Z14" i="1"/>
  <c r="AA14" i="1"/>
  <c r="AB14" i="1" s="1"/>
  <c r="Z13" i="1"/>
  <c r="AA13" i="1"/>
  <c r="AB13" i="1" s="1"/>
  <c r="U83" i="1" l="1"/>
  <c r="V83" i="1" s="1"/>
  <c r="R38" i="1"/>
  <c r="S38" i="1" s="1"/>
</calcChain>
</file>

<file path=xl/sharedStrings.xml><?xml version="1.0" encoding="utf-8"?>
<sst xmlns="http://schemas.openxmlformats.org/spreadsheetml/2006/main" count="138" uniqueCount="41">
  <si>
    <t>H99</t>
  </si>
  <si>
    <t>Sum</t>
  </si>
  <si>
    <t>Twin-spot</t>
  </si>
  <si>
    <t>Log Scale</t>
  </si>
  <si>
    <t xml:space="preserve">Average </t>
  </si>
  <si>
    <t>emc</t>
  </si>
  <si>
    <t>Log scale</t>
  </si>
  <si>
    <t>Average</t>
  </si>
  <si>
    <t>STDEV</t>
  </si>
  <si>
    <t>eH99</t>
  </si>
  <si>
    <t>FRT80</t>
  </si>
  <si>
    <t xml:space="preserve">Antilog </t>
  </si>
  <si>
    <t>Antilog</t>
  </si>
  <si>
    <t>Clone</t>
  </si>
  <si>
    <t>emc H99</t>
  </si>
  <si>
    <t>t-test</t>
  </si>
  <si>
    <t>mean</t>
  </si>
  <si>
    <t>sd</t>
  </si>
  <si>
    <t>sem</t>
  </si>
  <si>
    <t>mean+sem</t>
  </si>
  <si>
    <t>mean-sem</t>
  </si>
  <si>
    <t>anti-log mean</t>
  </si>
  <si>
    <t>gmean+sem</t>
  </si>
  <si>
    <t>gmean-sem</t>
  </si>
  <si>
    <t>nE0.5</t>
  </si>
  <si>
    <t>Twin-Spot</t>
  </si>
  <si>
    <t>dronc</t>
  </si>
  <si>
    <t>emc dronc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</si>
  <si>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</si>
  <si>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</si>
  <si>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</si>
  <si>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</si>
  <si>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</si>
  <si>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</si>
  <si>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</si>
  <si>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</si>
  <si>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</si>
  <si>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</si>
  <si>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Ratio (Clone/Twin-Spot)</t>
  </si>
  <si>
    <t>dronc emc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</si>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</sst>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00000000"/>
    <numFmt numFmtId="166" formatCode="0.0000000000000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9"/>
      <name val="Arial"/>
      <family val="2"/>
    </font>
    <font>
      <sz val="12"/>
      <color theme="0" tint="-1"/>
      <name val="Arial"/>
      <family val="2"/>
    </font>
    <font>
      <sz val="12"/>
      <color rgb="FFC00000"/>
      <name val="Arial"/>
      <family val="2"/>
    </font>
    <font>
      <sz val="12"/>
      <color rgb="FFFF0000"/>
      <name val="Arial"/>
      <family val="2"/>
    </font>
    <font>
      <b/>
      <sz val="12"/>
      <color theme="9"/>
      <name val="Arial"/>
      <family val="2"/>
    </font>
    <font>
      <sz val="12"/>
      <color rgb="FF000000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2" fontId="0" fillId="0" borderId="0" xfId="0" applyNumberFormat="1"/>
    <xf numFmtId="2" fontId="10" fillId="0" borderId="0" xfId="0" applyNumberFormat="1" applyFont="1"/>
    <xf numFmtId="0" fontId="0" fillId="0" borderId="0" xfId="0" applyAlignment="1">
      <alignment horizontal="center"/>
    </xf>
    <xf numFmtId="1" fontId="10" fillId="0" borderId="0" xfId="0" applyNumberFormat="1" applyFont="1"/>
    <xf numFmtId="1" fontId="1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823F-2553-B648-B3D2-AB0D91E389A4}">
  <dimension ref="A1:AL83"/>
  <sheetViews>
    <sheetView tabSelected="1" topLeftCell="A15" zoomScale="84" zoomScaleNormal="84" workbookViewId="0">
      <selection activeCell="I54" sqref="I54"/>
    </sheetView>
  </sheetViews>
  <sheetFormatPr baseColWidth="10" defaultRowHeight="16" x14ac:dyDescent="0.2"/>
  <cols>
    <col min="1" max="16" width="10.83203125" style="2"/>
    <col min="17" max="17" width="26" style="2" customWidth="1"/>
    <col min="18" max="19" width="10.83203125" style="2"/>
    <col min="20" max="20" width="23.83203125" style="2" customWidth="1"/>
    <col min="21" max="21" width="27.83203125" style="2" customWidth="1"/>
    <col min="22" max="25" width="10.83203125" style="2"/>
    <col min="26" max="26" width="26.5" style="2" customWidth="1"/>
    <col min="27" max="27" width="12.1640625" style="2" customWidth="1"/>
    <col min="28" max="28" width="10.6640625" style="2" customWidth="1"/>
    <col min="29" max="35" width="10.83203125" style="2"/>
    <col min="36" max="36" width="23.5" style="2" customWidth="1"/>
    <col min="37" max="16384" width="10.83203125" style="2"/>
  </cols>
  <sheetData>
    <row r="1" spans="1:28" x14ac:dyDescent="0.2">
      <c r="A1" s="1" t="s">
        <v>10</v>
      </c>
      <c r="B1" s="1" t="s">
        <v>13</v>
      </c>
      <c r="M1" s="1" t="s">
        <v>1</v>
      </c>
      <c r="N1" s="1" t="s">
        <v>2</v>
      </c>
      <c r="Y1" s="1" t="s">
        <v>1</v>
      </c>
      <c r="Z1" s="1" t="s">
        <v>38</v>
      </c>
      <c r="AA1" s="3" t="s">
        <v>3</v>
      </c>
    </row>
    <row r="2" spans="1:28" x14ac:dyDescent="0.2">
      <c r="A2" s="2" t="s">
        <v>28</v>
      </c>
      <c r="B2" s="2">
        <v>165.892</v>
      </c>
      <c r="C2" s="2">
        <v>136.715</v>
      </c>
      <c r="D2" s="2">
        <v>223.67500000000001</v>
      </c>
      <c r="E2" s="2">
        <v>123.044</v>
      </c>
      <c r="F2" s="2">
        <v>171.495</v>
      </c>
      <c r="G2" s="2">
        <v>549.53099999999995</v>
      </c>
      <c r="M2" s="4">
        <f>SUM(B2:G2)</f>
        <v>1370.3519999999999</v>
      </c>
      <c r="N2" s="2">
        <v>138.28399999999999</v>
      </c>
      <c r="O2" s="2">
        <v>333.49599999999998</v>
      </c>
      <c r="P2" s="2">
        <v>111.16500000000001</v>
      </c>
      <c r="Q2" s="2">
        <v>423.36900000000003</v>
      </c>
      <c r="R2" s="2">
        <v>635.61400000000003</v>
      </c>
      <c r="Y2" s="4">
        <f>SUM(N2,O2,P2,Q2,R2)</f>
        <v>1641.9279999999999</v>
      </c>
      <c r="Z2" s="5">
        <f t="shared" ref="Z2:Z11" si="0">M2/Y2</f>
        <v>0.83459932469633258</v>
      </c>
      <c r="AA2" s="6">
        <f>LOG10(Z2)</f>
        <v>-7.8521971027107729E-2</v>
      </c>
    </row>
    <row r="3" spans="1:28" x14ac:dyDescent="0.2">
      <c r="A3" s="2" t="s">
        <v>29</v>
      </c>
      <c r="B3" s="2">
        <v>283.88400000000001</v>
      </c>
      <c r="C3" s="2">
        <v>45.497999999999998</v>
      </c>
      <c r="D3" s="2">
        <v>444.73099999999999</v>
      </c>
      <c r="E3" s="2">
        <v>183.916</v>
      </c>
      <c r="F3" s="2">
        <v>472.733</v>
      </c>
      <c r="M3" s="4">
        <f>SUM(B3:F3)</f>
        <v>1430.7619999999999</v>
      </c>
      <c r="N3" s="2">
        <v>78.180000000000007</v>
      </c>
      <c r="O3" s="2">
        <v>144.82599999999999</v>
      </c>
      <c r="P3" s="2">
        <v>269.786</v>
      </c>
      <c r="Q3" s="2">
        <v>252.80500000000001</v>
      </c>
      <c r="R3" s="2">
        <v>144.505</v>
      </c>
      <c r="S3" s="2">
        <v>305.03199999999998</v>
      </c>
      <c r="T3" s="2">
        <v>248.96</v>
      </c>
      <c r="U3" s="2">
        <v>318.16800000000001</v>
      </c>
      <c r="Y3" s="4">
        <f>SUM(N3:U3)</f>
        <v>1762.2620000000002</v>
      </c>
      <c r="Z3" s="5">
        <f t="shared" si="0"/>
        <v>0.81188949202785954</v>
      </c>
      <c r="AA3" s="6">
        <f t="shared" ref="AA3:AA11" si="1">LOG10(Z3)</f>
        <v>-9.0503079463963326E-2</v>
      </c>
    </row>
    <row r="4" spans="1:28" x14ac:dyDescent="0.2">
      <c r="A4" s="2" t="s">
        <v>30</v>
      </c>
      <c r="B4" s="2">
        <v>512.05999999999995</v>
      </c>
      <c r="C4" s="2">
        <v>420.86500000000001</v>
      </c>
      <c r="D4" s="2">
        <v>344.11</v>
      </c>
      <c r="E4" s="2">
        <v>315.73</v>
      </c>
      <c r="F4" s="2">
        <v>271.22399999999999</v>
      </c>
      <c r="G4" s="2">
        <v>369.91</v>
      </c>
      <c r="H4" s="2">
        <v>473.11099999999999</v>
      </c>
      <c r="I4" s="2">
        <v>273.80399999999997</v>
      </c>
      <c r="M4" s="4">
        <f>SUM(B4:I4)</f>
        <v>2980.8139999999999</v>
      </c>
      <c r="N4" s="2">
        <v>358.94499999999999</v>
      </c>
      <c r="O4" s="2">
        <v>470.20800000000003</v>
      </c>
      <c r="P4" s="2">
        <v>138.35300000000001</v>
      </c>
      <c r="Q4" s="2">
        <v>145.126</v>
      </c>
      <c r="R4" s="2">
        <v>489.18700000000001</v>
      </c>
      <c r="S4" s="2">
        <v>639.19899999999996</v>
      </c>
      <c r="T4" s="2">
        <v>183.18100000000001</v>
      </c>
      <c r="Y4" s="4">
        <f>SUM(N4:T4)</f>
        <v>2424.1990000000001</v>
      </c>
      <c r="Z4" s="5">
        <f>M4/Y4</f>
        <v>1.2296078003497237</v>
      </c>
      <c r="AA4" s="6">
        <f>LOG10(Z4)</f>
        <v>8.976660956496188E-2</v>
      </c>
    </row>
    <row r="5" spans="1:28" x14ac:dyDescent="0.2">
      <c r="A5" s="2" t="s">
        <v>31</v>
      </c>
      <c r="B5" s="2">
        <v>448.41300000000001</v>
      </c>
      <c r="C5" s="2">
        <v>602.721</v>
      </c>
      <c r="D5" s="2">
        <v>591.44500000000005</v>
      </c>
      <c r="E5" s="2">
        <v>395.05099999999999</v>
      </c>
      <c r="F5" s="2">
        <v>728.25800000000004</v>
      </c>
      <c r="G5" s="2">
        <v>297.017</v>
      </c>
      <c r="M5" s="4">
        <f>SUM(B5:I5)</f>
        <v>3062.9049999999997</v>
      </c>
      <c r="N5" s="2">
        <v>628.077</v>
      </c>
      <c r="O5" s="2">
        <v>453.36200000000002</v>
      </c>
      <c r="P5" s="2">
        <v>483.70400000000001</v>
      </c>
      <c r="Q5" s="2">
        <v>371.75599999999997</v>
      </c>
      <c r="R5" s="2">
        <v>504.13499999999999</v>
      </c>
      <c r="S5" s="2">
        <v>355.303</v>
      </c>
      <c r="Y5" s="4">
        <f>SUM(N5:T5)</f>
        <v>2796.3369999999995</v>
      </c>
      <c r="Z5" s="5">
        <f t="shared" si="0"/>
        <v>1.0953275660265556</v>
      </c>
      <c r="AA5" s="6">
        <f t="shared" si="1"/>
        <v>3.9544017663522481E-2</v>
      </c>
    </row>
    <row r="6" spans="1:28" x14ac:dyDescent="0.2">
      <c r="A6" s="2" t="s">
        <v>32</v>
      </c>
      <c r="B6" s="2">
        <v>2570.585</v>
      </c>
      <c r="C6" s="2">
        <v>392.78699999999998</v>
      </c>
      <c r="D6" s="2">
        <v>1234.6569999999999</v>
      </c>
      <c r="E6" s="2">
        <v>769.072</v>
      </c>
      <c r="M6" s="4">
        <f>SUM(B6:E6)</f>
        <v>4967.1009999999997</v>
      </c>
      <c r="N6" s="2">
        <v>430.642</v>
      </c>
      <c r="O6" s="2">
        <v>1358.9</v>
      </c>
      <c r="P6" s="2">
        <v>134.596</v>
      </c>
      <c r="Q6" s="2">
        <v>237.80699999999999</v>
      </c>
      <c r="R6" s="2">
        <v>500.20400000000001</v>
      </c>
      <c r="S6" s="2">
        <v>2069.41</v>
      </c>
      <c r="T6" s="2">
        <v>674.27300000000002</v>
      </c>
      <c r="Y6" s="4">
        <f>SUM(N6,O6,P6,Q6,R6,S6,T6)</f>
        <v>5405.8320000000003</v>
      </c>
      <c r="Z6" s="5">
        <f t="shared" si="0"/>
        <v>0.9188411700548591</v>
      </c>
      <c r="AA6" s="6">
        <f>LOG10(Z6)</f>
        <v>-3.6759553826303533E-2</v>
      </c>
    </row>
    <row r="7" spans="1:28" x14ac:dyDescent="0.2">
      <c r="A7" s="2" t="s">
        <v>33</v>
      </c>
      <c r="B7" s="2">
        <v>585.62099999999998</v>
      </c>
      <c r="C7" s="2">
        <v>833.45799999999997</v>
      </c>
      <c r="D7" s="2">
        <v>765.19</v>
      </c>
      <c r="E7" s="2">
        <v>122.301</v>
      </c>
      <c r="F7" s="2">
        <v>200.59899999999999</v>
      </c>
      <c r="G7" s="2">
        <v>186.363</v>
      </c>
      <c r="H7" s="2">
        <v>521.23500000000001</v>
      </c>
      <c r="I7" s="2">
        <v>301.22300000000001</v>
      </c>
      <c r="J7" s="2">
        <v>159.50899999999999</v>
      </c>
      <c r="K7" s="2">
        <v>212.571</v>
      </c>
      <c r="L7" s="2">
        <v>195.423</v>
      </c>
      <c r="M7" s="4">
        <f>SUM(B7:L7)</f>
        <v>4083.4930000000004</v>
      </c>
      <c r="N7" s="2">
        <v>1068.6769999999999</v>
      </c>
      <c r="O7" s="2">
        <v>522.85299999999995</v>
      </c>
      <c r="P7" s="2">
        <v>347.81400000000002</v>
      </c>
      <c r="Q7" s="2">
        <v>552.94299999999998</v>
      </c>
      <c r="R7" s="2">
        <v>676.21400000000006</v>
      </c>
      <c r="S7" s="2">
        <v>898.49099999999999</v>
      </c>
      <c r="T7" s="2">
        <v>1514.202</v>
      </c>
      <c r="U7" s="2">
        <v>186.04</v>
      </c>
      <c r="Y7" s="4">
        <f>SUM(N7,O7,P7,Q7,R7,S7,T7,U7)</f>
        <v>5767.2339999999995</v>
      </c>
      <c r="Z7" s="5">
        <f t="shared" si="0"/>
        <v>0.7080505143366822</v>
      </c>
      <c r="AA7" s="6">
        <f t="shared" si="1"/>
        <v>-0.14993575740190282</v>
      </c>
    </row>
    <row r="8" spans="1:28" x14ac:dyDescent="0.2">
      <c r="A8" s="2" t="s">
        <v>34</v>
      </c>
      <c r="B8" s="2">
        <v>515.08799999999997</v>
      </c>
      <c r="C8" s="2">
        <v>1574.7059999999999</v>
      </c>
      <c r="D8" s="2">
        <v>237.48400000000001</v>
      </c>
      <c r="E8" s="2">
        <v>234.24799999999999</v>
      </c>
      <c r="M8" s="4">
        <f>SUM(B8:E8)</f>
        <v>2561.5259999999998</v>
      </c>
      <c r="N8" s="2">
        <v>921.14</v>
      </c>
      <c r="O8" s="2">
        <v>455.87799999999999</v>
      </c>
      <c r="P8" s="2">
        <v>678.47900000000004</v>
      </c>
      <c r="Q8" s="2">
        <v>190.893</v>
      </c>
      <c r="R8" s="2">
        <v>625.74099999999999</v>
      </c>
      <c r="Y8" s="4">
        <f>SUM(N8,O8,P8,Q8,R8)</f>
        <v>2872.1310000000003</v>
      </c>
      <c r="Z8" s="5">
        <f t="shared" si="0"/>
        <v>0.89185555951312789</v>
      </c>
      <c r="AA8" s="6">
        <f t="shared" si="1"/>
        <v>-4.9705476101268485E-2</v>
      </c>
    </row>
    <row r="9" spans="1:28" x14ac:dyDescent="0.2">
      <c r="A9" s="2" t="s">
        <v>35</v>
      </c>
      <c r="B9" s="2">
        <v>91.537999999999997</v>
      </c>
      <c r="C9" s="2">
        <v>50.313000000000002</v>
      </c>
      <c r="D9" s="2">
        <v>91.537999999999997</v>
      </c>
      <c r="E9" s="2">
        <v>48.040999999999997</v>
      </c>
      <c r="F9" s="2">
        <v>241.82900000000001</v>
      </c>
      <c r="G9" s="2">
        <v>337.262</v>
      </c>
      <c r="H9" s="2">
        <v>77.254999999999995</v>
      </c>
      <c r="I9" s="2">
        <v>97.704999999999998</v>
      </c>
      <c r="J9" s="2">
        <v>146.39599999999999</v>
      </c>
      <c r="K9" s="2">
        <v>45.444000000000003</v>
      </c>
      <c r="M9" s="4">
        <f>SUM(B9:K9)</f>
        <v>1227.3209999999999</v>
      </c>
      <c r="N9" s="2">
        <v>346.02699999999999</v>
      </c>
      <c r="O9" s="2">
        <v>185.99700000000001</v>
      </c>
      <c r="P9" s="2">
        <v>58.753</v>
      </c>
      <c r="Q9" s="2">
        <v>81.8</v>
      </c>
      <c r="R9" s="2">
        <v>127.569</v>
      </c>
      <c r="S9" s="2">
        <v>196.38499999999999</v>
      </c>
      <c r="T9" s="2">
        <v>439.18799999999999</v>
      </c>
      <c r="U9" s="2">
        <v>98.355000000000004</v>
      </c>
      <c r="V9" s="2">
        <v>604.08600000000001</v>
      </c>
      <c r="W9" s="2">
        <v>197.03399999999999</v>
      </c>
      <c r="Y9" s="4">
        <f>SUM(N9,O9,P9,Q9,R9,S9,T9,U9,V9,W9)</f>
        <v>2335.194</v>
      </c>
      <c r="Z9" s="5">
        <f t="shared" si="0"/>
        <v>0.52557560528161684</v>
      </c>
      <c r="AA9" s="6">
        <f t="shared" si="1"/>
        <v>-0.27936480086351634</v>
      </c>
    </row>
    <row r="10" spans="1:28" x14ac:dyDescent="0.2">
      <c r="A10" s="2" t="s">
        <v>36</v>
      </c>
      <c r="B10" s="2">
        <v>220.73</v>
      </c>
      <c r="C10" s="2">
        <v>176.584</v>
      </c>
      <c r="D10" s="2">
        <v>174.96100000000001</v>
      </c>
      <c r="E10" s="2">
        <v>62.972999999999999</v>
      </c>
      <c r="F10" s="2">
        <v>59.402000000000001</v>
      </c>
      <c r="G10" s="2">
        <v>68.167000000000002</v>
      </c>
      <c r="H10" s="2">
        <v>167.17</v>
      </c>
      <c r="I10" s="2">
        <v>569.029</v>
      </c>
      <c r="M10" s="4">
        <f>SUM(B10:I10)</f>
        <v>1499.0160000000001</v>
      </c>
      <c r="N10" s="2">
        <v>307.399</v>
      </c>
      <c r="O10" s="2">
        <v>183.40100000000001</v>
      </c>
      <c r="P10" s="2">
        <v>179.18100000000001</v>
      </c>
      <c r="Q10" s="2">
        <v>310.96899999999999</v>
      </c>
      <c r="R10" s="2">
        <v>160.029</v>
      </c>
      <c r="S10" s="2">
        <v>198.65700000000001</v>
      </c>
      <c r="T10" s="2">
        <v>99.004000000000005</v>
      </c>
      <c r="U10" s="2">
        <v>412.89499999999998</v>
      </c>
      <c r="V10" s="2">
        <v>132.43799999999999</v>
      </c>
      <c r="W10" s="2">
        <v>153.21299999999999</v>
      </c>
      <c r="X10" s="2">
        <v>94.459000000000003</v>
      </c>
      <c r="Y10" s="4">
        <f>SUM(N10,O10,P10,Q10,R10,S10,T10,U10,V10,W10)</f>
        <v>2137.1860000000001</v>
      </c>
      <c r="Z10" s="5">
        <f t="shared" si="0"/>
        <v>0.70139707072758284</v>
      </c>
      <c r="AA10" s="6">
        <f t="shared" si="1"/>
        <v>-0.15403605221200595</v>
      </c>
    </row>
    <row r="11" spans="1:28" x14ac:dyDescent="0.2">
      <c r="A11" s="2" t="s">
        <v>37</v>
      </c>
      <c r="B11" s="2">
        <v>220.65899999999999</v>
      </c>
      <c r="C11" s="2">
        <v>320.15899999999999</v>
      </c>
      <c r="D11" s="2">
        <v>423.84699999999998</v>
      </c>
      <c r="E11" s="2">
        <v>448.76</v>
      </c>
      <c r="F11" s="2">
        <v>784.92600000000004</v>
      </c>
      <c r="G11" s="2">
        <v>214.512</v>
      </c>
      <c r="H11" s="2">
        <v>304.13499999999999</v>
      </c>
      <c r="M11" s="4">
        <f>SUM(B11:H11)</f>
        <v>2716.9980000000005</v>
      </c>
      <c r="N11" s="2">
        <v>201.24700000000001</v>
      </c>
      <c r="O11" s="2">
        <v>467.85</v>
      </c>
      <c r="P11" s="2">
        <v>466.55500000000001</v>
      </c>
      <c r="Q11" s="2">
        <v>647.50400000000002</v>
      </c>
      <c r="R11" s="2">
        <v>570.73800000000006</v>
      </c>
      <c r="S11" s="2">
        <v>580.76800000000003</v>
      </c>
      <c r="Y11" s="4">
        <f>SUM(N11,O11,P11,Q11,R11,S11)</f>
        <v>2934.6620000000003</v>
      </c>
      <c r="Z11" s="5">
        <f t="shared" si="0"/>
        <v>0.92582995929343836</v>
      </c>
      <c r="AA11" s="6">
        <f t="shared" si="1"/>
        <v>-3.346876982097307E-2</v>
      </c>
    </row>
    <row r="12" spans="1:28" x14ac:dyDescent="0.2">
      <c r="M12" s="7"/>
      <c r="Y12" s="7"/>
      <c r="AA12" s="6"/>
      <c r="AB12" s="1" t="s">
        <v>11</v>
      </c>
    </row>
    <row r="13" spans="1:28" x14ac:dyDescent="0.2">
      <c r="L13" s="8"/>
      <c r="M13" s="9"/>
      <c r="X13" s="8"/>
      <c r="Y13" s="4" t="s">
        <v>7</v>
      </c>
      <c r="Z13" s="5">
        <f>AVERAGE(Z2:Z11)</f>
        <v>0.86429740623077778</v>
      </c>
      <c r="AA13" s="6">
        <f>AVERAGE(AA2:AA11)</f>
        <v>-7.4298483348855665E-2</v>
      </c>
      <c r="AB13" s="5">
        <f>10^AA13</f>
        <v>0.84275534699335708</v>
      </c>
    </row>
    <row r="14" spans="1:28" x14ac:dyDescent="0.2">
      <c r="A14" s="1" t="s">
        <v>5</v>
      </c>
      <c r="B14" s="1" t="s">
        <v>13</v>
      </c>
      <c r="K14" s="1" t="s">
        <v>1</v>
      </c>
      <c r="L14" s="1" t="s">
        <v>2</v>
      </c>
      <c r="T14" s="1" t="s">
        <v>1</v>
      </c>
      <c r="U14" s="1" t="s">
        <v>38</v>
      </c>
      <c r="V14" s="1" t="s">
        <v>6</v>
      </c>
      <c r="X14" s="8"/>
      <c r="Y14" s="4" t="s">
        <v>8</v>
      </c>
      <c r="Z14" s="5">
        <f>STDEV(Z2:Z11)</f>
        <v>0.20101353805907168</v>
      </c>
      <c r="AA14" s="6">
        <f>STDEV(AA2:AA11)</f>
        <v>0.10433398347419802</v>
      </c>
      <c r="AB14" s="5">
        <f>10^AA14</f>
        <v>1.2715515847337377</v>
      </c>
    </row>
    <row r="15" spans="1:28" x14ac:dyDescent="0.2">
      <c r="A15" s="2" t="s">
        <v>28</v>
      </c>
      <c r="B15" s="2">
        <v>505.03399999999999</v>
      </c>
      <c r="C15" s="2">
        <v>93.201999999999998</v>
      </c>
      <c r="D15" s="2">
        <v>155.12200000000001</v>
      </c>
      <c r="E15" s="2">
        <v>109.97199999999999</v>
      </c>
      <c r="K15" s="4">
        <f>SUM(B15:E15)</f>
        <v>863.32999999999993</v>
      </c>
      <c r="L15" s="2">
        <v>619.52200000000005</v>
      </c>
      <c r="M15" s="2">
        <v>299.60199999999998</v>
      </c>
      <c r="N15" s="2">
        <v>367.65</v>
      </c>
      <c r="O15" s="2">
        <v>171.892</v>
      </c>
      <c r="P15" s="2">
        <v>365.392</v>
      </c>
      <c r="Q15" s="2">
        <v>351.52499999999998</v>
      </c>
      <c r="R15" s="2">
        <v>394.41699999999997</v>
      </c>
      <c r="T15" s="4">
        <f>SUM(L15,M15,N15,O15,P15,Q15,R15)</f>
        <v>2570</v>
      </c>
      <c r="U15" s="5">
        <f t="shared" ref="U15:U24" si="2">K15/T15</f>
        <v>0.33592607003891045</v>
      </c>
      <c r="V15" s="6">
        <f t="shared" ref="V15:V24" si="3">LOG10(U15)</f>
        <v>-0.47375629078561377</v>
      </c>
      <c r="W15" s="16"/>
    </row>
    <row r="16" spans="1:28" x14ac:dyDescent="0.2">
      <c r="A16" s="2" t="s">
        <v>29</v>
      </c>
      <c r="B16" s="2">
        <v>452.66300000000001</v>
      </c>
      <c r="C16" s="2">
        <v>482.298</v>
      </c>
      <c r="D16" s="2">
        <v>138.07900000000001</v>
      </c>
      <c r="E16" s="2">
        <v>381.01900000000001</v>
      </c>
      <c r="J16" s="4"/>
      <c r="K16" s="4">
        <f>SUM(B16:E16)</f>
        <v>1454.059</v>
      </c>
      <c r="L16" s="2">
        <v>1263.549</v>
      </c>
      <c r="M16" s="2">
        <v>138.07900000000001</v>
      </c>
      <c r="N16" s="2">
        <v>799.81299999999999</v>
      </c>
      <c r="O16" s="2">
        <v>434.75200000000001</v>
      </c>
      <c r="P16" s="2">
        <v>1748.126</v>
      </c>
      <c r="Q16" s="2">
        <v>383.94900000000001</v>
      </c>
      <c r="R16" s="2">
        <v>432.47199999999998</v>
      </c>
      <c r="S16" s="2">
        <v>271.59800000000001</v>
      </c>
      <c r="T16" s="4">
        <f>SUM(L16:S16)</f>
        <v>5472.3379999999988</v>
      </c>
      <c r="U16" s="5">
        <f t="shared" si="2"/>
        <v>0.2657107437442644</v>
      </c>
      <c r="V16" s="6">
        <f t="shared" si="3"/>
        <v>-0.57559088497806921</v>
      </c>
      <c r="W16" s="16"/>
    </row>
    <row r="17" spans="1:27" x14ac:dyDescent="0.2">
      <c r="A17" s="2" t="s">
        <v>30</v>
      </c>
      <c r="B17" s="2">
        <v>179.76300000000001</v>
      </c>
      <c r="C17" s="2">
        <v>1223.819</v>
      </c>
      <c r="D17" s="2">
        <v>508.67599999999999</v>
      </c>
      <c r="J17" s="4"/>
      <c r="K17" s="4">
        <f>SUM(B17:D17)</f>
        <v>1912.2579999999998</v>
      </c>
      <c r="L17" s="2">
        <v>2198.5100000000002</v>
      </c>
      <c r="M17" s="2">
        <v>1153.8019999999999</v>
      </c>
      <c r="N17" s="2">
        <v>434.101</v>
      </c>
      <c r="O17" s="2">
        <v>1417.5840000000001</v>
      </c>
      <c r="P17" s="2">
        <v>923.88900000000001</v>
      </c>
      <c r="Q17" s="2">
        <v>130.91399999999999</v>
      </c>
      <c r="R17" s="2">
        <v>245.87100000000001</v>
      </c>
      <c r="T17" s="4">
        <f>SUM(L17,M17,N17,O17,P17,Q17,R17)</f>
        <v>6504.6710000000003</v>
      </c>
      <c r="U17" s="5">
        <f t="shared" si="2"/>
        <v>0.29398227827356677</v>
      </c>
      <c r="V17" s="6">
        <f t="shared" si="3"/>
        <v>-0.5316788487714218</v>
      </c>
      <c r="W17" s="16"/>
    </row>
    <row r="18" spans="1:27" x14ac:dyDescent="0.2">
      <c r="A18" s="2" t="s">
        <v>31</v>
      </c>
      <c r="B18" s="2">
        <v>37.732999999999997</v>
      </c>
      <c r="C18" s="2">
        <v>18.704999999999998</v>
      </c>
      <c r="J18" s="4"/>
      <c r="K18" s="4">
        <f>SUM(B18,C18)</f>
        <v>56.437999999999995</v>
      </c>
      <c r="L18" s="2">
        <v>852.38</v>
      </c>
      <c r="M18" s="2">
        <v>372.815</v>
      </c>
      <c r="N18" s="2">
        <v>148.99700000000001</v>
      </c>
      <c r="O18" s="2">
        <v>312.50700000000001</v>
      </c>
      <c r="P18" s="2">
        <v>841.73699999999997</v>
      </c>
      <c r="Q18" s="2">
        <v>276.387</v>
      </c>
      <c r="T18" s="4">
        <f>SUM(L18,M18,N18,O18,P18,Q18)</f>
        <v>2804.8230000000003</v>
      </c>
      <c r="U18" s="5">
        <f t="shared" si="2"/>
        <v>2.0121768824628145E-2</v>
      </c>
      <c r="V18" s="6">
        <f t="shared" si="3"/>
        <v>-1.6963338448382688</v>
      </c>
      <c r="W18" s="16"/>
    </row>
    <row r="19" spans="1:27" x14ac:dyDescent="0.2">
      <c r="A19" s="2" t="s">
        <v>32</v>
      </c>
      <c r="B19" s="2">
        <v>339.32100000000003</v>
      </c>
      <c r="C19" s="2">
        <v>263.661</v>
      </c>
      <c r="D19" s="2">
        <v>726.21500000000003</v>
      </c>
      <c r="E19" s="2">
        <v>403.51600000000002</v>
      </c>
      <c r="F19" s="2">
        <v>46.427</v>
      </c>
      <c r="J19" s="4"/>
      <c r="K19" s="4">
        <f>SUM(B19:F19)</f>
        <v>1779.14</v>
      </c>
      <c r="L19" s="2">
        <v>1626.675</v>
      </c>
      <c r="M19" s="2">
        <v>1827.287</v>
      </c>
      <c r="N19" s="2">
        <v>899.88699999999994</v>
      </c>
      <c r="O19" s="2">
        <v>1446.6980000000001</v>
      </c>
      <c r="P19" s="2">
        <v>2230.8029999999999</v>
      </c>
      <c r="Q19" s="2">
        <v>1005.925</v>
      </c>
      <c r="T19" s="4">
        <f>SUM(L19,M19,N19,O19,P19,Q19)</f>
        <v>9037.2749999999996</v>
      </c>
      <c r="U19" s="5">
        <f t="shared" si="2"/>
        <v>0.19686686528848577</v>
      </c>
      <c r="V19" s="6">
        <f t="shared" si="3"/>
        <v>-0.70582737392441675</v>
      </c>
      <c r="W19" s="16"/>
    </row>
    <row r="20" spans="1:27" x14ac:dyDescent="0.2">
      <c r="A20" s="2" t="s">
        <v>33</v>
      </c>
      <c r="B20" s="2">
        <v>185.36600000000001</v>
      </c>
      <c r="C20" s="2">
        <v>310.52800000000002</v>
      </c>
      <c r="D20" s="2">
        <v>327.16300000000001</v>
      </c>
      <c r="E20" s="2">
        <v>297.85300000000001</v>
      </c>
      <c r="F20" s="2">
        <v>133.083</v>
      </c>
      <c r="G20" s="2">
        <v>596.49900000000002</v>
      </c>
      <c r="J20" s="4"/>
      <c r="K20" s="4">
        <f>SUM(B20,C20,D20,E20,F20,G20)</f>
        <v>1850.4920000000002</v>
      </c>
      <c r="L20" s="2">
        <v>1226.268</v>
      </c>
      <c r="M20" s="2">
        <v>425.39100000000002</v>
      </c>
      <c r="N20" s="2">
        <v>876.92399999999998</v>
      </c>
      <c r="O20" s="2">
        <v>451.53300000000002</v>
      </c>
      <c r="P20" s="2">
        <v>1000.502</v>
      </c>
      <c r="Q20" s="2">
        <v>683.63599999999997</v>
      </c>
      <c r="R20" s="2">
        <v>1250.825</v>
      </c>
      <c r="S20" s="2">
        <v>1116.1569999999999</v>
      </c>
      <c r="T20" s="4">
        <f>SUM(L20,M20,N20,O20,P20,Q20,R20,S20)</f>
        <v>7031.2359999999999</v>
      </c>
      <c r="U20" s="5">
        <f t="shared" si="2"/>
        <v>0.26318160846826932</v>
      </c>
      <c r="V20" s="6">
        <f t="shared" si="3"/>
        <v>-0.57974446315770845</v>
      </c>
      <c r="W20" s="16"/>
    </row>
    <row r="21" spans="1:27" x14ac:dyDescent="0.2">
      <c r="A21" s="2" t="s">
        <v>34</v>
      </c>
      <c r="B21" s="2">
        <v>137.31399999999999</v>
      </c>
      <c r="C21" s="2">
        <v>330.25599999999997</v>
      </c>
      <c r="D21" s="2">
        <v>153.852</v>
      </c>
      <c r="E21" s="2">
        <v>170.89099999999999</v>
      </c>
      <c r="F21" s="2">
        <v>150.34399999999999</v>
      </c>
      <c r="G21" s="2">
        <v>65.650000000000006</v>
      </c>
      <c r="H21" s="2">
        <v>83.691000000000003</v>
      </c>
      <c r="I21" s="2">
        <v>153.852</v>
      </c>
      <c r="J21" s="2">
        <v>170.89099999999999</v>
      </c>
      <c r="K21" s="4">
        <f>SUM(B21,C21,D21,E21,F21,G21,H21,I21,J21)</f>
        <v>1416.741</v>
      </c>
      <c r="L21" s="2">
        <v>1509.2</v>
      </c>
      <c r="M21" s="2">
        <v>911.56</v>
      </c>
      <c r="N21" s="2">
        <v>1841.3989999999999</v>
      </c>
      <c r="O21" s="2">
        <v>662.80799999999999</v>
      </c>
      <c r="P21" s="2">
        <v>1509.2</v>
      </c>
      <c r="Q21" s="2">
        <v>874.20699999999999</v>
      </c>
      <c r="T21" s="4">
        <f>SUM(L21,M21,N21,O21,P21,Q21)</f>
        <v>7308.3739999999998</v>
      </c>
      <c r="U21" s="5">
        <f t="shared" si="2"/>
        <v>0.19385173774631675</v>
      </c>
      <c r="V21" s="6">
        <f t="shared" si="3"/>
        <v>-0.71253030149064456</v>
      </c>
      <c r="W21" s="16"/>
    </row>
    <row r="22" spans="1:27" x14ac:dyDescent="0.2">
      <c r="A22" s="2" t="s">
        <v>35</v>
      </c>
      <c r="B22" s="2">
        <v>381.47199999999998</v>
      </c>
      <c r="C22" s="2">
        <v>40.530999999999999</v>
      </c>
      <c r="D22" s="2">
        <v>71.525999999999996</v>
      </c>
      <c r="E22" s="2">
        <v>451.40899999999999</v>
      </c>
      <c r="J22" s="4"/>
      <c r="K22" s="4">
        <f>SUM(B22,C22,D22,E22)</f>
        <v>944.93799999999999</v>
      </c>
      <c r="L22" s="2">
        <v>977.52300000000002</v>
      </c>
      <c r="M22" s="2">
        <v>1728.546</v>
      </c>
      <c r="N22" s="2">
        <v>1955.84</v>
      </c>
      <c r="O22" s="2">
        <v>739.10299999999995</v>
      </c>
      <c r="P22" s="2">
        <v>1686.4259999999999</v>
      </c>
      <c r="T22" s="4">
        <f>SUM(L22,M22,N22,O22,P22)</f>
        <v>7087.4380000000001</v>
      </c>
      <c r="U22" s="5">
        <f t="shared" si="2"/>
        <v>0.13332575184431947</v>
      </c>
      <c r="V22" s="6">
        <f t="shared" si="3"/>
        <v>-0.8750859585851305</v>
      </c>
      <c r="W22" s="16"/>
    </row>
    <row r="23" spans="1:27" x14ac:dyDescent="0.2">
      <c r="A23" s="2" t="s">
        <v>36</v>
      </c>
      <c r="B23" s="2">
        <v>167.053</v>
      </c>
      <c r="C23" s="2">
        <v>82.558999999999997</v>
      </c>
      <c r="D23" s="2">
        <v>243.16300000000001</v>
      </c>
      <c r="J23" s="4"/>
      <c r="K23" s="4">
        <f>SUM(B23,C23,D23)</f>
        <v>492.77499999999998</v>
      </c>
      <c r="L23" s="2">
        <v>407.63600000000002</v>
      </c>
      <c r="M23" s="2">
        <v>128.999</v>
      </c>
      <c r="N23" s="2">
        <v>132.22399999999999</v>
      </c>
      <c r="O23" s="2">
        <v>674.66399999999999</v>
      </c>
      <c r="P23" s="2">
        <v>532.12</v>
      </c>
      <c r="T23" s="4">
        <f>SUM(L23,M23,N23,O23,P23)</f>
        <v>1875.643</v>
      </c>
      <c r="U23" s="5">
        <f t="shared" si="2"/>
        <v>0.26272323677800091</v>
      </c>
      <c r="V23" s="6">
        <f t="shared" si="3"/>
        <v>-0.58050151397384742</v>
      </c>
      <c r="W23" s="16"/>
    </row>
    <row r="24" spans="1:27" x14ac:dyDescent="0.2">
      <c r="A24" s="2" t="s">
        <v>37</v>
      </c>
      <c r="B24" s="2">
        <v>326.05099999999999</v>
      </c>
      <c r="C24" s="2">
        <v>144.911</v>
      </c>
      <c r="D24" s="2">
        <v>105.125</v>
      </c>
      <c r="E24" s="2">
        <v>102.538</v>
      </c>
      <c r="F24" s="2">
        <v>119.681</v>
      </c>
      <c r="J24" s="4"/>
      <c r="K24" s="4">
        <f>SUM(B24,C24,D24,E24,F24)</f>
        <v>798.30600000000004</v>
      </c>
      <c r="L24" s="2">
        <v>535.654</v>
      </c>
      <c r="M24" s="2">
        <v>187.285</v>
      </c>
      <c r="N24" s="2">
        <v>163.672</v>
      </c>
      <c r="O24" s="2">
        <v>1249.8599999999999</v>
      </c>
      <c r="P24" s="2">
        <v>281.41300000000001</v>
      </c>
      <c r="Q24" s="2">
        <v>426.971</v>
      </c>
      <c r="R24" s="2">
        <v>499.10300000000001</v>
      </c>
      <c r="S24" s="2">
        <v>578.99900000000002</v>
      </c>
      <c r="T24" s="4">
        <f>SUM(L24,M24,N24,O24,P24,Q24,R24,S24)</f>
        <v>3922.9570000000003</v>
      </c>
      <c r="U24" s="5">
        <f t="shared" si="2"/>
        <v>0.20349598529884472</v>
      </c>
      <c r="V24" s="6">
        <f t="shared" si="3"/>
        <v>-0.69144415439825591</v>
      </c>
      <c r="W24" s="16"/>
    </row>
    <row r="25" spans="1:27" x14ac:dyDescent="0.2">
      <c r="J25" s="4"/>
      <c r="K25" s="7"/>
      <c r="T25" s="7"/>
      <c r="V25" s="6"/>
      <c r="W25" s="1" t="s">
        <v>12</v>
      </c>
    </row>
    <row r="26" spans="1:27" x14ac:dyDescent="0.2">
      <c r="J26" s="7"/>
      <c r="K26" s="7"/>
      <c r="T26" s="4" t="s">
        <v>7</v>
      </c>
      <c r="U26" s="5">
        <f>AVERAGE(U15:U24)</f>
        <v>0.21691860463056062</v>
      </c>
      <c r="V26" s="6">
        <f>AVERAGE(V15:V24)</f>
        <v>-0.74224936349033765</v>
      </c>
      <c r="W26" s="5">
        <f>10^V26</f>
        <v>0.18103003547049923</v>
      </c>
    </row>
    <row r="27" spans="1:27" x14ac:dyDescent="0.2">
      <c r="I27" s="17"/>
      <c r="J27" s="15"/>
      <c r="K27" s="15"/>
      <c r="T27" s="4" t="s">
        <v>8</v>
      </c>
      <c r="U27" s="5">
        <f>STDEV(U15:U24)/SQRT(COUNT(U15:U24))</f>
        <v>2.8587423076942259E-2</v>
      </c>
      <c r="V27" s="6">
        <f>STDEV(V15:V24)</f>
        <v>0.35425782222385027</v>
      </c>
      <c r="W27" s="5">
        <f>10^V27</f>
        <v>2.2607774996831966</v>
      </c>
    </row>
    <row r="28" spans="1:27" x14ac:dyDescent="0.2">
      <c r="I28" s="17"/>
      <c r="J28" s="15"/>
      <c r="K28" s="15"/>
      <c r="T28" s="15"/>
      <c r="U28" s="17"/>
    </row>
    <row r="29" spans="1:27" x14ac:dyDescent="0.2">
      <c r="A29" s="1" t="s">
        <v>26</v>
      </c>
      <c r="B29" s="1" t="s">
        <v>13</v>
      </c>
      <c r="C29" s="1"/>
      <c r="D29" s="1"/>
      <c r="E29" s="1"/>
      <c r="F29" s="1"/>
      <c r="G29" s="1"/>
      <c r="H29" s="1" t="s">
        <v>1</v>
      </c>
      <c r="I29" s="1" t="s">
        <v>25</v>
      </c>
      <c r="J29" s="1"/>
      <c r="L29" s="5"/>
      <c r="M29" s="5"/>
      <c r="P29" s="1" t="s">
        <v>1</v>
      </c>
      <c r="Q29" s="1" t="s">
        <v>38</v>
      </c>
      <c r="R29" s="1" t="s">
        <v>3</v>
      </c>
    </row>
    <row r="30" spans="1:27" x14ac:dyDescent="0.2">
      <c r="A30" s="2" t="s">
        <v>28</v>
      </c>
      <c r="B30" s="5">
        <v>1241.56</v>
      </c>
      <c r="C30" s="5"/>
      <c r="D30" s="5"/>
      <c r="E30" s="5"/>
      <c r="F30" s="5"/>
      <c r="G30" s="5"/>
      <c r="H30" s="1">
        <v>1241.56</v>
      </c>
      <c r="I30" s="5">
        <v>792.31399999999996</v>
      </c>
      <c r="J30" s="5"/>
      <c r="K30" s="5"/>
      <c r="L30" s="5"/>
      <c r="M30" s="5"/>
      <c r="N30" s="5"/>
      <c r="P30" s="1">
        <v>792.31</v>
      </c>
      <c r="Q30" s="5">
        <f t="shared" ref="Q30:Q35" si="4">H30/P30</f>
        <v>1.5670129116128788</v>
      </c>
      <c r="R30" s="5">
        <f t="shared" ref="R30:R35" si="5">LOG10(Q30)</f>
        <v>0.19507257491091562</v>
      </c>
    </row>
    <row r="31" spans="1:27" x14ac:dyDescent="0.2">
      <c r="A31" s="2" t="s">
        <v>29</v>
      </c>
      <c r="B31" s="5">
        <v>1204.42</v>
      </c>
      <c r="C31" s="2">
        <v>227.49</v>
      </c>
      <c r="D31" s="2">
        <v>459.47</v>
      </c>
      <c r="E31" s="2">
        <v>177.82</v>
      </c>
      <c r="F31" s="2">
        <v>74.650000000000006</v>
      </c>
      <c r="G31" s="5"/>
      <c r="H31" s="10">
        <f>SUM(B31:F31)</f>
        <v>2143.8500000000004</v>
      </c>
      <c r="I31" s="5">
        <v>844.92</v>
      </c>
      <c r="J31" s="5">
        <v>132.33000000000001</v>
      </c>
      <c r="K31" s="5">
        <v>249.92099999999999</v>
      </c>
      <c r="L31" s="5">
        <v>534.12599999999998</v>
      </c>
      <c r="M31" s="5">
        <v>311.44</v>
      </c>
      <c r="N31" s="5"/>
      <c r="P31" s="10">
        <f>SUM(I31:M31)</f>
        <v>2072.7370000000001</v>
      </c>
      <c r="Q31" s="5">
        <f t="shared" si="4"/>
        <v>1.0343087424984454</v>
      </c>
      <c r="R31" s="5">
        <f t="shared" si="5"/>
        <v>1.4650195575249535E-2</v>
      </c>
      <c r="Z31" s="4"/>
      <c r="AA31" s="10"/>
    </row>
    <row r="32" spans="1:27" x14ac:dyDescent="0.2">
      <c r="A32" s="2" t="s">
        <v>30</v>
      </c>
      <c r="B32" s="2">
        <v>165.892</v>
      </c>
      <c r="C32" s="2">
        <v>136.715</v>
      </c>
      <c r="D32" s="2">
        <v>233.67500000000001</v>
      </c>
      <c r="E32" s="2">
        <v>123.044</v>
      </c>
      <c r="F32" s="2">
        <v>191.495</v>
      </c>
      <c r="G32" s="2">
        <v>549.53099999999995</v>
      </c>
      <c r="H32" s="1">
        <f>SUM(B32:G32)</f>
        <v>1400.3519999999999</v>
      </c>
      <c r="I32" s="2">
        <v>138.28399999999999</v>
      </c>
      <c r="J32" s="2">
        <v>333.49599999999998</v>
      </c>
      <c r="K32" s="2">
        <v>111.16500000000001</v>
      </c>
      <c r="L32" s="2">
        <v>423.36900000000003</v>
      </c>
      <c r="M32" s="2">
        <v>635.61400000000003</v>
      </c>
      <c r="P32" s="1">
        <f>SUM(I32:M32)</f>
        <v>1641.9279999999999</v>
      </c>
      <c r="Q32" s="5">
        <f t="shared" si="4"/>
        <v>0.8528705278185158</v>
      </c>
      <c r="R32" s="5">
        <f t="shared" si="5"/>
        <v>-6.9116893008045494E-2</v>
      </c>
      <c r="Z32" s="4"/>
      <c r="AA32" s="10"/>
    </row>
    <row r="33" spans="1:25" x14ac:dyDescent="0.2">
      <c r="A33" s="2" t="s">
        <v>31</v>
      </c>
      <c r="B33" s="2">
        <v>1225.3910000000001</v>
      </c>
      <c r="C33" s="2">
        <v>989.89700000000005</v>
      </c>
      <c r="D33" s="2">
        <v>1261.1099999999999</v>
      </c>
      <c r="E33" s="2">
        <v>917.32399999999996</v>
      </c>
      <c r="H33" s="1">
        <f>SUM(B33:E33)</f>
        <v>4393.7219999999998</v>
      </c>
      <c r="I33" s="2">
        <v>546.59199999999998</v>
      </c>
      <c r="J33" s="2">
        <v>741.46400000000006</v>
      </c>
      <c r="K33" s="2">
        <v>872.75900000000001</v>
      </c>
      <c r="L33" s="2">
        <v>1198.5419999999999</v>
      </c>
      <c r="M33" s="2">
        <v>773.15099999999995</v>
      </c>
      <c r="P33" s="1">
        <f>SUM(I33:M33)</f>
        <v>4132.5079999999998</v>
      </c>
      <c r="Q33" s="5">
        <f t="shared" si="4"/>
        <v>1.0632095570050923</v>
      </c>
      <c r="R33" s="5">
        <f t="shared" si="5"/>
        <v>2.6618871749499479E-2</v>
      </c>
    </row>
    <row r="34" spans="1:25" x14ac:dyDescent="0.2">
      <c r="A34" s="2" t="s">
        <v>32</v>
      </c>
      <c r="B34" s="2">
        <v>1012.529</v>
      </c>
      <c r="C34" s="2">
        <v>587.17999999999995</v>
      </c>
      <c r="D34" s="2">
        <v>622.64</v>
      </c>
      <c r="E34" s="2">
        <v>288.952</v>
      </c>
      <c r="F34" s="2">
        <v>585.40800000000002</v>
      </c>
      <c r="G34" s="2">
        <v>438.858</v>
      </c>
      <c r="H34" s="1">
        <f>SUM(B34:G34)</f>
        <v>3535.5669999999996</v>
      </c>
      <c r="I34" s="2">
        <v>775.52700000000004</v>
      </c>
      <c r="J34" s="2">
        <v>619.471</v>
      </c>
      <c r="K34" s="2">
        <v>449.15600000000001</v>
      </c>
      <c r="L34" s="2">
        <v>423.02499999999998</v>
      </c>
      <c r="M34" s="2">
        <v>255.07599999999999</v>
      </c>
      <c r="N34" s="2">
        <v>646.40499999999997</v>
      </c>
      <c r="O34" s="2">
        <v>484.01100000000002</v>
      </c>
      <c r="P34" s="1">
        <f>SUM(I34:O34)</f>
        <v>3652.6709999999998</v>
      </c>
      <c r="Q34" s="5">
        <f t="shared" si="4"/>
        <v>0.96794017309524993</v>
      </c>
      <c r="R34" s="5">
        <f t="shared" si="5"/>
        <v>-1.415148494114655E-2</v>
      </c>
    </row>
    <row r="35" spans="1:25" x14ac:dyDescent="0.2">
      <c r="A35" s="2" t="s">
        <v>33</v>
      </c>
      <c r="B35" s="2">
        <v>2570.585</v>
      </c>
      <c r="C35" s="2">
        <v>692.87</v>
      </c>
      <c r="D35" s="2">
        <v>1244.6569999999999</v>
      </c>
      <c r="E35" s="2">
        <v>789.072</v>
      </c>
      <c r="H35" s="1">
        <f>SUM(B35:E35)</f>
        <v>5297.1840000000002</v>
      </c>
      <c r="I35" s="2">
        <v>430.642</v>
      </c>
      <c r="J35" s="2">
        <v>1358.9</v>
      </c>
      <c r="K35" s="2">
        <v>734.596</v>
      </c>
      <c r="L35" s="2">
        <v>437.80700000000002</v>
      </c>
      <c r="M35" s="2">
        <v>500.20400000000001</v>
      </c>
      <c r="P35" s="1">
        <f>SUM(I35:M35)</f>
        <v>3462.1489999999999</v>
      </c>
      <c r="Q35" s="5">
        <f t="shared" si="4"/>
        <v>1.5300277371077906</v>
      </c>
      <c r="R35" s="5">
        <f t="shared" si="5"/>
        <v>0.18469930399646686</v>
      </c>
    </row>
    <row r="36" spans="1:25" x14ac:dyDescent="0.2">
      <c r="M36" s="4"/>
      <c r="Y36" s="4"/>
    </row>
    <row r="37" spans="1:25" x14ac:dyDescent="0.2">
      <c r="Q37" s="5"/>
      <c r="R37" s="5"/>
      <c r="S37" s="1" t="s">
        <v>12</v>
      </c>
    </row>
    <row r="38" spans="1:25" x14ac:dyDescent="0.2">
      <c r="I38" s="7"/>
      <c r="P38" s="1" t="s">
        <v>7</v>
      </c>
      <c r="Q38" s="5">
        <f>AVERAGE(Q30:Q35)</f>
        <v>1.1692282748563287</v>
      </c>
      <c r="R38" s="5">
        <f>AVERAGE(R30:R35)</f>
        <v>5.6295428047156572E-2</v>
      </c>
      <c r="S38" s="5">
        <f>10^R38</f>
        <v>1.1384014180278921</v>
      </c>
      <c r="T38" s="6"/>
      <c r="U38" s="6"/>
    </row>
    <row r="39" spans="1:25" x14ac:dyDescent="0.2">
      <c r="P39" s="1" t="s">
        <v>8</v>
      </c>
      <c r="Q39" s="5">
        <f>STDEV(Q30:Q35)</f>
        <v>0.30280397684587762</v>
      </c>
      <c r="R39" s="5">
        <f>STDEV(R30:R35)</f>
        <v>0.10867630197408544</v>
      </c>
      <c r="S39" s="5">
        <f>10^R39</f>
        <v>1.284329038415976</v>
      </c>
    </row>
    <row r="41" spans="1:25" x14ac:dyDescent="0.2">
      <c r="A41" s="21" t="s">
        <v>39</v>
      </c>
      <c r="B41" t="s">
        <v>13</v>
      </c>
      <c r="C41"/>
      <c r="D41"/>
      <c r="E41"/>
      <c r="F41"/>
      <c r="G41"/>
      <c r="H41"/>
      <c r="I41" s="22" t="s">
        <v>1</v>
      </c>
      <c r="J41" t="s">
        <v>25</v>
      </c>
      <c r="K41"/>
      <c r="L41"/>
      <c r="M41"/>
      <c r="N41"/>
      <c r="O41"/>
      <c r="P41"/>
      <c r="Q41"/>
      <c r="R41"/>
      <c r="S41"/>
      <c r="T41" s="22" t="s">
        <v>1</v>
      </c>
      <c r="U41" s="22" t="s">
        <v>40</v>
      </c>
      <c r="V41" s="23" t="s">
        <v>3</v>
      </c>
      <c r="W41"/>
      <c r="Y41" s="4"/>
    </row>
    <row r="42" spans="1:25" x14ac:dyDescent="0.2">
      <c r="A42">
        <v>1</v>
      </c>
      <c r="B42" s="24">
        <v>751.27700000000004</v>
      </c>
      <c r="C42" s="24">
        <v>192.834</v>
      </c>
      <c r="D42" s="24">
        <v>72.798000000000002</v>
      </c>
      <c r="E42" s="24">
        <v>20.707000000000001</v>
      </c>
      <c r="F42" s="24">
        <v>620.05999999999995</v>
      </c>
      <c r="G42"/>
      <c r="H42"/>
      <c r="I42" s="25">
        <f>SUM(B42:F42)</f>
        <v>1657.6760000000002</v>
      </c>
      <c r="J42" s="24">
        <v>234.89500000000001</v>
      </c>
      <c r="K42" s="24">
        <v>1320.3119999999999</v>
      </c>
      <c r="L42" s="24">
        <v>66.974000000000004</v>
      </c>
      <c r="M42" s="24">
        <v>210.30600000000001</v>
      </c>
      <c r="N42" s="24">
        <v>321.60599999999999</v>
      </c>
      <c r="O42" s="24">
        <v>617.976</v>
      </c>
      <c r="P42" s="24">
        <v>581.73800000000006</v>
      </c>
      <c r="Q42" s="24">
        <v>130.38999999999999</v>
      </c>
      <c r="R42" s="24">
        <v>438.08300000000003</v>
      </c>
      <c r="S42" s="24"/>
      <c r="T42" s="25">
        <f>SUM(J42:S42)</f>
        <v>3922.2799999999997</v>
      </c>
      <c r="U42" s="24">
        <f t="shared" ref="U42:U48" si="6">I42/T42</f>
        <v>0.42263071478833747</v>
      </c>
      <c r="V42">
        <f>LOG10(U42)</f>
        <v>-0.37403894368134155</v>
      </c>
      <c r="W42"/>
      <c r="Y42" s="4"/>
    </row>
    <row r="43" spans="1:25" x14ac:dyDescent="0.2">
      <c r="A43">
        <v>2</v>
      </c>
      <c r="B43" s="24">
        <v>1098.338</v>
      </c>
      <c r="C43" s="24">
        <v>920.65</v>
      </c>
      <c r="D43" s="24">
        <v>560</v>
      </c>
      <c r="E43" s="24">
        <v>1105.81</v>
      </c>
      <c r="F43" s="24"/>
      <c r="G43"/>
      <c r="H43"/>
      <c r="I43" s="25">
        <f>SUM(B43:E43)</f>
        <v>3684.7979999999998</v>
      </c>
      <c r="J43" s="24">
        <v>1520</v>
      </c>
      <c r="K43" s="24">
        <v>2295.1</v>
      </c>
      <c r="L43" s="24"/>
      <c r="M43" s="24"/>
      <c r="N43" s="24"/>
      <c r="O43" s="24"/>
      <c r="P43" s="24"/>
      <c r="Q43" s="24"/>
      <c r="R43" s="24"/>
      <c r="S43" s="24"/>
      <c r="T43" s="25">
        <f>SUM(J43,K43)</f>
        <v>3815.1</v>
      </c>
      <c r="U43" s="24">
        <f t="shared" si="6"/>
        <v>0.96584571832979471</v>
      </c>
      <c r="V43">
        <f t="shared" ref="V43:V48" si="7">LOG10(U43)</f>
        <v>-1.5092241109600073E-2</v>
      </c>
      <c r="W43"/>
      <c r="Y43" s="4"/>
    </row>
    <row r="44" spans="1:25" x14ac:dyDescent="0.2">
      <c r="A44">
        <v>3</v>
      </c>
      <c r="B44">
        <v>65.891999999999996</v>
      </c>
      <c r="C44">
        <v>136.715</v>
      </c>
      <c r="D44">
        <v>223.67500000000001</v>
      </c>
      <c r="E44">
        <v>123.044</v>
      </c>
      <c r="F44">
        <v>71.495000000000005</v>
      </c>
      <c r="G44">
        <v>49.530999999999999</v>
      </c>
      <c r="H44">
        <v>34.515000000000001</v>
      </c>
      <c r="I44" s="25">
        <f>SUM(B44:H44)</f>
        <v>704.86699999999996</v>
      </c>
      <c r="J44" s="26">
        <v>138.28399999999999</v>
      </c>
      <c r="K44" s="26">
        <v>333.49599999999998</v>
      </c>
      <c r="L44" s="26">
        <v>111.16500000000001</v>
      </c>
      <c r="M44" s="26">
        <v>423.36900000000003</v>
      </c>
      <c r="N44" s="26">
        <v>635.61400000000003</v>
      </c>
      <c r="O44" s="24"/>
      <c r="P44" s="24"/>
      <c r="Q44" s="24"/>
      <c r="R44"/>
      <c r="S44"/>
      <c r="T44" s="22">
        <f>SUM(J44:N44)</f>
        <v>1641.9279999999999</v>
      </c>
      <c r="U44" s="24">
        <f t="shared" si="6"/>
        <v>0.42929227103746326</v>
      </c>
      <c r="V44">
        <f t="shared" si="7"/>
        <v>-0.36724693047233581</v>
      </c>
      <c r="W44"/>
      <c r="Y44" s="4"/>
    </row>
    <row r="45" spans="1:25" x14ac:dyDescent="0.2">
      <c r="A45">
        <v>4</v>
      </c>
      <c r="B45">
        <v>220.65899999999999</v>
      </c>
      <c r="C45">
        <v>2320.1590000000001</v>
      </c>
      <c r="D45">
        <v>423.84699999999998</v>
      </c>
      <c r="E45">
        <v>448.76</v>
      </c>
      <c r="F45">
        <v>784.92600000000004</v>
      </c>
      <c r="G45">
        <v>214.512</v>
      </c>
      <c r="H45">
        <v>304.13499999999999</v>
      </c>
      <c r="I45" s="25">
        <f>SUM(B45:H45)</f>
        <v>4716.9980000000005</v>
      </c>
      <c r="J45" s="26">
        <v>580.76800000000003</v>
      </c>
      <c r="K45" s="26">
        <v>201.24700000000001</v>
      </c>
      <c r="L45" s="26">
        <v>467.85</v>
      </c>
      <c r="M45" s="26">
        <v>466.55500000000001</v>
      </c>
      <c r="N45" s="26">
        <v>1647.5039999999999</v>
      </c>
      <c r="O45" s="26">
        <v>570.73800000000006</v>
      </c>
      <c r="P45" s="26">
        <v>56.25</v>
      </c>
      <c r="Q45" s="24"/>
      <c r="R45"/>
      <c r="S45"/>
      <c r="T45" s="22">
        <f>SUM(J45:P45)</f>
        <v>3990.9120000000003</v>
      </c>
      <c r="U45" s="24">
        <f t="shared" si="6"/>
        <v>1.1819348559928158</v>
      </c>
      <c r="V45">
        <f t="shared" si="7"/>
        <v>7.2593540451748526E-2</v>
      </c>
      <c r="W45"/>
      <c r="Y45" s="4"/>
    </row>
    <row r="46" spans="1:25" x14ac:dyDescent="0.2">
      <c r="A46">
        <v>5</v>
      </c>
      <c r="B46">
        <v>505.03399999999999</v>
      </c>
      <c r="C46">
        <v>93.201999999999998</v>
      </c>
      <c r="D46">
        <v>155.12200000000001</v>
      </c>
      <c r="E46">
        <v>109.97199999999999</v>
      </c>
      <c r="F46" s="24"/>
      <c r="G46" s="24"/>
      <c r="H46" s="24"/>
      <c r="I46" s="25">
        <f>SUM(B46:E46)</f>
        <v>863.32999999999993</v>
      </c>
      <c r="J46">
        <v>619.52200000000005</v>
      </c>
      <c r="K46">
        <v>299.60199999999998</v>
      </c>
      <c r="L46">
        <v>367.65</v>
      </c>
      <c r="M46">
        <v>171.892</v>
      </c>
      <c r="N46">
        <v>365.392</v>
      </c>
      <c r="O46">
        <v>351.52499999999998</v>
      </c>
      <c r="P46">
        <v>394.41699999999997</v>
      </c>
      <c r="Q46" s="24"/>
      <c r="R46"/>
      <c r="S46"/>
      <c r="T46" s="22">
        <f>SUM(J46:P46)</f>
        <v>2570</v>
      </c>
      <c r="U46" s="24">
        <f t="shared" si="6"/>
        <v>0.33592607003891045</v>
      </c>
      <c r="V46">
        <f t="shared" si="7"/>
        <v>-0.47375629078561377</v>
      </c>
      <c r="W46"/>
      <c r="Y46" s="4"/>
    </row>
    <row r="47" spans="1:25" x14ac:dyDescent="0.2">
      <c r="A47">
        <v>6</v>
      </c>
      <c r="B47">
        <v>167.053</v>
      </c>
      <c r="C47">
        <v>82.558999999999997</v>
      </c>
      <c r="D47">
        <v>283.16300000000001</v>
      </c>
      <c r="E47" s="24">
        <v>123.05</v>
      </c>
      <c r="F47" s="24"/>
      <c r="G47" s="24"/>
      <c r="H47" s="24"/>
      <c r="I47" s="25">
        <f>SUM(B47:E47)</f>
        <v>655.82499999999993</v>
      </c>
      <c r="J47">
        <v>427.63600000000002</v>
      </c>
      <c r="K47">
        <v>128.999</v>
      </c>
      <c r="L47">
        <v>132.22399999999999</v>
      </c>
      <c r="M47">
        <v>674.66399999999999</v>
      </c>
      <c r="N47">
        <v>512.12</v>
      </c>
      <c r="O47" s="24"/>
      <c r="P47" s="24"/>
      <c r="Q47" s="24"/>
      <c r="R47"/>
      <c r="S47"/>
      <c r="T47" s="22">
        <f>SUM(J47:N47)</f>
        <v>1875.643</v>
      </c>
      <c r="U47" s="24">
        <f t="shared" si="6"/>
        <v>0.34965342551860878</v>
      </c>
      <c r="V47">
        <f t="shared" si="7"/>
        <v>-0.45636221266457694</v>
      </c>
      <c r="W47"/>
      <c r="Y47" s="4"/>
    </row>
    <row r="48" spans="1:25" x14ac:dyDescent="0.2">
      <c r="A48">
        <v>7</v>
      </c>
      <c r="B48">
        <v>145.23500000000001</v>
      </c>
      <c r="C48">
        <v>147.17599999999999</v>
      </c>
      <c r="D48">
        <v>98.98</v>
      </c>
      <c r="E48">
        <v>373.27600000000001</v>
      </c>
      <c r="F48">
        <v>354.19200000000001</v>
      </c>
      <c r="G48" s="24">
        <v>434.1</v>
      </c>
      <c r="H48" s="24"/>
      <c r="I48" s="25">
        <f>SUM(B48:G48)</f>
        <v>1552.9589999999998</v>
      </c>
      <c r="J48">
        <v>2140.0300000000002</v>
      </c>
      <c r="K48">
        <v>531.04399999999998</v>
      </c>
      <c r="L48">
        <v>80.866</v>
      </c>
      <c r="M48">
        <v>266.53300000000002</v>
      </c>
      <c r="N48" s="24"/>
      <c r="O48" s="24"/>
      <c r="P48" s="24"/>
      <c r="Q48" s="24"/>
      <c r="R48"/>
      <c r="S48"/>
      <c r="T48" s="22">
        <f>SUM(J48:M48)</f>
        <v>3018.473</v>
      </c>
      <c r="U48" s="24">
        <f t="shared" si="6"/>
        <v>0.51448497303106566</v>
      </c>
      <c r="V48">
        <f t="shared" si="7"/>
        <v>-0.28862730549823223</v>
      </c>
      <c r="W48"/>
      <c r="Y48" s="4"/>
    </row>
    <row r="49" spans="1:37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 s="22" t="s">
        <v>12</v>
      </c>
      <c r="Y49" s="4"/>
    </row>
    <row r="50" spans="1:37" x14ac:dyDescent="0.2">
      <c r="A50" s="26"/>
      <c r="B50"/>
      <c r="C50"/>
      <c r="D50"/>
      <c r="E50"/>
      <c r="F50"/>
      <c r="G50"/>
      <c r="H50"/>
      <c r="I50"/>
      <c r="J50"/>
      <c r="K50" s="27"/>
      <c r="L50"/>
      <c r="M50"/>
      <c r="N50"/>
      <c r="O50"/>
      <c r="P50"/>
      <c r="Q50"/>
      <c r="R50"/>
      <c r="S50"/>
      <c r="T50" s="28" t="s">
        <v>7</v>
      </c>
      <c r="U50" s="29">
        <f>AVERAGE(U42:U48)</f>
        <v>0.59996686124814236</v>
      </c>
      <c r="V50" s="30">
        <f>AVERAGE(V42:V48)</f>
        <v>-0.27179005482285029</v>
      </c>
      <c r="W50" s="29">
        <f>10^V50</f>
        <v>0.53482283917259432</v>
      </c>
      <c r="Y50" s="4"/>
    </row>
    <row r="51" spans="1:37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 s="31" t="s">
        <v>8</v>
      </c>
      <c r="U51" s="29">
        <f>STDEV(U42:U48)</f>
        <v>0.33486652024689517</v>
      </c>
      <c r="V51" s="26">
        <f>STDEV(V42:V48)</f>
        <v>0.2157164085748548</v>
      </c>
      <c r="W51" s="29">
        <f>10^V51</f>
        <v>1.6432983098562468</v>
      </c>
      <c r="Y51" s="4"/>
    </row>
    <row r="52" spans="1:37" x14ac:dyDescent="0.2">
      <c r="M52" s="4"/>
      <c r="Y52" s="4"/>
    </row>
    <row r="53" spans="1:37" x14ac:dyDescent="0.2">
      <c r="M53" s="4"/>
      <c r="Y53" s="4"/>
    </row>
    <row r="54" spans="1:37" x14ac:dyDescent="0.2">
      <c r="M54" s="4"/>
      <c r="Y54" s="4"/>
    </row>
    <row r="56" spans="1:37" x14ac:dyDescent="0.2">
      <c r="A56" s="1" t="s">
        <v>9</v>
      </c>
      <c r="B56" s="1" t="s">
        <v>13</v>
      </c>
      <c r="O56" s="1" t="s">
        <v>1</v>
      </c>
      <c r="P56" s="1" t="s">
        <v>2</v>
      </c>
      <c r="AB56" s="1"/>
      <c r="AE56" s="1"/>
      <c r="AI56" s="3" t="s">
        <v>1</v>
      </c>
      <c r="AJ56" s="1" t="s">
        <v>38</v>
      </c>
      <c r="AK56" s="1" t="s">
        <v>6</v>
      </c>
    </row>
    <row r="57" spans="1:37" x14ac:dyDescent="0.2">
      <c r="A57" s="2" t="s">
        <v>28</v>
      </c>
      <c r="B57" s="2">
        <v>274.34699999999998</v>
      </c>
      <c r="C57" s="2">
        <v>932.53899999999999</v>
      </c>
      <c r="D57" s="2">
        <v>426.64499999999998</v>
      </c>
      <c r="O57" s="4">
        <f>B57+C57+D57</f>
        <v>1633.5309999999999</v>
      </c>
      <c r="P57" s="2">
        <v>592.94399999999996</v>
      </c>
      <c r="Q57" s="2">
        <v>358.57400000000001</v>
      </c>
      <c r="R57" s="2">
        <v>743.52499999999998</v>
      </c>
      <c r="AB57" s="4"/>
      <c r="AI57" s="1">
        <f>SUM(P57:R57)</f>
        <v>1695.0430000000001</v>
      </c>
      <c r="AJ57" s="5">
        <f t="shared" ref="AJ57:AJ66" si="8">O57/AI57</f>
        <v>0.96371065512792287</v>
      </c>
      <c r="AK57" s="6">
        <f t="shared" ref="AK57:AK66" si="9">LOG10(AJ57)</f>
        <v>-1.6053339275238779E-2</v>
      </c>
    </row>
    <row r="58" spans="1:37" x14ac:dyDescent="0.2">
      <c r="A58" s="2" t="s">
        <v>29</v>
      </c>
      <c r="B58" s="2">
        <v>377.75799999999998</v>
      </c>
      <c r="C58" s="2">
        <v>749.58299999999997</v>
      </c>
      <c r="D58" s="2">
        <v>791.13800000000003</v>
      </c>
      <c r="O58" s="4">
        <f>B58+C58+D58</f>
        <v>1918.4789999999998</v>
      </c>
      <c r="P58" s="2">
        <v>426.411</v>
      </c>
      <c r="Q58" s="2">
        <v>478.887</v>
      </c>
      <c r="R58" s="2">
        <v>1075.2370000000001</v>
      </c>
      <c r="S58" s="2">
        <v>1278.0150000000001</v>
      </c>
      <c r="AB58" s="4"/>
      <c r="AI58" s="4">
        <f>SUM(P58:S58)</f>
        <v>3258.55</v>
      </c>
      <c r="AJ58" s="5">
        <f t="shared" si="8"/>
        <v>0.58875235917816193</v>
      </c>
      <c r="AK58" s="6">
        <f t="shared" si="9"/>
        <v>-0.23006733960656373</v>
      </c>
    </row>
    <row r="59" spans="1:37" x14ac:dyDescent="0.2">
      <c r="A59" s="2" t="s">
        <v>30</v>
      </c>
      <c r="B59" s="2">
        <v>233.559</v>
      </c>
      <c r="C59" s="2">
        <v>1399.7929999999999</v>
      </c>
      <c r="D59" s="2">
        <v>908.38099999999997</v>
      </c>
      <c r="O59" s="4">
        <f>SUM(B59:D59)</f>
        <v>2541.7329999999997</v>
      </c>
      <c r="P59" s="2">
        <v>1075.652</v>
      </c>
      <c r="Q59" s="2">
        <v>1279.48</v>
      </c>
      <c r="R59" s="2">
        <v>811.14</v>
      </c>
      <c r="AB59" s="4"/>
      <c r="AI59" s="4">
        <f>SUM(P59:R59)</f>
        <v>3166.2719999999999</v>
      </c>
      <c r="AJ59" s="5">
        <f t="shared" si="8"/>
        <v>0.80275257463667049</v>
      </c>
      <c r="AK59" s="6">
        <f t="shared" si="9"/>
        <v>-9.5418292863663823E-2</v>
      </c>
    </row>
    <row r="60" spans="1:37" x14ac:dyDescent="0.2">
      <c r="A60" s="2" t="s">
        <v>31</v>
      </c>
      <c r="B60" s="2">
        <v>426.18400000000003</v>
      </c>
      <c r="C60" s="2">
        <v>608.38099999999997</v>
      </c>
      <c r="D60" s="2">
        <v>913.279</v>
      </c>
      <c r="E60" s="2">
        <v>488.76400000000001</v>
      </c>
      <c r="O60" s="4">
        <f>SUM(B60:E60)</f>
        <v>2436.6080000000002</v>
      </c>
      <c r="P60" s="2">
        <v>943.17499999999995</v>
      </c>
      <c r="Q60" s="2">
        <v>485.596</v>
      </c>
      <c r="R60" s="2">
        <v>702.64800000000002</v>
      </c>
      <c r="S60" s="2">
        <v>815.928</v>
      </c>
      <c r="T60" s="2">
        <v>586.702</v>
      </c>
      <c r="AB60" s="4"/>
      <c r="AI60" s="4">
        <f>SUM(P60:T60)</f>
        <v>3534.049</v>
      </c>
      <c r="AJ60" s="5">
        <f t="shared" si="8"/>
        <v>0.68946638827022499</v>
      </c>
      <c r="AK60" s="6">
        <f t="shared" si="9"/>
        <v>-0.16148690098135357</v>
      </c>
    </row>
    <row r="61" spans="1:37" x14ac:dyDescent="0.2">
      <c r="A61" s="2" t="s">
        <v>32</v>
      </c>
      <c r="B61" s="2">
        <v>362.23599999999999</v>
      </c>
      <c r="C61" s="2">
        <v>100.60299999999999</v>
      </c>
      <c r="D61" s="2">
        <v>331.53199999999998</v>
      </c>
      <c r="E61" s="2">
        <v>946.90899999999999</v>
      </c>
      <c r="O61" s="4">
        <f>SUM(B61:E61)</f>
        <v>1741.28</v>
      </c>
      <c r="P61" s="2">
        <v>320.75299999999999</v>
      </c>
      <c r="Q61" s="2">
        <v>434.74799999999999</v>
      </c>
      <c r="R61" s="2">
        <v>410.904</v>
      </c>
      <c r="AB61" s="7"/>
      <c r="AI61" s="4">
        <f>SUM(P61:R61)</f>
        <v>1166.405</v>
      </c>
      <c r="AJ61" s="5">
        <f t="shared" si="8"/>
        <v>1.4928605415786111</v>
      </c>
      <c r="AK61" s="6">
        <f t="shared" si="9"/>
        <v>0.1740192391706239</v>
      </c>
    </row>
    <row r="62" spans="1:37" x14ac:dyDescent="0.2">
      <c r="A62" s="2" t="s">
        <v>33</v>
      </c>
      <c r="B62" s="2">
        <v>300.17599999999999</v>
      </c>
      <c r="C62" s="2">
        <v>190.42699999999999</v>
      </c>
      <c r="D62" s="2">
        <v>662.41099999999994</v>
      </c>
      <c r="E62" s="2">
        <v>724.14499999999998</v>
      </c>
      <c r="F62" s="2">
        <v>554.29600000000005</v>
      </c>
      <c r="G62" s="2">
        <v>180.62799999999999</v>
      </c>
      <c r="H62" s="2">
        <v>189.12</v>
      </c>
      <c r="I62" s="2">
        <v>285.47699999999998</v>
      </c>
      <c r="J62" s="2">
        <v>428.86900000000003</v>
      </c>
      <c r="K62" s="2">
        <v>1914.722</v>
      </c>
      <c r="L62" s="2">
        <v>159.07</v>
      </c>
      <c r="M62" s="2">
        <v>200.87899999999999</v>
      </c>
      <c r="N62" s="2">
        <v>153.191</v>
      </c>
      <c r="O62" s="4">
        <f>SUM(B62:N62)</f>
        <v>5943.4109999999991</v>
      </c>
      <c r="P62" s="2">
        <v>259.02</v>
      </c>
      <c r="Q62" s="2">
        <v>217.21100000000001</v>
      </c>
      <c r="R62" s="2">
        <v>97.01</v>
      </c>
      <c r="S62" s="2">
        <v>282.53699999999998</v>
      </c>
      <c r="T62" s="2">
        <v>404.37200000000001</v>
      </c>
      <c r="U62" s="2">
        <v>462.839</v>
      </c>
      <c r="V62" s="2">
        <v>130.97999999999999</v>
      </c>
      <c r="W62" s="2">
        <v>184.221</v>
      </c>
      <c r="X62" s="2">
        <v>260.32600000000002</v>
      </c>
      <c r="Y62" s="2">
        <v>199.24600000000001</v>
      </c>
      <c r="Z62" s="2">
        <v>204.79900000000001</v>
      </c>
      <c r="AA62" s="2">
        <v>112.688</v>
      </c>
      <c r="AB62" s="2">
        <v>54.220999999999997</v>
      </c>
      <c r="AC62" s="2">
        <v>114.322</v>
      </c>
      <c r="AD62" s="2">
        <v>214.92400000000001</v>
      </c>
      <c r="AE62" s="2">
        <v>104.196</v>
      </c>
      <c r="AF62" s="2">
        <v>217.864</v>
      </c>
      <c r="AG62" s="2">
        <v>141.10499999999999</v>
      </c>
      <c r="AH62" s="2">
        <v>54.220999999999997</v>
      </c>
      <c r="AI62" s="4">
        <f>SUM(P62:AH62)</f>
        <v>3716.1020000000003</v>
      </c>
      <c r="AJ62" s="5">
        <f t="shared" si="8"/>
        <v>1.5993670249094343</v>
      </c>
      <c r="AK62" s="6">
        <f t="shared" si="9"/>
        <v>0.20394813766879993</v>
      </c>
    </row>
    <row r="63" spans="1:37" x14ac:dyDescent="0.2">
      <c r="A63" s="2" t="s">
        <v>34</v>
      </c>
      <c r="B63" s="2">
        <v>145.23500000000001</v>
      </c>
      <c r="C63" s="2">
        <v>147.17599999999999</v>
      </c>
      <c r="D63" s="2">
        <v>98.98</v>
      </c>
      <c r="E63" s="2">
        <v>373.27600000000001</v>
      </c>
      <c r="F63" s="2">
        <v>354.19200000000001</v>
      </c>
      <c r="O63" s="4">
        <f>SUM(B63:F63)</f>
        <v>1118.8589999999999</v>
      </c>
      <c r="P63" s="2">
        <v>2140.0300000000002</v>
      </c>
      <c r="Q63" s="2">
        <v>501.04399999999998</v>
      </c>
      <c r="R63" s="2">
        <v>80.866</v>
      </c>
      <c r="S63" s="2">
        <v>266.53300000000002</v>
      </c>
      <c r="AI63" s="4">
        <f>SUM(P63:S63)</f>
        <v>2988.473</v>
      </c>
      <c r="AJ63" s="5">
        <f t="shared" si="8"/>
        <v>0.37439153708265055</v>
      </c>
      <c r="AK63" s="6">
        <f t="shared" si="9"/>
        <v>-0.42667397681386171</v>
      </c>
    </row>
    <row r="64" spans="1:37" x14ac:dyDescent="0.2">
      <c r="A64" s="2" t="s">
        <v>35</v>
      </c>
      <c r="B64" s="2">
        <v>614.71799999999996</v>
      </c>
      <c r="C64" s="2">
        <v>544.21600000000001</v>
      </c>
      <c r="D64" s="2">
        <v>512.529</v>
      </c>
      <c r="E64" s="2">
        <v>191.703</v>
      </c>
      <c r="O64" s="4">
        <f>SUM(B64:E64)</f>
        <v>1863.1659999999999</v>
      </c>
      <c r="P64" s="2">
        <v>595.70600000000002</v>
      </c>
      <c r="Q64" s="2">
        <v>553.72199999999998</v>
      </c>
      <c r="R64" s="2">
        <v>866.62599999999998</v>
      </c>
      <c r="S64" s="2">
        <v>1444.1130000000001</v>
      </c>
      <c r="AI64" s="4">
        <f>SUM(P64:S64)</f>
        <v>3460.1669999999999</v>
      </c>
      <c r="AJ64" s="5">
        <f t="shared" si="8"/>
        <v>0.5384612939202067</v>
      </c>
      <c r="AK64" s="6">
        <f t="shared" si="9"/>
        <v>-0.26884550952667657</v>
      </c>
    </row>
    <row r="65" spans="1:38" x14ac:dyDescent="0.2">
      <c r="A65" s="2" t="s">
        <v>36</v>
      </c>
      <c r="B65" s="13">
        <v>426.18400000000003</v>
      </c>
      <c r="C65" s="13">
        <v>608.38099999999997</v>
      </c>
      <c r="D65" s="13">
        <v>913.279</v>
      </c>
      <c r="E65" s="13">
        <v>488.76400000000001</v>
      </c>
      <c r="O65" s="4">
        <f>SUM(B65:E65)</f>
        <v>2436.6080000000002</v>
      </c>
      <c r="P65" s="2">
        <v>943.17499999999995</v>
      </c>
      <c r="Q65" s="2">
        <v>485.596</v>
      </c>
      <c r="R65" s="2">
        <v>702.64800000000002</v>
      </c>
      <c r="S65" s="2">
        <v>815.928</v>
      </c>
      <c r="T65" s="2">
        <v>586.702</v>
      </c>
      <c r="AI65" s="4">
        <f>SUM(P65:T65)</f>
        <v>3534.049</v>
      </c>
      <c r="AJ65" s="5">
        <f t="shared" si="8"/>
        <v>0.68946638827022499</v>
      </c>
      <c r="AK65" s="6">
        <f t="shared" si="9"/>
        <v>-0.16148690098135357</v>
      </c>
    </row>
    <row r="66" spans="1:38" x14ac:dyDescent="0.2">
      <c r="A66" s="2" t="s">
        <v>37</v>
      </c>
      <c r="B66" s="13">
        <v>377.75799999999998</v>
      </c>
      <c r="C66" s="13">
        <v>749.58299999999997</v>
      </c>
      <c r="D66" s="13">
        <v>791.13800000000003</v>
      </c>
      <c r="E66" s="13"/>
      <c r="O66" s="4">
        <f>SUM(B66:D66)</f>
        <v>1918.4789999999998</v>
      </c>
      <c r="P66" s="2">
        <v>426.411</v>
      </c>
      <c r="Q66" s="2">
        <v>478.887</v>
      </c>
      <c r="R66" s="2">
        <v>1075.2370000000001</v>
      </c>
      <c r="S66" s="2">
        <v>1278.0150000000001</v>
      </c>
      <c r="AI66" s="4">
        <f>SUM(P66:S66)</f>
        <v>3258.55</v>
      </c>
      <c r="AJ66" s="5">
        <f t="shared" si="8"/>
        <v>0.58875235917816193</v>
      </c>
      <c r="AK66" s="6">
        <f t="shared" si="9"/>
        <v>-0.23006733960656373</v>
      </c>
    </row>
    <row r="67" spans="1:38" x14ac:dyDescent="0.2">
      <c r="AI67" s="7"/>
      <c r="AK67" s="6"/>
      <c r="AL67" s="1" t="s">
        <v>12</v>
      </c>
    </row>
    <row r="68" spans="1:38" x14ac:dyDescent="0.2">
      <c r="K68" s="14"/>
      <c r="L68" s="14"/>
      <c r="M68" s="14"/>
      <c r="N68" s="14"/>
      <c r="O68" s="11"/>
      <c r="AH68" s="12"/>
      <c r="AI68" s="4" t="s">
        <v>4</v>
      </c>
      <c r="AJ68" s="5">
        <f>AVERAGE(AJ57:AJ66)</f>
        <v>0.83279811221522704</v>
      </c>
      <c r="AK68" s="6">
        <f>AVERAGE(AK57:AK66)</f>
        <v>-0.12121322228158518</v>
      </c>
      <c r="AL68" s="5">
        <f>10^AK68</f>
        <v>0.75646140969094544</v>
      </c>
    </row>
    <row r="69" spans="1:38" x14ac:dyDescent="0.2">
      <c r="AD69" s="7"/>
      <c r="AH69" s="12"/>
      <c r="AI69" s="1" t="s">
        <v>8</v>
      </c>
      <c r="AJ69" s="5">
        <f>STDEV(AJ57:AJ66)/SQRT(COUNT(AJ57:AJ66))</f>
        <v>0.12902740935528598</v>
      </c>
      <c r="AK69" s="6">
        <f>STDEV(AK57:AK66)</f>
        <v>0.19625947580332623</v>
      </c>
      <c r="AL69" s="5">
        <f>10^AK69</f>
        <v>1.5713013216675207</v>
      </c>
    </row>
    <row r="70" spans="1:38" x14ac:dyDescent="0.2">
      <c r="A70" s="1" t="s">
        <v>0</v>
      </c>
      <c r="B70" s="1" t="s">
        <v>13</v>
      </c>
      <c r="J70" s="1" t="s">
        <v>1</v>
      </c>
      <c r="K70" s="1" t="s">
        <v>2</v>
      </c>
      <c r="L70" s="1"/>
      <c r="M70" s="1"/>
      <c r="N70" s="1"/>
      <c r="O70" s="1"/>
      <c r="P70" s="1"/>
      <c r="Q70" s="1"/>
      <c r="R70" s="1"/>
      <c r="S70" s="1" t="s">
        <v>1</v>
      </c>
      <c r="T70" s="1" t="s">
        <v>38</v>
      </c>
      <c r="U70" s="1" t="s">
        <v>3</v>
      </c>
      <c r="AK70" s="7"/>
    </row>
    <row r="71" spans="1:38" x14ac:dyDescent="0.2">
      <c r="A71" s="2" t="s">
        <v>28</v>
      </c>
      <c r="B71" s="2">
        <v>1350.37</v>
      </c>
      <c r="C71" s="2">
        <v>766.03099999999995</v>
      </c>
      <c r="D71" s="2">
        <v>489.95699999999999</v>
      </c>
      <c r="J71" s="4">
        <f>B71+C71+D71</f>
        <v>2606.3579999999997</v>
      </c>
      <c r="K71" s="2">
        <v>414.84199999999998</v>
      </c>
      <c r="L71" s="2">
        <v>626.77499999999998</v>
      </c>
      <c r="M71" s="2">
        <v>322.411</v>
      </c>
      <c r="N71" s="2">
        <v>972.13599999999997</v>
      </c>
      <c r="S71" s="4">
        <f>SUM(K71:N71)</f>
        <v>2336.1639999999998</v>
      </c>
      <c r="T71" s="5">
        <f t="shared" ref="T71:T80" si="10">J71/S71</f>
        <v>1.1156571199624683</v>
      </c>
      <c r="U71" s="6">
        <f t="shared" ref="U71:U80" si="11">LOG10(T71)</f>
        <v>4.7530741385925231E-2</v>
      </c>
    </row>
    <row r="72" spans="1:38" x14ac:dyDescent="0.2">
      <c r="A72" s="2" t="s">
        <v>29</v>
      </c>
      <c r="B72" s="2">
        <v>298.815</v>
      </c>
      <c r="C72" s="2">
        <v>454.65199999999999</v>
      </c>
      <c r="D72" s="2">
        <v>270.64800000000002</v>
      </c>
      <c r="J72" s="4">
        <f>B72+C72+D72</f>
        <v>1024.115</v>
      </c>
      <c r="K72" s="2">
        <v>502.71899999999999</v>
      </c>
      <c r="L72" s="2">
        <v>229.01</v>
      </c>
      <c r="M72" s="2">
        <v>323.92</v>
      </c>
      <c r="S72" s="4">
        <f>SUM(K72:M72)</f>
        <v>1055.6490000000001</v>
      </c>
      <c r="T72" s="5">
        <f t="shared" si="10"/>
        <v>0.97012832863953824</v>
      </c>
      <c r="U72" s="6">
        <f t="shared" si="11"/>
        <v>-1.3170813430956222E-2</v>
      </c>
    </row>
    <row r="73" spans="1:38" x14ac:dyDescent="0.2">
      <c r="A73" s="2" t="s">
        <v>30</v>
      </c>
      <c r="B73" s="2">
        <v>984.95899999999995</v>
      </c>
      <c r="C73" s="2">
        <v>382.767</v>
      </c>
      <c r="D73" s="2">
        <v>338.209</v>
      </c>
      <c r="E73" s="2">
        <v>424.57100000000003</v>
      </c>
      <c r="F73" s="2">
        <v>250.03700000000001</v>
      </c>
      <c r="J73" s="4">
        <f>B73+C73+D73+E73+F73</f>
        <v>2380.5429999999997</v>
      </c>
      <c r="K73" s="2">
        <v>283.32600000000002</v>
      </c>
      <c r="L73" s="2">
        <v>612.28300000000002</v>
      </c>
      <c r="M73" s="2">
        <v>544.80600000000004</v>
      </c>
      <c r="N73" s="2">
        <v>185.39400000000001</v>
      </c>
      <c r="O73" s="2">
        <v>236.85</v>
      </c>
      <c r="S73" s="4">
        <f>SUM(K73:O73)</f>
        <v>1862.6589999999999</v>
      </c>
      <c r="T73" s="5">
        <f t="shared" si="10"/>
        <v>1.2780347879026703</v>
      </c>
      <c r="U73" s="6">
        <f t="shared" si="11"/>
        <v>0.10654267540966111</v>
      </c>
    </row>
    <row r="74" spans="1:38" x14ac:dyDescent="0.2">
      <c r="A74" s="2" t="s">
        <v>31</v>
      </c>
      <c r="B74" s="2">
        <v>189.86500000000001</v>
      </c>
      <c r="C74" s="2">
        <v>357.01299999999998</v>
      </c>
      <c r="D74" s="2">
        <v>444.23399999999998</v>
      </c>
      <c r="E74" s="2">
        <v>134.61600000000001</v>
      </c>
      <c r="F74" s="2">
        <v>451.80599999999998</v>
      </c>
      <c r="G74" s="2">
        <v>180.33</v>
      </c>
      <c r="H74" s="2">
        <v>392.911</v>
      </c>
      <c r="I74" s="2">
        <v>434.41800000000001</v>
      </c>
      <c r="J74" s="4">
        <f>SUM(B74:I74)</f>
        <v>2585.1929999999998</v>
      </c>
      <c r="K74" s="2">
        <v>576.32600000000002</v>
      </c>
      <c r="L74" s="2">
        <v>84.695999999999998</v>
      </c>
      <c r="M74" s="2">
        <v>213.98400000000001</v>
      </c>
      <c r="N74" s="2">
        <v>221.27500000000001</v>
      </c>
      <c r="O74" s="2">
        <v>356.733</v>
      </c>
      <c r="P74" s="2">
        <v>65.906000000000006</v>
      </c>
      <c r="Q74" s="2">
        <v>328.40800000000002</v>
      </c>
      <c r="R74" s="2">
        <v>145.273</v>
      </c>
      <c r="S74" s="4">
        <f>SUM(K74:R74)</f>
        <v>1992.6009999999999</v>
      </c>
      <c r="T74" s="5">
        <f t="shared" si="10"/>
        <v>1.2973962173059232</v>
      </c>
      <c r="U74" s="6">
        <f t="shared" si="11"/>
        <v>0.11307262736516584</v>
      </c>
    </row>
    <row r="75" spans="1:38" x14ac:dyDescent="0.2">
      <c r="A75" s="2" t="s">
        <v>32</v>
      </c>
      <c r="B75" s="2">
        <v>688.77300000000002</v>
      </c>
      <c r="C75" s="2">
        <v>608.86599999999999</v>
      </c>
      <c r="D75" s="2">
        <v>387.00099999999998</v>
      </c>
      <c r="E75" s="2">
        <v>248.72300000000001</v>
      </c>
      <c r="F75" s="2">
        <v>1064.1089999999999</v>
      </c>
      <c r="G75" s="2">
        <v>268.7</v>
      </c>
      <c r="H75" s="2">
        <v>120.14100000000001</v>
      </c>
      <c r="J75" s="4">
        <f>SUM(B75:H75)</f>
        <v>3386.3129999999996</v>
      </c>
      <c r="K75" s="2">
        <v>239.72</v>
      </c>
      <c r="L75" s="2">
        <v>355.64100000000002</v>
      </c>
      <c r="M75" s="2">
        <v>609.71</v>
      </c>
      <c r="N75" s="2">
        <v>382.37</v>
      </c>
      <c r="O75" s="2">
        <v>883.00199999999995</v>
      </c>
      <c r="S75" s="4">
        <f>SUM(K75:O75)</f>
        <v>2470.4429999999998</v>
      </c>
      <c r="T75" s="5">
        <f t="shared" si="10"/>
        <v>1.3707310794055965</v>
      </c>
      <c r="U75" s="6">
        <f t="shared" si="11"/>
        <v>0.13695225990554216</v>
      </c>
    </row>
    <row r="76" spans="1:38" x14ac:dyDescent="0.2">
      <c r="A76" s="2" t="s">
        <v>33</v>
      </c>
      <c r="B76" s="2">
        <v>544.81500000000005</v>
      </c>
      <c r="C76" s="2">
        <v>424.798</v>
      </c>
      <c r="D76" s="2">
        <v>231.34899999999999</v>
      </c>
      <c r="J76" s="4">
        <f>SUM(B76:D76)</f>
        <v>1200.962</v>
      </c>
      <c r="K76" s="2">
        <v>446.11700000000002</v>
      </c>
      <c r="L76" s="2">
        <v>579.55700000000002</v>
      </c>
      <c r="M76" s="2">
        <v>581.13599999999997</v>
      </c>
      <c r="S76" s="4">
        <f>SUM(K76:M76)</f>
        <v>1606.81</v>
      </c>
      <c r="T76" s="5">
        <f t="shared" si="10"/>
        <v>0.74742004344010804</v>
      </c>
      <c r="U76" s="6">
        <f t="shared" si="11"/>
        <v>-0.12643525992668195</v>
      </c>
    </row>
    <row r="77" spans="1:38" x14ac:dyDescent="0.2">
      <c r="A77" s="2" t="s">
        <v>34</v>
      </c>
      <c r="B77" s="2">
        <v>170.07400000000001</v>
      </c>
      <c r="C77" s="2">
        <v>138.28399999999999</v>
      </c>
      <c r="D77" s="2">
        <v>280.54300000000001</v>
      </c>
      <c r="E77" s="2">
        <v>487.96899999999999</v>
      </c>
      <c r="F77" s="2">
        <v>363.99</v>
      </c>
      <c r="G77" s="2">
        <v>181.995</v>
      </c>
      <c r="J77" s="4">
        <f>SUM(B77:G77)</f>
        <v>1622.855</v>
      </c>
      <c r="K77" s="2">
        <v>481.61099999999999</v>
      </c>
      <c r="L77" s="2">
        <v>223.321</v>
      </c>
      <c r="M77" s="2">
        <v>209.01599999999999</v>
      </c>
      <c r="N77" s="2">
        <v>423.02499999999998</v>
      </c>
      <c r="S77" s="4">
        <f>SUM(K77:N77)</f>
        <v>1336.973</v>
      </c>
      <c r="T77" s="5">
        <f t="shared" si="10"/>
        <v>1.2138278035532506</v>
      </c>
      <c r="U77" s="6">
        <f t="shared" si="11"/>
        <v>8.4157081079527185E-2</v>
      </c>
    </row>
    <row r="78" spans="1:38" x14ac:dyDescent="0.2">
      <c r="A78" s="2" t="s">
        <v>35</v>
      </c>
      <c r="B78" s="2">
        <v>512.529</v>
      </c>
      <c r="C78" s="2">
        <v>487.18</v>
      </c>
      <c r="D78" s="2">
        <v>622.64</v>
      </c>
      <c r="E78" s="2">
        <v>388.952</v>
      </c>
      <c r="F78" s="2">
        <v>585.40800000000002</v>
      </c>
      <c r="G78" s="2">
        <v>438.858</v>
      </c>
      <c r="H78" s="2">
        <v>529.95699999999999</v>
      </c>
      <c r="J78" s="4">
        <f>SUM(B78:H78)</f>
        <v>3565.5240000000003</v>
      </c>
      <c r="K78" s="2">
        <v>775.52700000000004</v>
      </c>
      <c r="L78" s="2">
        <v>619.471</v>
      </c>
      <c r="M78" s="2">
        <v>449.15600000000001</v>
      </c>
      <c r="N78" s="2">
        <v>423.02499999999998</v>
      </c>
      <c r="O78" s="2">
        <v>255.07599999999999</v>
      </c>
      <c r="P78" s="2">
        <v>646.40499999999997</v>
      </c>
      <c r="Q78" s="2">
        <v>484.01100000000002</v>
      </c>
      <c r="R78" s="2">
        <v>624.22400000000005</v>
      </c>
      <c r="S78" s="4">
        <f>SUM(K78:R78)</f>
        <v>4276.8949999999995</v>
      </c>
      <c r="T78" s="5">
        <f t="shared" si="10"/>
        <v>0.83367115629446142</v>
      </c>
      <c r="U78" s="6">
        <f t="shared" si="11"/>
        <v>-7.9005224146304884E-2</v>
      </c>
    </row>
    <row r="79" spans="1:38" x14ac:dyDescent="0.2">
      <c r="A79" s="2" t="s">
        <v>36</v>
      </c>
      <c r="B79" s="2">
        <v>425.39100000000002</v>
      </c>
      <c r="C79" s="2">
        <v>899.89700000000005</v>
      </c>
      <c r="D79" s="2">
        <v>1161.3109999999999</v>
      </c>
      <c r="E79" s="2">
        <v>917.32399999999996</v>
      </c>
      <c r="J79" s="4">
        <f>SUM(B79:E79)</f>
        <v>3403.9230000000002</v>
      </c>
      <c r="K79" s="2">
        <v>546.59199999999998</v>
      </c>
      <c r="L79" s="2">
        <v>741.46400000000006</v>
      </c>
      <c r="M79" s="2">
        <v>812.75900000000001</v>
      </c>
      <c r="N79" s="2">
        <v>1198.5419999999999</v>
      </c>
      <c r="O79" s="2">
        <v>773.15099999999995</v>
      </c>
      <c r="S79" s="4">
        <f>SUM(K79:O79)</f>
        <v>4072.5079999999998</v>
      </c>
      <c r="T79" s="5">
        <f t="shared" si="10"/>
        <v>0.83582966565074901</v>
      </c>
      <c r="U79" s="6">
        <f t="shared" si="11"/>
        <v>-7.788221873943306E-2</v>
      </c>
    </row>
    <row r="80" spans="1:38" x14ac:dyDescent="0.2">
      <c r="A80" s="2" t="s">
        <v>37</v>
      </c>
      <c r="B80" s="2">
        <v>826.226</v>
      </c>
      <c r="C80" s="2">
        <v>425.392</v>
      </c>
      <c r="D80" s="2">
        <v>282.80200000000002</v>
      </c>
      <c r="E80" s="2">
        <v>674.923</v>
      </c>
      <c r="F80" s="2">
        <v>686.80499999999995</v>
      </c>
      <c r="G80" s="2">
        <v>251.11600000000001</v>
      </c>
      <c r="H80" s="2">
        <v>468.96</v>
      </c>
      <c r="J80" s="4">
        <f>SUM(B80:H80)</f>
        <v>3616.2239999999997</v>
      </c>
      <c r="K80" s="2">
        <v>493.517</v>
      </c>
      <c r="L80" s="2">
        <v>113.279</v>
      </c>
      <c r="M80" s="2">
        <v>848.88199999999995</v>
      </c>
      <c r="N80" s="2">
        <v>637.69100000000003</v>
      </c>
      <c r="O80" s="2">
        <v>1030.604</v>
      </c>
      <c r="P80" s="2">
        <v>528.37300000000005</v>
      </c>
      <c r="S80" s="4">
        <f>SUM(K80:P80)</f>
        <v>3652.346</v>
      </c>
      <c r="T80" s="5">
        <f t="shared" si="10"/>
        <v>0.99010991839217855</v>
      </c>
      <c r="U80" s="6">
        <f t="shared" si="11"/>
        <v>-4.3165889364969066E-3</v>
      </c>
    </row>
    <row r="81" spans="19:22" x14ac:dyDescent="0.2">
      <c r="U81" s="6"/>
      <c r="V81" s="1" t="s">
        <v>12</v>
      </c>
    </row>
    <row r="82" spans="19:22" x14ac:dyDescent="0.2">
      <c r="S82" s="1" t="s">
        <v>4</v>
      </c>
      <c r="T82" s="5">
        <f>AVERAGE(T71:T80)</f>
        <v>1.0652806120546945</v>
      </c>
      <c r="U82" s="6">
        <f>AVERAGE(U71:U80)</f>
        <v>1.8744527996594842E-2</v>
      </c>
      <c r="V82" s="5">
        <f>10^U82</f>
        <v>1.0441058474214124</v>
      </c>
    </row>
    <row r="83" spans="19:22" x14ac:dyDescent="0.2">
      <c r="S83" s="1" t="s">
        <v>8</v>
      </c>
      <c r="T83" s="5">
        <f xml:space="preserve"> STDEV(T71:T80)/SQRT(COUNT(T71:T80))</f>
        <v>6.9847186398904373E-2</v>
      </c>
      <c r="U83" s="6">
        <f>STDEV(U71:U80)</f>
        <v>9.2619975207959879E-2</v>
      </c>
      <c r="V83" s="5">
        <f>10^U83</f>
        <v>1.2377130648136516</v>
      </c>
    </row>
  </sheetData>
  <pageMargins left="0.7" right="0.7" top="0.75" bottom="0.75" header="0.3" footer="0.3"/>
  <ignoredErrors>
    <ignoredError sqref="M2:M4 M8:M11 M5:M6 H31:H32 H35 J74:J78 J80" formulaRange="1"/>
    <ignoredError sqref="Y6 P34 AI58 AI60 AI65 T16 T20 S74" formula="1"/>
    <ignoredError sqref="M7 H33:H34 J79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7849-B757-6D43-995C-23C08620CF84}">
  <dimension ref="A1:J33"/>
  <sheetViews>
    <sheetView zoomScaleNormal="100" workbookViewId="0">
      <selection activeCell="I16" sqref="I16"/>
    </sheetView>
  </sheetViews>
  <sheetFormatPr baseColWidth="10" defaultRowHeight="16" x14ac:dyDescent="0.2"/>
  <cols>
    <col min="1" max="1" width="17.6640625" customWidth="1"/>
    <col min="2" max="3" width="20.5" bestFit="1" customWidth="1"/>
    <col min="4" max="4" width="19.33203125" bestFit="1" customWidth="1"/>
    <col min="5" max="7" width="20.5" bestFit="1" customWidth="1"/>
  </cols>
  <sheetData>
    <row r="1" spans="1:10" x14ac:dyDescent="0.2">
      <c r="A1" s="2"/>
      <c r="B1" s="20" t="s">
        <v>10</v>
      </c>
      <c r="C1" s="20" t="s">
        <v>0</v>
      </c>
      <c r="D1" s="20" t="s">
        <v>26</v>
      </c>
      <c r="E1" s="20" t="s">
        <v>5</v>
      </c>
      <c r="F1" s="20" t="s">
        <v>14</v>
      </c>
      <c r="G1" s="20" t="s">
        <v>27</v>
      </c>
      <c r="H1" s="2"/>
      <c r="I1" s="2"/>
      <c r="J1" s="2"/>
    </row>
    <row r="2" spans="1:10" x14ac:dyDescent="0.2">
      <c r="A2" s="2"/>
      <c r="B2" s="3" t="s">
        <v>3</v>
      </c>
      <c r="C2" s="1" t="s">
        <v>3</v>
      </c>
      <c r="D2" s="1" t="s">
        <v>3</v>
      </c>
      <c r="E2" s="1" t="s">
        <v>6</v>
      </c>
      <c r="F2" s="1" t="s">
        <v>3</v>
      </c>
      <c r="G2" s="1" t="s">
        <v>3</v>
      </c>
      <c r="H2" s="2"/>
      <c r="I2" s="2"/>
      <c r="J2" s="2"/>
    </row>
    <row r="3" spans="1:10" x14ac:dyDescent="0.2">
      <c r="A3" s="2" t="s">
        <v>28</v>
      </c>
      <c r="B3" s="18">
        <v>-7.9000000000000001E-2</v>
      </c>
      <c r="C3" s="2">
        <v>4.7530741385925231E-2</v>
      </c>
      <c r="D3" s="2">
        <v>0.19507257491091562</v>
      </c>
      <c r="E3" s="2">
        <v>-0.47375629078561377</v>
      </c>
      <c r="F3" s="2">
        <v>-1.6053339275238779E-2</v>
      </c>
      <c r="G3" s="2">
        <v>-0.45481466096559586</v>
      </c>
      <c r="H3" s="2"/>
      <c r="I3" s="2"/>
      <c r="J3" s="2"/>
    </row>
    <row r="4" spans="1:10" x14ac:dyDescent="0.2">
      <c r="A4" s="2" t="s">
        <v>29</v>
      </c>
      <c r="B4" s="18">
        <v>-9.0999999999999998E-2</v>
      </c>
      <c r="C4" s="2">
        <v>-1.3170813430956222E-2</v>
      </c>
      <c r="D4" s="2">
        <v>1.4650195575249535E-2</v>
      </c>
      <c r="E4" s="2">
        <v>-0.57559088497806921</v>
      </c>
      <c r="F4" s="2">
        <v>-0.23006733960656373</v>
      </c>
      <c r="G4" s="2">
        <v>-1.5092241109600073E-2</v>
      </c>
      <c r="H4" s="2"/>
      <c r="I4" s="2"/>
      <c r="J4" s="2"/>
    </row>
    <row r="5" spans="1:10" x14ac:dyDescent="0.2">
      <c r="A5" s="2" t="s">
        <v>30</v>
      </c>
      <c r="B5" s="18">
        <v>0.09</v>
      </c>
      <c r="C5" s="2">
        <v>0.10654267540966111</v>
      </c>
      <c r="D5" s="2">
        <v>-6.9116893008045494E-2</v>
      </c>
      <c r="E5" s="2">
        <v>-0.5316788487714218</v>
      </c>
      <c r="F5" s="2">
        <v>-9.5418292863663823E-2</v>
      </c>
      <c r="G5" s="2">
        <v>-0.36724693047233581</v>
      </c>
      <c r="H5" s="2"/>
      <c r="I5" s="2"/>
      <c r="J5" s="2"/>
    </row>
    <row r="6" spans="1:10" x14ac:dyDescent="0.2">
      <c r="A6" s="2" t="s">
        <v>31</v>
      </c>
      <c r="B6" s="18">
        <v>0.04</v>
      </c>
      <c r="C6" s="2">
        <v>0.11307262736516584</v>
      </c>
      <c r="D6" s="2">
        <v>2.6618871749499479E-2</v>
      </c>
      <c r="E6" s="2">
        <v>-1.6963338448382688</v>
      </c>
      <c r="F6" s="2">
        <v>-0.16148690098135357</v>
      </c>
      <c r="G6" s="2">
        <v>7.2593540451748526E-2</v>
      </c>
      <c r="H6" s="2"/>
      <c r="I6" s="2"/>
      <c r="J6" s="2"/>
    </row>
    <row r="7" spans="1:10" x14ac:dyDescent="0.2">
      <c r="A7" s="2" t="s">
        <v>32</v>
      </c>
      <c r="B7" s="18">
        <v>-3.6999999999999998E-2</v>
      </c>
      <c r="C7" s="2">
        <v>0.13695225990554216</v>
      </c>
      <c r="D7" s="2">
        <v>-1.415148494114655E-2</v>
      </c>
      <c r="E7" s="2">
        <v>-0.70582737392441675</v>
      </c>
      <c r="F7" s="2">
        <v>0.1740192391706239</v>
      </c>
      <c r="G7" s="2">
        <v>-0.47375629078561377</v>
      </c>
      <c r="H7" s="2"/>
      <c r="I7" s="2"/>
      <c r="J7" s="2"/>
    </row>
    <row r="8" spans="1:10" x14ac:dyDescent="0.2">
      <c r="A8" s="2" t="s">
        <v>33</v>
      </c>
      <c r="B8" s="18">
        <v>-0.15</v>
      </c>
      <c r="C8" s="2">
        <v>-0.12643525992668195</v>
      </c>
      <c r="D8" s="2">
        <v>0.18469930399646686</v>
      </c>
      <c r="E8" s="2">
        <v>-0.57974446315770845</v>
      </c>
      <c r="F8" s="2">
        <v>0.20394813766879993</v>
      </c>
      <c r="G8" s="2">
        <v>-0.45636221266457694</v>
      </c>
      <c r="H8" s="2"/>
      <c r="I8" s="2"/>
      <c r="J8" s="2"/>
    </row>
    <row r="9" spans="1:10" x14ac:dyDescent="0.2">
      <c r="A9" s="2" t="s">
        <v>34</v>
      </c>
      <c r="B9" s="18">
        <v>-0.05</v>
      </c>
      <c r="C9" s="2">
        <v>8.4157081079527185E-2</v>
      </c>
      <c r="D9" s="2"/>
      <c r="E9" s="2">
        <v>-0.71253030149064456</v>
      </c>
      <c r="F9" s="2">
        <v>-0.42667397681386171</v>
      </c>
      <c r="G9" s="2">
        <v>-0.28862730549823223</v>
      </c>
      <c r="H9" s="2"/>
      <c r="I9" s="2"/>
      <c r="J9" s="2"/>
    </row>
    <row r="10" spans="1:10" x14ac:dyDescent="0.2">
      <c r="A10" s="2" t="s">
        <v>35</v>
      </c>
      <c r="B10" s="18">
        <v>-0.27900000000000003</v>
      </c>
      <c r="C10" s="2">
        <v>-7.9005224146304884E-2</v>
      </c>
      <c r="D10" s="2"/>
      <c r="E10" s="2">
        <v>-0.8750859585851305</v>
      </c>
      <c r="F10" s="2">
        <v>-0.26884550952667657</v>
      </c>
      <c r="G10" s="2"/>
      <c r="H10" s="2"/>
      <c r="I10" s="2"/>
      <c r="J10" s="2"/>
    </row>
    <row r="11" spans="1:10" x14ac:dyDescent="0.2">
      <c r="A11" s="2" t="s">
        <v>36</v>
      </c>
      <c r="B11" s="18">
        <v>-0.154</v>
      </c>
      <c r="C11" s="2">
        <v>-7.788221873943306E-2</v>
      </c>
      <c r="D11" s="2"/>
      <c r="E11" s="2">
        <v>-0.58050151397384742</v>
      </c>
      <c r="F11" s="2">
        <v>-0.16148690098135357</v>
      </c>
      <c r="G11" s="2"/>
      <c r="H11" s="2"/>
      <c r="I11" s="2"/>
      <c r="J11" s="2"/>
    </row>
    <row r="12" spans="1:10" x14ac:dyDescent="0.2">
      <c r="A12" s="2" t="s">
        <v>37</v>
      </c>
      <c r="B12" s="18">
        <v>-3.3000000000000002E-2</v>
      </c>
      <c r="C12" s="2">
        <v>-4.3165889364969066E-3</v>
      </c>
      <c r="D12" s="2"/>
      <c r="E12" s="2">
        <v>-0.69144415439825591</v>
      </c>
      <c r="F12" s="2">
        <v>-0.23006733960656373</v>
      </c>
      <c r="G12" s="2"/>
      <c r="H12" s="2"/>
      <c r="I12" s="2"/>
      <c r="J12" s="2"/>
    </row>
    <row r="13" spans="1:10" x14ac:dyDescent="0.2">
      <c r="A13" s="2" t="s">
        <v>15</v>
      </c>
      <c r="B13" s="2"/>
      <c r="C13" s="2" t="e">
        <f>TTEST(#REF!,C3:C12,2,2)</f>
        <v>#REF!</v>
      </c>
      <c r="D13" s="2"/>
      <c r="E13" s="2">
        <f>TTEST(B3:B12,E3:E12,2,2)</f>
        <v>2.0122443324103584E-5</v>
      </c>
      <c r="F13" s="2">
        <f>TTEST(B3:B12,F3:F12,2,2)</f>
        <v>0.5129823302205454</v>
      </c>
      <c r="G13" s="2"/>
      <c r="H13" s="2"/>
      <c r="I13" s="2"/>
      <c r="J13" s="2"/>
    </row>
    <row r="14" spans="1:10" x14ac:dyDescent="0.2">
      <c r="A14" s="2" t="s">
        <v>16</v>
      </c>
      <c r="B14" s="6">
        <f>AVERAGE(B3:B12)</f>
        <v>-7.4300000000000005E-2</v>
      </c>
      <c r="C14" s="6">
        <f>AVERAGE(C3:C12)</f>
        <v>1.8744527996594842E-2</v>
      </c>
      <c r="D14" s="6">
        <f>AVERAGE(D3:D8)</f>
        <v>5.6295428047156572E-2</v>
      </c>
      <c r="E14" s="6">
        <f>AVERAGE(E3:E12)</f>
        <v>-0.74224936349033765</v>
      </c>
      <c r="F14" s="6">
        <f>AVERAGE(F3:F12)</f>
        <v>-0.12121322228158518</v>
      </c>
      <c r="G14" s="6">
        <f>AVERAGE(G3:G9)</f>
        <v>-0.28332944300631518</v>
      </c>
      <c r="H14" s="2"/>
      <c r="I14" s="2"/>
      <c r="J14" s="2"/>
    </row>
    <row r="15" spans="1:10" x14ac:dyDescent="0.2">
      <c r="A15" s="2" t="s">
        <v>17</v>
      </c>
      <c r="B15" s="2">
        <f>STDEV(B3:B12)</f>
        <v>0.10436692749887559</v>
      </c>
      <c r="C15" s="2">
        <f t="shared" ref="C15" si="0">STDEV(C3:C12)</f>
        <v>9.2619975207959879E-2</v>
      </c>
      <c r="D15" s="2">
        <f>STDEV(D3:D8)</f>
        <v>0.10867630197408544</v>
      </c>
      <c r="E15" s="2">
        <f t="shared" ref="E15:F15" si="1">STDEV(E3:E12)</f>
        <v>0.35425782222385027</v>
      </c>
      <c r="F15" s="2">
        <f t="shared" si="1"/>
        <v>0.19625947580332623</v>
      </c>
      <c r="G15" s="2">
        <f>STDEV(G3:G9)</f>
        <v>0.22409539724336611</v>
      </c>
      <c r="H15" s="2"/>
      <c r="I15" s="2"/>
      <c r="J15" s="2"/>
    </row>
    <row r="16" spans="1:10" x14ac:dyDescent="0.2">
      <c r="A16" s="2" t="s">
        <v>24</v>
      </c>
      <c r="B16" s="2">
        <f>SQRT(10)</f>
        <v>3.1622776601683795</v>
      </c>
      <c r="C16" s="2">
        <f t="shared" ref="C16:F16" si="2">SQRT(10)</f>
        <v>3.1622776601683795</v>
      </c>
      <c r="D16" s="2">
        <f>SQRT(10)</f>
        <v>3.1622776601683795</v>
      </c>
      <c r="E16" s="2">
        <f t="shared" si="2"/>
        <v>3.1622776601683795</v>
      </c>
      <c r="F16" s="2">
        <f t="shared" si="2"/>
        <v>3.1622776601683795</v>
      </c>
      <c r="G16" s="2">
        <f>SQRT(10)</f>
        <v>3.1622776601683795</v>
      </c>
      <c r="H16" s="2"/>
      <c r="I16" s="2"/>
      <c r="J16" s="2"/>
    </row>
    <row r="17" spans="1:10" x14ac:dyDescent="0.2">
      <c r="A17" s="2" t="s">
        <v>18</v>
      </c>
      <c r="B17" s="2">
        <f>B15/B16</f>
        <v>3.3003720329010715E-2</v>
      </c>
      <c r="C17" s="2">
        <f t="shared" ref="C17" si="3">C15/C16</f>
        <v>2.9289007848548064E-2</v>
      </c>
      <c r="D17" s="2">
        <f>D15/D16</f>
        <v>3.436646419223631E-2</v>
      </c>
      <c r="E17" s="2">
        <f t="shared" ref="E17:F17" si="4">E15/E16</f>
        <v>0.11202615971583829</v>
      </c>
      <c r="F17" s="2">
        <f t="shared" si="4"/>
        <v>6.2062695592921512E-2</v>
      </c>
      <c r="G17" s="2">
        <f>G15/G16</f>
        <v>7.0865186844925515E-2</v>
      </c>
      <c r="H17" s="2"/>
      <c r="I17" s="2"/>
      <c r="J17" s="2"/>
    </row>
    <row r="18" spans="1:10" x14ac:dyDescent="0.2">
      <c r="A18" s="2" t="s">
        <v>19</v>
      </c>
      <c r="B18" s="6">
        <f>B14+B17</f>
        <v>-4.129627967098929E-2</v>
      </c>
      <c r="C18" s="6">
        <f t="shared" ref="C18" si="5">C14+C17</f>
        <v>4.8033535845142902E-2</v>
      </c>
      <c r="D18" s="6">
        <f>D14+D17</f>
        <v>9.0661892239392888E-2</v>
      </c>
      <c r="E18" s="6">
        <f t="shared" ref="E18:F18" si="6">E14+E17</f>
        <v>-0.63022320377449936</v>
      </c>
      <c r="F18" s="6">
        <f t="shared" si="6"/>
        <v>-5.915052668866367E-2</v>
      </c>
      <c r="G18" s="6">
        <f>G14+G17</f>
        <v>-0.21246425616138967</v>
      </c>
      <c r="H18" s="2"/>
      <c r="I18" s="2"/>
      <c r="J18" s="2"/>
    </row>
    <row r="19" spans="1:10" x14ac:dyDescent="0.2">
      <c r="A19" s="2" t="s">
        <v>20</v>
      </c>
      <c r="B19" s="6">
        <f>B14-B17</f>
        <v>-0.10730372032901073</v>
      </c>
      <c r="C19" s="6">
        <f t="shared" ref="C19" si="7">C14-C17</f>
        <v>-1.0544479851953222E-2</v>
      </c>
      <c r="D19" s="6">
        <f>D14-D17</f>
        <v>2.1928963854920262E-2</v>
      </c>
      <c r="E19" s="6">
        <f t="shared" ref="E19:F19" si="8">E14-E17</f>
        <v>-0.85427552320617595</v>
      </c>
      <c r="F19" s="6">
        <f t="shared" si="8"/>
        <v>-0.1832759178745067</v>
      </c>
      <c r="G19" s="6">
        <f>G14-G17</f>
        <v>-0.35419462985124073</v>
      </c>
      <c r="H19" s="2"/>
      <c r="I19" s="2"/>
      <c r="J19" s="2"/>
    </row>
    <row r="20" spans="1:10" x14ac:dyDescent="0.2">
      <c r="A20" s="2" t="s">
        <v>21</v>
      </c>
      <c r="B20" s="19">
        <f>10^B14</f>
        <v>0.84275240391283734</v>
      </c>
      <c r="C20" s="16">
        <f>10^C14</f>
        <v>1.0441058474214124</v>
      </c>
      <c r="D20" s="16">
        <f>10^D14</f>
        <v>1.1384014180278921</v>
      </c>
      <c r="E20" s="19">
        <f>10^E14</f>
        <v>0.18103003547049923</v>
      </c>
      <c r="F20" s="19">
        <f>10^F14</f>
        <v>0.75646140969094544</v>
      </c>
      <c r="G20" s="2">
        <v>0.52079949806108161</v>
      </c>
      <c r="H20" s="2"/>
      <c r="I20" s="2"/>
      <c r="J20" s="2"/>
    </row>
    <row r="21" spans="1:10" x14ac:dyDescent="0.2">
      <c r="A21" s="2" t="s">
        <v>22</v>
      </c>
      <c r="B21" s="19">
        <f t="shared" ref="B21:F22" si="9">10^B18</f>
        <v>0.90929273316143922</v>
      </c>
      <c r="C21" s="16">
        <f t="shared" si="9"/>
        <v>1.1169494943267204</v>
      </c>
      <c r="D21" s="16">
        <f>10^D18</f>
        <v>1.2321452077175179</v>
      </c>
      <c r="E21" s="19">
        <f t="shared" si="9"/>
        <v>0.23430243185877642</v>
      </c>
      <c r="F21" s="19">
        <f t="shared" si="9"/>
        <v>0.87266884849692661</v>
      </c>
      <c r="G21" s="19">
        <f>10^G18</f>
        <v>0.61310625069807678</v>
      </c>
      <c r="H21" s="2"/>
      <c r="I21" s="2"/>
      <c r="J21" s="2"/>
    </row>
    <row r="22" spans="1:10" x14ac:dyDescent="0.2">
      <c r="A22" s="2" t="s">
        <v>23</v>
      </c>
      <c r="B22" s="19">
        <f t="shared" si="9"/>
        <v>0.78108137060715821</v>
      </c>
      <c r="C22" s="19">
        <f t="shared" si="9"/>
        <v>0.97601281540193141</v>
      </c>
      <c r="D22" s="16">
        <f>10^D19</f>
        <v>1.0517898218900734</v>
      </c>
      <c r="E22" s="19">
        <f t="shared" si="9"/>
        <v>0.13986996840990176</v>
      </c>
      <c r="F22" s="19">
        <f t="shared" si="9"/>
        <v>0.65572853360953653</v>
      </c>
      <c r="G22" s="19">
        <f>10^G19</f>
        <v>0.44239007002758873</v>
      </c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1N</vt:lpstr>
      <vt:lpstr>Comparison - Figure 1N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Sudershana</dc:creator>
  <cp:lastModifiedBy>Microsoft Office User</cp:lastModifiedBy>
  <dcterms:created xsi:type="dcterms:W3CDTF">2021-04-29T01:32:25Z</dcterms:created>
  <dcterms:modified xsi:type="dcterms:W3CDTF">2024-10-21T05:23:01Z</dcterms:modified>
</cp:coreProperties>
</file>