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252\Desktop\"/>
    </mc:Choice>
  </mc:AlternateContent>
  <xr:revisionPtr revIDLastSave="0" documentId="13_ncr:1_{0637FC8F-AE8F-42E4-8660-16D909408211}" xr6:coauthVersionLast="47" xr6:coauthVersionMax="47" xr10:uidLastSave="{00000000-0000-0000-0000-000000000000}"/>
  <bookViews>
    <workbookView xWindow="-96" yWindow="-96" windowWidth="23232" windowHeight="12552" xr2:uid="{0281112E-B999-4577-B6B8-64624F240D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B38" i="1"/>
  <c r="E37" i="1"/>
  <c r="D37" i="1"/>
  <c r="B37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<sst xmlns="http://schemas.openxmlformats.org/spreadsheetml/2006/main" count="27" uniqueCount="17">
  <si>
    <t>MoDC+  IgG-IC</t>
  </si>
  <si>
    <t>days post injection</t>
  </si>
  <si>
    <t>mouse 1</t>
  </si>
  <si>
    <t>mouse 2</t>
  </si>
  <si>
    <t>mouse 3</t>
  </si>
  <si>
    <t>mouse 4</t>
  </si>
  <si>
    <t>MoDC+ IgM-IC</t>
  </si>
  <si>
    <t xml:space="preserve">MoDC </t>
  </si>
  <si>
    <t>DMEM</t>
  </si>
  <si>
    <t>DC only</t>
  </si>
  <si>
    <t>Allo</t>
  </si>
  <si>
    <t>129 IgG</t>
  </si>
  <si>
    <t>129 IgM</t>
  </si>
  <si>
    <t>% killing</t>
  </si>
  <si>
    <t xml:space="preserve">(A) </t>
  </si>
  <si>
    <t xml:space="preserve">(B) </t>
  </si>
  <si>
    <r>
      <t>Figure 1 - Source data 1: IgM-induced signaling elicits cytotoxic response in macrophages and can be integrated to a CAR design.</t>
    </r>
    <r>
      <rPr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</si>
</sst>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0" xfId="0" applyFont="1"/>
    <xf numFmtId="2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78D3-317D-4D2B-813E-F36429FDEBA2}">
  <dimension ref="A1:N45"/>
  <sheetViews>
    <sheetView tabSelected="1" topLeftCell="A19" workbookViewId="0">
      <selection activeCell="A2" sqref="A2"/>
    </sheetView>
  </sheetViews>
  <sheetFormatPr defaultRowHeight="14.4" x14ac:dyDescent="0.55000000000000004"/>
  <sheetData>
    <row r="1" spans="1:14" x14ac:dyDescent="0.55000000000000004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s="2" customFormat="1" ht="16.8" x14ac:dyDescent="0.55000000000000004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14.1" x14ac:dyDescent="0.5">
      <c r="A5" s="13" t="s">
        <v>0</v>
      </c>
      <c r="B5" s="13"/>
    </row>
    <row r="6" spans="1:14" s="4" customFormat="1" ht="14.1" x14ac:dyDescent="0.5"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4" s="4" customFormat="1" ht="14.1" x14ac:dyDescent="0.5">
      <c r="A7" s="3"/>
      <c r="B7" s="6">
        <v>0</v>
      </c>
      <c r="C7" s="6">
        <v>3</v>
      </c>
      <c r="D7" s="6">
        <v>6</v>
      </c>
      <c r="E7" s="6">
        <v>9</v>
      </c>
      <c r="F7" s="6">
        <v>12</v>
      </c>
      <c r="G7" s="6">
        <v>15</v>
      </c>
      <c r="H7" s="6">
        <v>18</v>
      </c>
      <c r="I7" s="6">
        <v>21</v>
      </c>
      <c r="J7" s="6">
        <v>24</v>
      </c>
      <c r="K7" s="6">
        <v>27</v>
      </c>
      <c r="L7" s="6">
        <v>30</v>
      </c>
    </row>
    <row r="8" spans="1:14" s="4" customFormat="1" ht="14.1" x14ac:dyDescent="0.5">
      <c r="A8" s="6" t="s">
        <v>2</v>
      </c>
      <c r="B8" s="6">
        <f>2*2</f>
        <v>4</v>
      </c>
      <c r="C8" s="6">
        <f>2*2</f>
        <v>4</v>
      </c>
      <c r="D8" s="6">
        <f>2*2</f>
        <v>4</v>
      </c>
      <c r="E8" s="6">
        <f>3*3</f>
        <v>9</v>
      </c>
      <c r="F8" s="6">
        <f>3.3*3.1</f>
        <v>10.23</v>
      </c>
      <c r="G8" s="6">
        <f>2.7*3.3</f>
        <v>8.91</v>
      </c>
      <c r="H8" s="6">
        <f>2*2</f>
        <v>4</v>
      </c>
      <c r="I8" s="6">
        <f>2*2</f>
        <v>4</v>
      </c>
      <c r="J8" s="6">
        <f>2*2</f>
        <v>4</v>
      </c>
      <c r="K8" s="6">
        <f>2*2</f>
        <v>4</v>
      </c>
      <c r="L8" s="6">
        <f>2*2</f>
        <v>4</v>
      </c>
    </row>
    <row r="9" spans="1:14" s="4" customFormat="1" ht="14.1" x14ac:dyDescent="0.5">
      <c r="A9" s="6" t="s">
        <v>3</v>
      </c>
      <c r="B9" s="6">
        <f t="shared" ref="B9:L11" si="0">2*2</f>
        <v>4</v>
      </c>
      <c r="C9" s="6">
        <f t="shared" si="0"/>
        <v>4</v>
      </c>
      <c r="D9" s="6">
        <f t="shared" si="0"/>
        <v>4</v>
      </c>
      <c r="E9" s="6">
        <f>2.5*3.9</f>
        <v>9.75</v>
      </c>
      <c r="F9" s="6">
        <f>2.5*3.5</f>
        <v>8.75</v>
      </c>
      <c r="G9" s="6">
        <f>2*3.3</f>
        <v>6.6</v>
      </c>
      <c r="H9" s="6">
        <f>2*2.9</f>
        <v>5.8</v>
      </c>
      <c r="I9" s="6">
        <f t="shared" si="0"/>
        <v>4</v>
      </c>
      <c r="J9" s="6">
        <f t="shared" si="0"/>
        <v>4</v>
      </c>
      <c r="K9" s="6">
        <f t="shared" si="0"/>
        <v>4</v>
      </c>
      <c r="L9" s="6">
        <f t="shared" si="0"/>
        <v>4</v>
      </c>
    </row>
    <row r="10" spans="1:14" s="4" customFormat="1" ht="14.1" x14ac:dyDescent="0.5">
      <c r="A10" s="6" t="s">
        <v>4</v>
      </c>
      <c r="B10" s="6">
        <f t="shared" si="0"/>
        <v>4</v>
      </c>
      <c r="C10" s="6">
        <f t="shared" si="0"/>
        <v>4</v>
      </c>
      <c r="D10" s="6">
        <f t="shared" si="0"/>
        <v>4</v>
      </c>
      <c r="E10" s="6">
        <f t="shared" si="0"/>
        <v>4</v>
      </c>
      <c r="F10" s="6">
        <f>3.3*3.1</f>
        <v>10.23</v>
      </c>
      <c r="G10" s="6">
        <f>3.3*2.7</f>
        <v>8.91</v>
      </c>
      <c r="H10" s="6">
        <f>2.5*3.7</f>
        <v>9.25</v>
      </c>
      <c r="I10" s="6">
        <f t="shared" si="0"/>
        <v>4</v>
      </c>
      <c r="J10" s="6">
        <f t="shared" si="0"/>
        <v>4</v>
      </c>
      <c r="K10" s="6">
        <f t="shared" si="0"/>
        <v>4</v>
      </c>
      <c r="L10" s="6">
        <f t="shared" si="0"/>
        <v>4</v>
      </c>
    </row>
    <row r="11" spans="1:14" s="4" customFormat="1" ht="14.1" x14ac:dyDescent="0.5">
      <c r="A11" s="6" t="s">
        <v>5</v>
      </c>
      <c r="B11" s="6">
        <f>2*2</f>
        <v>4</v>
      </c>
      <c r="C11" s="6">
        <f>2*2</f>
        <v>4</v>
      </c>
      <c r="D11" s="6">
        <f t="shared" si="0"/>
        <v>4</v>
      </c>
      <c r="E11" s="6">
        <f t="shared" si="0"/>
        <v>4</v>
      </c>
      <c r="F11" s="6">
        <f>2.5*3</f>
        <v>7.5</v>
      </c>
      <c r="G11" s="6">
        <f>3.6*3</f>
        <v>10.8</v>
      </c>
      <c r="H11" s="6">
        <f>2.5*3.8</f>
        <v>9.5</v>
      </c>
      <c r="I11" s="6">
        <f>2.5*4.1</f>
        <v>10.25</v>
      </c>
      <c r="J11" s="6">
        <f t="shared" si="0"/>
        <v>4</v>
      </c>
      <c r="K11" s="6">
        <f t="shared" si="0"/>
        <v>4</v>
      </c>
      <c r="L11" s="6">
        <f t="shared" si="0"/>
        <v>4</v>
      </c>
    </row>
    <row r="12" spans="1:14" s="4" customFormat="1" ht="14.1" x14ac:dyDescent="0.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4" s="4" customFormat="1" ht="14.1" x14ac:dyDescent="0.5">
      <c r="A13" s="13" t="s">
        <v>6</v>
      </c>
      <c r="B13" s="1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4" s="4" customFormat="1" ht="14.1" x14ac:dyDescent="0.5">
      <c r="A14" s="3"/>
      <c r="B14" s="14" t="s">
        <v>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4" s="4" customFormat="1" ht="14.1" x14ac:dyDescent="0.5">
      <c r="A15" s="3"/>
      <c r="B15" s="7">
        <v>0</v>
      </c>
      <c r="C15" s="6">
        <v>3</v>
      </c>
      <c r="D15" s="6">
        <v>6</v>
      </c>
      <c r="E15" s="6">
        <v>9</v>
      </c>
      <c r="F15" s="6">
        <v>12</v>
      </c>
      <c r="G15" s="6">
        <v>15</v>
      </c>
      <c r="H15" s="6">
        <v>18</v>
      </c>
      <c r="I15" s="6">
        <v>21</v>
      </c>
      <c r="J15" s="6">
        <v>24</v>
      </c>
      <c r="K15" s="6">
        <v>27</v>
      </c>
      <c r="L15" s="6">
        <v>30</v>
      </c>
    </row>
    <row r="16" spans="1:14" s="4" customFormat="1" ht="14.1" x14ac:dyDescent="0.5">
      <c r="A16" s="6" t="s">
        <v>2</v>
      </c>
      <c r="B16" s="6">
        <f>2*2</f>
        <v>4</v>
      </c>
      <c r="C16" s="6">
        <f t="shared" ref="C16:E19" si="1">2*2</f>
        <v>4</v>
      </c>
      <c r="D16" s="6">
        <f t="shared" si="1"/>
        <v>4</v>
      </c>
      <c r="E16" s="6">
        <f>3.1*2.6</f>
        <v>8.06</v>
      </c>
      <c r="F16" s="6">
        <f>3.1*3</f>
        <v>9.3000000000000007</v>
      </c>
      <c r="G16" s="6">
        <f>4.1*3.1</f>
        <v>12.709999999999999</v>
      </c>
      <c r="H16" s="6">
        <f>5.5*3.7</f>
        <v>20.350000000000001</v>
      </c>
      <c r="I16" s="6">
        <f>6.6*3.9</f>
        <v>25.74</v>
      </c>
      <c r="J16" s="6">
        <f>8.9*4.4</f>
        <v>39.160000000000004</v>
      </c>
      <c r="K16" s="6">
        <f>10.7*5.5</f>
        <v>58.849999999999994</v>
      </c>
      <c r="L16" s="6"/>
    </row>
    <row r="17" spans="1:14" s="4" customFormat="1" ht="14.1" x14ac:dyDescent="0.5">
      <c r="A17" s="6" t="s">
        <v>3</v>
      </c>
      <c r="B17" s="6">
        <f>2*2</f>
        <v>4</v>
      </c>
      <c r="C17" s="6">
        <f t="shared" si="1"/>
        <v>4</v>
      </c>
      <c r="D17" s="6">
        <f t="shared" si="1"/>
        <v>4</v>
      </c>
      <c r="E17" s="6">
        <f>2*3.5</f>
        <v>7</v>
      </c>
      <c r="F17" s="6">
        <f>2.8*3.5</f>
        <v>9.7999999999999989</v>
      </c>
      <c r="G17" s="6">
        <f>3*3.5</f>
        <v>10.5</v>
      </c>
      <c r="H17" s="6">
        <f>3*3.5</f>
        <v>10.5</v>
      </c>
      <c r="I17" s="6">
        <f>3.6*5.4</f>
        <v>19.440000000000001</v>
      </c>
      <c r="J17" s="6">
        <f>5.2*6.6</f>
        <v>34.32</v>
      </c>
      <c r="K17" s="6">
        <f>5.8*9.3</f>
        <v>53.940000000000005</v>
      </c>
      <c r="L17" s="6"/>
    </row>
    <row r="18" spans="1:14" s="4" customFormat="1" ht="14.1" x14ac:dyDescent="0.5">
      <c r="A18" s="6" t="s">
        <v>4</v>
      </c>
      <c r="B18" s="6">
        <f>2*2</f>
        <v>4</v>
      </c>
      <c r="C18" s="6">
        <f t="shared" si="1"/>
        <v>4</v>
      </c>
      <c r="D18" s="6">
        <f t="shared" si="1"/>
        <v>4</v>
      </c>
      <c r="E18" s="6">
        <f t="shared" si="1"/>
        <v>4</v>
      </c>
      <c r="F18" s="6">
        <f>2.4*2.5</f>
        <v>6</v>
      </c>
      <c r="G18" s="6">
        <f>3.3*2.5</f>
        <v>8.25</v>
      </c>
      <c r="H18" s="6">
        <f>4.1*2.5</f>
        <v>10.25</v>
      </c>
      <c r="I18" s="6">
        <f>4.3*3.3</f>
        <v>14.19</v>
      </c>
      <c r="J18" s="6">
        <f>6.3*3.7</f>
        <v>23.31</v>
      </c>
      <c r="K18" s="6">
        <f>8.9*4.7</f>
        <v>41.830000000000005</v>
      </c>
      <c r="L18" s="6"/>
    </row>
    <row r="19" spans="1:14" s="4" customFormat="1" ht="14.1" x14ac:dyDescent="0.5">
      <c r="A19" s="6" t="s">
        <v>5</v>
      </c>
      <c r="B19" s="6">
        <f>2*2</f>
        <v>4</v>
      </c>
      <c r="C19" s="6">
        <f t="shared" si="1"/>
        <v>4</v>
      </c>
      <c r="D19" s="6">
        <f t="shared" si="1"/>
        <v>4</v>
      </c>
      <c r="E19" s="6">
        <f t="shared" si="1"/>
        <v>4</v>
      </c>
      <c r="F19" s="6">
        <f>3.1*2.7</f>
        <v>8.370000000000001</v>
      </c>
      <c r="G19" s="6">
        <f>3.8*2.7</f>
        <v>10.26</v>
      </c>
      <c r="H19" s="6">
        <f>5.2*3.1</f>
        <v>16.12</v>
      </c>
      <c r="I19" s="6">
        <f>6.8*4.4</f>
        <v>29.92</v>
      </c>
      <c r="J19" s="6">
        <f>8.3*4.6</f>
        <v>38.18</v>
      </c>
      <c r="K19" s="6">
        <f>9.5*5.7</f>
        <v>54.15</v>
      </c>
      <c r="L19" s="6"/>
    </row>
    <row r="20" spans="1:14" s="4" customFormat="1" ht="14.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4" s="4" customFormat="1" ht="14.1" x14ac:dyDescent="0.5">
      <c r="A21" s="1" t="s">
        <v>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4" s="4" customFormat="1" ht="14.1" x14ac:dyDescent="0.5">
      <c r="A22" s="3"/>
      <c r="B22" s="14" t="s">
        <v>1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4" s="4" customFormat="1" ht="14.1" x14ac:dyDescent="0.5">
      <c r="A23" s="3"/>
      <c r="B23" s="6">
        <v>0</v>
      </c>
      <c r="C23" s="6">
        <v>3</v>
      </c>
      <c r="D23" s="6">
        <v>6</v>
      </c>
      <c r="E23" s="6">
        <v>9</v>
      </c>
      <c r="F23" s="6">
        <v>12</v>
      </c>
      <c r="G23" s="6">
        <v>15</v>
      </c>
      <c r="H23" s="6">
        <v>18</v>
      </c>
      <c r="I23" s="6">
        <v>21</v>
      </c>
      <c r="J23" s="6">
        <v>24</v>
      </c>
      <c r="K23" s="6">
        <v>27</v>
      </c>
      <c r="L23" s="6">
        <v>30</v>
      </c>
    </row>
    <row r="24" spans="1:14" s="4" customFormat="1" ht="14.1" x14ac:dyDescent="0.5">
      <c r="A24" s="8" t="s">
        <v>2</v>
      </c>
      <c r="B24" s="6">
        <f>2*2</f>
        <v>4</v>
      </c>
      <c r="C24" s="6">
        <f t="shared" ref="C24:D27" si="2">2*2</f>
        <v>4</v>
      </c>
      <c r="D24" s="6">
        <f t="shared" si="2"/>
        <v>4</v>
      </c>
      <c r="E24" s="6">
        <f>3.4*5.2</f>
        <v>17.68</v>
      </c>
      <c r="F24" s="6">
        <f>4.7*7.5</f>
        <v>35.25</v>
      </c>
      <c r="G24" s="6">
        <f>5.6*9.5</f>
        <v>53.199999999999996</v>
      </c>
      <c r="H24" s="6">
        <f>6.1*11.6</f>
        <v>70.759999999999991</v>
      </c>
      <c r="I24" s="6">
        <f>14.3*7.8</f>
        <v>111.54</v>
      </c>
      <c r="J24" s="6"/>
      <c r="K24" s="6"/>
      <c r="L24" s="6"/>
    </row>
    <row r="25" spans="1:14" s="4" customFormat="1" ht="14.1" x14ac:dyDescent="0.5">
      <c r="A25" s="8" t="s">
        <v>3</v>
      </c>
      <c r="B25" s="6">
        <f>2*2</f>
        <v>4</v>
      </c>
      <c r="C25" s="6">
        <f t="shared" si="2"/>
        <v>4</v>
      </c>
      <c r="D25" s="6">
        <f t="shared" si="2"/>
        <v>4</v>
      </c>
      <c r="E25" s="6">
        <f>4.7*2.9</f>
        <v>13.63</v>
      </c>
      <c r="F25" s="6">
        <f>4.7*2.9</f>
        <v>13.63</v>
      </c>
      <c r="G25" s="6">
        <f>9.1*4.4</f>
        <v>40.04</v>
      </c>
      <c r="H25" s="6">
        <f>11.7*5.3</f>
        <v>62.009999999999991</v>
      </c>
      <c r="I25" s="6">
        <f>6.9*15.1</f>
        <v>104.19</v>
      </c>
      <c r="J25" s="6"/>
      <c r="K25" s="6"/>
      <c r="L25" s="6"/>
    </row>
    <row r="26" spans="1:14" s="4" customFormat="1" ht="14.1" x14ac:dyDescent="0.5">
      <c r="A26" s="8" t="s">
        <v>4</v>
      </c>
      <c r="B26" s="6">
        <f>2*2</f>
        <v>4</v>
      </c>
      <c r="C26" s="6">
        <f t="shared" si="2"/>
        <v>4</v>
      </c>
      <c r="D26" s="6">
        <f t="shared" si="2"/>
        <v>4</v>
      </c>
      <c r="E26" s="6">
        <f>3.6*4.7</f>
        <v>16.920000000000002</v>
      </c>
      <c r="F26" s="6">
        <f>3.6*4.7</f>
        <v>16.920000000000002</v>
      </c>
      <c r="G26" s="6">
        <f>8.6*3.9</f>
        <v>33.54</v>
      </c>
      <c r="H26" s="6">
        <f>9.5*4.9</f>
        <v>46.550000000000004</v>
      </c>
      <c r="I26" s="6">
        <f>12.6*6.2</f>
        <v>78.12</v>
      </c>
      <c r="J26" s="6"/>
      <c r="K26" s="6"/>
      <c r="L26" s="6"/>
    </row>
    <row r="27" spans="1:14" s="4" customFormat="1" ht="14.1" x14ac:dyDescent="0.5">
      <c r="A27" s="8" t="s">
        <v>5</v>
      </c>
      <c r="B27" s="6">
        <f>2*2</f>
        <v>4</v>
      </c>
      <c r="C27" s="6">
        <f t="shared" si="2"/>
        <v>4</v>
      </c>
      <c r="D27" s="6">
        <f t="shared" si="2"/>
        <v>4</v>
      </c>
      <c r="E27" s="6">
        <f>4.1*3.6</f>
        <v>14.76</v>
      </c>
      <c r="F27" s="6">
        <f>6.8*4.1</f>
        <v>27.879999999999995</v>
      </c>
      <c r="G27" s="6">
        <f>8.7*5.8</f>
        <v>50.459999999999994</v>
      </c>
      <c r="H27" s="6">
        <f>10.4*6.4</f>
        <v>66.56</v>
      </c>
      <c r="I27" s="6">
        <f>13.2*7.3</f>
        <v>96.36</v>
      </c>
      <c r="J27" s="6"/>
      <c r="K27" s="6"/>
      <c r="L27" s="6"/>
    </row>
    <row r="28" spans="1:14" s="9" customFormat="1" thickBot="1" x14ac:dyDescent="0.55000000000000004"/>
    <row r="29" spans="1:14" s="4" customFormat="1" ht="14.1" x14ac:dyDescent="0.5"/>
    <row r="30" spans="1:14" s="10" customFormat="1" ht="13.8" x14ac:dyDescent="0.45">
      <c r="A30" s="13" t="s">
        <v>15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s="4" customFormat="1" ht="14.1" x14ac:dyDescent="0.5"/>
    <row r="32" spans="1:14" s="4" customFormat="1" ht="14.1" x14ac:dyDescent="0.5">
      <c r="A32" s="3"/>
      <c r="B32" s="12" t="s">
        <v>8</v>
      </c>
      <c r="C32" s="12" t="s">
        <v>9</v>
      </c>
      <c r="D32" s="14" t="s">
        <v>10</v>
      </c>
      <c r="E32" s="14"/>
    </row>
    <row r="33" spans="1:5" x14ac:dyDescent="0.55000000000000004">
      <c r="A33" s="3"/>
      <c r="B33" s="12"/>
      <c r="C33" s="12"/>
      <c r="D33" s="5" t="s">
        <v>11</v>
      </c>
      <c r="E33" s="5" t="s">
        <v>12</v>
      </c>
    </row>
    <row r="34" spans="1:5" x14ac:dyDescent="0.55000000000000004">
      <c r="A34" s="12" t="s">
        <v>13</v>
      </c>
      <c r="B34" s="6">
        <v>3</v>
      </c>
      <c r="C34" s="6">
        <v>2</v>
      </c>
      <c r="D34" s="6">
        <v>5</v>
      </c>
      <c r="E34" s="6">
        <v>51</v>
      </c>
    </row>
    <row r="35" spans="1:5" x14ac:dyDescent="0.55000000000000004">
      <c r="A35" s="12"/>
      <c r="B35" s="6">
        <v>2</v>
      </c>
      <c r="C35" s="6">
        <v>10</v>
      </c>
      <c r="D35" s="6">
        <v>10</v>
      </c>
      <c r="E35" s="6">
        <v>40</v>
      </c>
    </row>
    <row r="36" spans="1:5" x14ac:dyDescent="0.55000000000000004">
      <c r="A36" s="12"/>
      <c r="B36" s="6">
        <v>6</v>
      </c>
      <c r="C36" s="6">
        <v>5</v>
      </c>
      <c r="D36" s="6">
        <v>12</v>
      </c>
      <c r="E36" s="6">
        <v>66</v>
      </c>
    </row>
    <row r="37" spans="1:5" x14ac:dyDescent="0.55000000000000004">
      <c r="A37" s="12"/>
      <c r="B37" s="11">
        <f>AVERAGE(B34:B36)</f>
        <v>3.6666666666666665</v>
      </c>
      <c r="C37" s="11"/>
      <c r="D37" s="11">
        <f>AVERAGE(D34:D36)</f>
        <v>9</v>
      </c>
      <c r="E37" s="11">
        <f>AVERAGE(E34:E36)</f>
        <v>52.333333333333336</v>
      </c>
    </row>
    <row r="38" spans="1:5" x14ac:dyDescent="0.55000000000000004">
      <c r="A38" s="12"/>
      <c r="B38" s="11">
        <f>STDEV(B34:B36)</f>
        <v>2.0816659994661326</v>
      </c>
      <c r="C38" s="11"/>
      <c r="D38" s="11">
        <f>STDEV(D34:D36)</f>
        <v>3.6055512754639891</v>
      </c>
      <c r="E38" s="11">
        <f>STDEV(E34:E36)</f>
        <v>13.05118130030125</v>
      </c>
    </row>
    <row r="39" spans="1:5" s="9" customFormat="1" thickBot="1" x14ac:dyDescent="0.55000000000000004"/>
    <row r="41" spans="1:5" s="2" customFormat="1" x14ac:dyDescent="0.55000000000000004">
      <c r="A41" s="10"/>
    </row>
    <row r="43" spans="1:5" s="2" customFormat="1" x14ac:dyDescent="0.55000000000000004">
      <c r="A43" s="10"/>
    </row>
    <row r="45" spans="1:5" s="2" customFormat="1" x14ac:dyDescent="0.55000000000000004">
      <c r="A45" s="10"/>
    </row>
  </sheetData>
  <mergeCells count="12">
    <mergeCell ref="A34:A38"/>
    <mergeCell ref="A1:K1"/>
    <mergeCell ref="A3:N3"/>
    <mergeCell ref="A5:B5"/>
    <mergeCell ref="B6:L6"/>
    <mergeCell ref="A13:B13"/>
    <mergeCell ref="B14:L14"/>
    <mergeCell ref="B22:L22"/>
    <mergeCell ref="A30:N30"/>
    <mergeCell ref="B32:B33"/>
    <mergeCell ref="C32:C33"/>
    <mergeCell ref="D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Adan Farhat</dc:creator>
  <cp:lastModifiedBy>Adan Farhat</cp:lastModifiedBy>
  <dcterms:created xsi:type="dcterms:W3CDTF">2024-05-10T14:35:37Z</dcterms:created>
  <dcterms:modified xsi:type="dcterms:W3CDTF">2024-05-10T14:40:57Z</dcterms:modified>
</cp:coreProperties>
</file>