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Cécile Leduc\Documents\_articles\2021 Camille\soumission ELife 2023\resoumission\data\"/>
    </mc:Choice>
  </mc:AlternateContent>
  <xr:revisionPtr revIDLastSave="0" documentId="13_ncr:1_{E5115A12-FF02-49B4-981D-619141ADD853}" xr6:coauthVersionLast="47" xr6:coauthVersionMax="47" xr10:uidLastSave="{00000000-0000-0000-0000-000000000000}"/>
  <bookViews>
    <workbookView xWindow="-90" yWindow="-90" windowWidth="19380" windowHeight="10380" tabRatio="878" xr2:uid="{00000000-000D-0000-FFFF-FFFF00000000}"/>
  </bookViews>
  <sheets>
    <sheet name="Figure 6D" sheetId="16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6" i="16" l="1"/>
  <c r="O36" i="16"/>
  <c r="K36" i="16"/>
  <c r="N35" i="16"/>
  <c r="O35" i="16"/>
  <c r="K35" i="16"/>
  <c r="N34" i="16"/>
  <c r="O34" i="16"/>
  <c r="K34" i="16"/>
  <c r="N33" i="16"/>
  <c r="O33" i="16"/>
  <c r="K33" i="16"/>
  <c r="N32" i="16"/>
  <c r="O32" i="16"/>
  <c r="K32" i="16"/>
  <c r="N31" i="16"/>
  <c r="O31" i="16"/>
  <c r="K31" i="16"/>
  <c r="N30" i="16"/>
  <c r="O30" i="16"/>
  <c r="K30" i="16"/>
  <c r="N29" i="16"/>
  <c r="O29" i="16"/>
  <c r="K29" i="16"/>
  <c r="N28" i="16"/>
  <c r="O28" i="16"/>
  <c r="K28" i="16"/>
  <c r="N27" i="16"/>
  <c r="O27" i="16"/>
  <c r="K27" i="16"/>
  <c r="N26" i="16"/>
  <c r="O26" i="16"/>
  <c r="K26" i="16"/>
  <c r="N25" i="16"/>
  <c r="O25" i="16"/>
  <c r="K25" i="16"/>
  <c r="N24" i="16"/>
  <c r="O24" i="16"/>
  <c r="K24" i="16"/>
  <c r="N23" i="16"/>
  <c r="O23" i="16"/>
  <c r="K23" i="16"/>
  <c r="N22" i="16"/>
  <c r="O22" i="16"/>
  <c r="K22" i="16"/>
  <c r="N21" i="16"/>
  <c r="O21" i="16"/>
  <c r="K21" i="16"/>
  <c r="N20" i="16"/>
  <c r="O20" i="16"/>
  <c r="K20" i="16"/>
  <c r="N19" i="16"/>
  <c r="O19" i="16"/>
  <c r="K19" i="16"/>
  <c r="N18" i="16"/>
  <c r="O18" i="16"/>
  <c r="K18" i="16"/>
  <c r="N17" i="16"/>
  <c r="O17" i="16"/>
  <c r="K17" i="16"/>
  <c r="N16" i="16"/>
  <c r="O16" i="16"/>
  <c r="K16" i="16"/>
  <c r="N15" i="16"/>
  <c r="O15" i="16"/>
  <c r="K15" i="16"/>
  <c r="N14" i="16"/>
  <c r="O14" i="16"/>
  <c r="K14" i="16"/>
  <c r="N13" i="16"/>
  <c r="O13" i="16"/>
  <c r="K13" i="16"/>
  <c r="N12" i="16"/>
  <c r="O12" i="16"/>
  <c r="K12" i="16"/>
  <c r="N11" i="16"/>
  <c r="O11" i="16"/>
  <c r="K11" i="16"/>
  <c r="N10" i="16"/>
  <c r="O10" i="16"/>
  <c r="K10" i="16"/>
  <c r="N9" i="16"/>
  <c r="O9" i="16"/>
  <c r="K9" i="16"/>
  <c r="N8" i="16"/>
  <c r="O8" i="16"/>
  <c r="K8" i="16"/>
  <c r="N7" i="16"/>
  <c r="O7" i="16"/>
  <c r="K7" i="16"/>
  <c r="N6" i="16"/>
  <c r="O6" i="16"/>
  <c r="K6" i="16"/>
  <c r="N5" i="16"/>
  <c r="O5" i="16"/>
  <c r="K5" i="16"/>
  <c r="N4" i="16"/>
  <c r="O4" i="16"/>
  <c r="K4" i="16"/>
  <c r="N3" i="16"/>
  <c r="O3" i="16"/>
  <c r="K3" i="16"/>
  <c r="N2" i="16"/>
  <c r="O2" i="16"/>
  <c r="K2" i="16"/>
  <c r="S34" i="16"/>
  <c r="S33" i="16"/>
  <c r="S32" i="16"/>
  <c r="S31" i="16"/>
  <c r="S30" i="16"/>
  <c r="S29" i="16"/>
  <c r="S28" i="16"/>
  <c r="S27" i="16"/>
  <c r="S26" i="16"/>
  <c r="S25" i="16"/>
  <c r="S24" i="16"/>
  <c r="S23" i="16"/>
  <c r="S22" i="16"/>
  <c r="S21" i="16"/>
  <c r="S20" i="16"/>
  <c r="S19" i="16"/>
  <c r="S18" i="16"/>
  <c r="S17" i="16"/>
  <c r="S16" i="16"/>
  <c r="S15" i="16"/>
  <c r="S14" i="16"/>
  <c r="S13" i="16"/>
  <c r="S12" i="16"/>
  <c r="S11" i="16"/>
  <c r="S10" i="16"/>
  <c r="S9" i="16"/>
  <c r="S8" i="16"/>
  <c r="S7" i="16"/>
  <c r="S6" i="16"/>
  <c r="S5" i="16"/>
  <c r="S4" i="16"/>
  <c r="S3" i="16"/>
  <c r="S2" i="16"/>
  <c r="C3" i="16"/>
  <c r="C4" i="16"/>
  <c r="C5" i="16"/>
  <c r="C6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2" i="16"/>
  <c r="F52" i="16"/>
  <c r="G52" i="16"/>
  <c r="F53" i="16"/>
  <c r="G53" i="16"/>
  <c r="F54" i="16"/>
  <c r="G54" i="16"/>
  <c r="F55" i="16"/>
  <c r="G55" i="16"/>
  <c r="F51" i="16"/>
  <c r="G51" i="16"/>
  <c r="F41" i="16"/>
  <c r="G41" i="16"/>
  <c r="F42" i="16"/>
  <c r="G42" i="16"/>
  <c r="F43" i="16"/>
  <c r="G43" i="16"/>
  <c r="F40" i="16"/>
  <c r="G40" i="16"/>
  <c r="F45" i="16"/>
  <c r="G45" i="16"/>
  <c r="F46" i="16"/>
  <c r="G46" i="16"/>
  <c r="F47" i="16"/>
  <c r="G47" i="16"/>
  <c r="F44" i="16"/>
  <c r="G44" i="16"/>
  <c r="F49" i="16"/>
  <c r="G49" i="16"/>
  <c r="F50" i="16"/>
  <c r="G50" i="16"/>
  <c r="F48" i="16"/>
  <c r="G48" i="16"/>
  <c r="F37" i="16"/>
  <c r="G37" i="16"/>
  <c r="F38" i="16"/>
  <c r="G38" i="16"/>
  <c r="F39" i="16"/>
  <c r="G39" i="16"/>
  <c r="F36" i="16"/>
  <c r="G36" i="16"/>
  <c r="F31" i="16"/>
  <c r="G31" i="16"/>
  <c r="F32" i="16"/>
  <c r="G32" i="16"/>
  <c r="F33" i="16"/>
  <c r="G33" i="16"/>
  <c r="F34" i="16"/>
  <c r="G34" i="16"/>
  <c r="F35" i="16"/>
  <c r="G35" i="16"/>
  <c r="F30" i="16"/>
  <c r="G30" i="16"/>
  <c r="F28" i="16"/>
  <c r="G28" i="16"/>
  <c r="F29" i="16"/>
  <c r="G29" i="16"/>
  <c r="F27" i="16"/>
  <c r="G27" i="16"/>
  <c r="V30" i="16"/>
  <c r="W30" i="16"/>
  <c r="V31" i="16"/>
  <c r="W31" i="16"/>
  <c r="V32" i="16"/>
  <c r="W32" i="16"/>
  <c r="V33" i="16"/>
  <c r="W33" i="16"/>
  <c r="V34" i="16"/>
  <c r="W34" i="16"/>
  <c r="V29" i="16"/>
  <c r="W29" i="16"/>
  <c r="V22" i="16"/>
  <c r="W22" i="16"/>
  <c r="V23" i="16"/>
  <c r="W23" i="16"/>
  <c r="V24" i="16"/>
  <c r="W24" i="16"/>
  <c r="V25" i="16"/>
  <c r="W25" i="16"/>
  <c r="V26" i="16"/>
  <c r="W26" i="16"/>
  <c r="V27" i="16"/>
  <c r="W27" i="16"/>
  <c r="V28" i="16"/>
  <c r="W28" i="16"/>
  <c r="V21" i="16"/>
  <c r="W21" i="16"/>
  <c r="F20" i="16"/>
  <c r="G20" i="16"/>
  <c r="F21" i="16"/>
  <c r="G21" i="16"/>
  <c r="F22" i="16"/>
  <c r="G22" i="16"/>
  <c r="F23" i="16"/>
  <c r="G23" i="16"/>
  <c r="F24" i="16"/>
  <c r="G24" i="16"/>
  <c r="F25" i="16"/>
  <c r="G25" i="16"/>
  <c r="F26" i="16"/>
  <c r="G26" i="16"/>
  <c r="F19" i="16"/>
  <c r="G19" i="16"/>
  <c r="V17" i="16"/>
  <c r="W17" i="16"/>
  <c r="V18" i="16"/>
  <c r="W18" i="16"/>
  <c r="V19" i="16"/>
  <c r="W19" i="16"/>
  <c r="V20" i="16"/>
  <c r="W20" i="16"/>
  <c r="V16" i="16"/>
  <c r="W16" i="16"/>
  <c r="V11" i="16"/>
  <c r="W11" i="16"/>
  <c r="V12" i="16"/>
  <c r="W12" i="16"/>
  <c r="V13" i="16"/>
  <c r="W13" i="16"/>
  <c r="V14" i="16"/>
  <c r="W14" i="16"/>
  <c r="V15" i="16"/>
  <c r="W15" i="16"/>
  <c r="V10" i="16"/>
  <c r="W10" i="16"/>
  <c r="F10" i="16"/>
  <c r="G10" i="16"/>
  <c r="F11" i="16"/>
  <c r="G11" i="16"/>
  <c r="F12" i="16"/>
  <c r="G12" i="16"/>
  <c r="F13" i="16"/>
  <c r="G13" i="16"/>
  <c r="F14" i="16"/>
  <c r="G14" i="16"/>
  <c r="F15" i="16"/>
  <c r="G15" i="16"/>
  <c r="F16" i="16"/>
  <c r="G16" i="16"/>
  <c r="F17" i="16"/>
  <c r="G17" i="16"/>
  <c r="F18" i="16"/>
  <c r="G18" i="16"/>
  <c r="F9" i="16"/>
  <c r="G9" i="16"/>
  <c r="V3" i="16"/>
  <c r="W3" i="16"/>
  <c r="V4" i="16"/>
  <c r="W4" i="16"/>
  <c r="V5" i="16"/>
  <c r="W5" i="16"/>
  <c r="V6" i="16"/>
  <c r="W6" i="16"/>
  <c r="V7" i="16"/>
  <c r="W7" i="16"/>
  <c r="V8" i="16"/>
  <c r="W8" i="16"/>
  <c r="V9" i="16"/>
  <c r="W9" i="16"/>
  <c r="V2" i="16"/>
  <c r="W2" i="16"/>
  <c r="F3" i="16"/>
  <c r="G3" i="16"/>
  <c r="F4" i="16"/>
  <c r="G4" i="16"/>
  <c r="F5" i="16"/>
  <c r="G5" i="16"/>
  <c r="F6" i="16"/>
  <c r="G6" i="16"/>
  <c r="F7" i="16"/>
  <c r="G7" i="16"/>
  <c r="F8" i="16"/>
  <c r="G8" i="16"/>
  <c r="F2" i="16"/>
  <c r="G2" i="16"/>
</calcChain>
</file>

<file path=xl/sharedStrings.xml><?xml version="1.0" encoding="utf-8"?>
<sst xmlns="http://schemas.openxmlformats.org/spreadsheetml/2006/main" count="33" uniqueCount="21">
  <si>
    <t>force N*10^(-10)</t>
  </si>
  <si>
    <t>Crt</t>
  </si>
  <si>
    <t>si Cav1</t>
  </si>
  <si>
    <t>sicavin/ptrf</t>
  </si>
  <si>
    <t>force (pN)</t>
  </si>
  <si>
    <t xml:space="preserve">sqrt(sigma in N/m) </t>
  </si>
  <si>
    <t>20220310 ves 10</t>
  </si>
  <si>
    <t>20220310 ves 9</t>
  </si>
  <si>
    <t>20220316 ves4</t>
  </si>
  <si>
    <t>20220316 VES10</t>
  </si>
  <si>
    <t>20220316 VES12</t>
  </si>
  <si>
    <t>20220317 ves 17</t>
  </si>
  <si>
    <t>20220317 ves8</t>
  </si>
  <si>
    <t>20220317 ves9</t>
  </si>
  <si>
    <t>20220317 ves10</t>
  </si>
  <si>
    <t>20220322 ves1</t>
  </si>
  <si>
    <t>20220322 ves5</t>
  </si>
  <si>
    <t>(f-f0)²/8pi² (in kT.m/N)</t>
  </si>
  <si>
    <t>force rescaled (f-f0)</t>
  </si>
  <si>
    <t>sigma (N/m)</t>
  </si>
  <si>
    <t>20220316 ves7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</si>
</sst>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2" borderId="0" xfId="0" applyFont="1" applyFill="1"/>
    <xf numFmtId="164" fontId="1" fillId="2" borderId="0" xfId="0" applyNumberFormat="1" applyFont="1" applyFill="1"/>
    <xf numFmtId="0" fontId="1" fillId="3" borderId="0" xfId="0" applyFont="1" applyFill="1"/>
    <xf numFmtId="164" fontId="1" fillId="3" borderId="0" xfId="0" applyNumberFormat="1" applyFont="1" applyFill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/>
    <xf numFmtId="164" fontId="1" fillId="4" borderId="0" xfId="0" applyNumberFormat="1" applyFont="1" applyFill="1"/>
    <xf numFmtId="0" fontId="1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(F-F0)² vs sigma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si Control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6D'!$C$2:$C$55</c:f>
              <c:numCache>
                <c:formatCode>General</c:formatCode>
                <c:ptCount val="54"/>
                <c:pt idx="0">
                  <c:v>7.3340478997055444E-6</c:v>
                </c:pt>
                <c:pt idx="1">
                  <c:v>2.6877951179854573E-5</c:v>
                </c:pt>
                <c:pt idx="2">
                  <c:v>5.5370579829307838E-5</c:v>
                </c:pt>
                <c:pt idx="3">
                  <c:v>8.618984829503789E-5</c:v>
                </c:pt>
                <c:pt idx="4">
                  <c:v>1.072E-4</c:v>
                </c:pt>
                <c:pt idx="5">
                  <c:v>1.473E-4</c:v>
                </c:pt>
                <c:pt idx="6">
                  <c:v>1.875E-4</c:v>
                </c:pt>
                <c:pt idx="7">
                  <c:v>1.3399999999999999E-5</c:v>
                </c:pt>
                <c:pt idx="8">
                  <c:v>2.6800000000000001E-5</c:v>
                </c:pt>
                <c:pt idx="9">
                  <c:v>4.0200000000000001E-5</c:v>
                </c:pt>
                <c:pt idx="10">
                  <c:v>6.6900000000000013E-5</c:v>
                </c:pt>
                <c:pt idx="11">
                  <c:v>1.071E-4</c:v>
                </c:pt>
                <c:pt idx="12">
                  <c:v>1.472E-4</c:v>
                </c:pt>
                <c:pt idx="13">
                  <c:v>1.874E-4</c:v>
                </c:pt>
                <c:pt idx="14">
                  <c:v>2.275E-4</c:v>
                </c:pt>
                <c:pt idx="15">
                  <c:v>2.677E-4</c:v>
                </c:pt>
                <c:pt idx="16">
                  <c:v>3.0789999999999995E-4</c:v>
                </c:pt>
                <c:pt idx="17">
                  <c:v>7.2999999999999996E-6</c:v>
                </c:pt>
                <c:pt idx="18">
                  <c:v>1.4600000000000001E-5</c:v>
                </c:pt>
                <c:pt idx="19">
                  <c:v>2.9199999999999998E-5</c:v>
                </c:pt>
                <c:pt idx="20">
                  <c:v>4.3700000000000005E-5</c:v>
                </c:pt>
                <c:pt idx="21">
                  <c:v>6.5600000000000009E-5</c:v>
                </c:pt>
                <c:pt idx="22">
                  <c:v>8.7500000000000013E-5</c:v>
                </c:pt>
                <c:pt idx="23">
                  <c:v>1.0929999999999999E-4</c:v>
                </c:pt>
                <c:pt idx="24">
                  <c:v>1.3120000000000002E-4</c:v>
                </c:pt>
                <c:pt idx="25">
                  <c:v>2.8349999999999995E-5</c:v>
                </c:pt>
                <c:pt idx="26">
                  <c:v>3.7799999999999997E-5</c:v>
                </c:pt>
                <c:pt idx="27">
                  <c:v>4.7250000000000003E-5</c:v>
                </c:pt>
                <c:pt idx="28">
                  <c:v>7.1371915203289052E-6</c:v>
                </c:pt>
                <c:pt idx="29">
                  <c:v>2.0015002908212666E-5</c:v>
                </c:pt>
                <c:pt idx="30">
                  <c:v>3.066247888526361E-5</c:v>
                </c:pt>
                <c:pt idx="31">
                  <c:v>4.0349999999999998E-5</c:v>
                </c:pt>
                <c:pt idx="32">
                  <c:v>5.1870000000000003E-5</c:v>
                </c:pt>
                <c:pt idx="33">
                  <c:v>6.9170000000000004E-5</c:v>
                </c:pt>
                <c:pt idx="34">
                  <c:v>7.5499999999999989E-6</c:v>
                </c:pt>
                <c:pt idx="35">
                  <c:v>1.5100000000000001E-5</c:v>
                </c:pt>
                <c:pt idx="36">
                  <c:v>3.0199999999999995E-5</c:v>
                </c:pt>
                <c:pt idx="37">
                  <c:v>4.5300000000000003E-5</c:v>
                </c:pt>
                <c:pt idx="38">
                  <c:v>5.6100000000000005E-6</c:v>
                </c:pt>
                <c:pt idx="39">
                  <c:v>1.6840000000000001E-5</c:v>
                </c:pt>
                <c:pt idx="40">
                  <c:v>2.8069999999999997E-5</c:v>
                </c:pt>
                <c:pt idx="41">
                  <c:v>4.4909999999999995E-5</c:v>
                </c:pt>
                <c:pt idx="42">
                  <c:v>1.132E-5</c:v>
                </c:pt>
                <c:pt idx="43">
                  <c:v>2.2640000000000003E-5</c:v>
                </c:pt>
                <c:pt idx="44">
                  <c:v>3.962000000000001E-5</c:v>
                </c:pt>
                <c:pt idx="45">
                  <c:v>5.66E-5</c:v>
                </c:pt>
                <c:pt idx="46">
                  <c:v>6.2850030395969131E-6</c:v>
                </c:pt>
                <c:pt idx="47">
                  <c:v>1.8640000000000001E-5</c:v>
                </c:pt>
                <c:pt idx="48">
                  <c:v>3.7270000000000007E-5</c:v>
                </c:pt>
                <c:pt idx="49">
                  <c:v>1.7899999999999998E-5</c:v>
                </c:pt>
                <c:pt idx="50">
                  <c:v>2.9799999999999996E-5</c:v>
                </c:pt>
                <c:pt idx="51">
                  <c:v>4.7700000000000001E-5</c:v>
                </c:pt>
                <c:pt idx="52">
                  <c:v>6.5499999999999993E-5</c:v>
                </c:pt>
                <c:pt idx="53">
                  <c:v>9.5299999999999985E-5</c:v>
                </c:pt>
              </c:numCache>
            </c:numRef>
          </c:xVal>
          <c:yVal>
            <c:numRef>
              <c:f>'Figure 6D'!$G$2:$G$55</c:f>
              <c:numCache>
                <c:formatCode>General</c:formatCode>
                <c:ptCount val="54"/>
                <c:pt idx="0">
                  <c:v>1.4215336765480141E-4</c:v>
                </c:pt>
                <c:pt idx="1">
                  <c:v>4.8231795954940777E-4</c:v>
                </c:pt>
                <c:pt idx="2">
                  <c:v>6.9151805915838274E-4</c:v>
                </c:pt>
                <c:pt idx="3">
                  <c:v>1.0296667777537284E-3</c:v>
                </c:pt>
                <c:pt idx="4">
                  <c:v>1.4980761443543044E-3</c:v>
                </c:pt>
                <c:pt idx="5">
                  <c:v>2.2895113972865354E-3</c:v>
                </c:pt>
                <c:pt idx="6">
                  <c:v>3.0706158139580334E-3</c:v>
                </c:pt>
                <c:pt idx="7">
                  <c:v>1.8126309459061925E-4</c:v>
                </c:pt>
                <c:pt idx="8">
                  <c:v>5.714964254656485E-4</c:v>
                </c:pt>
                <c:pt idx="9">
                  <c:v>9.8596550295358015E-4</c:v>
                </c:pt>
                <c:pt idx="10">
                  <c:v>1.9191711171008539E-3</c:v>
                </c:pt>
                <c:pt idx="11">
                  <c:v>3.1190036663195585E-3</c:v>
                </c:pt>
                <c:pt idx="12">
                  <c:v>3.9922408384935344E-3</c:v>
                </c:pt>
                <c:pt idx="13">
                  <c:v>4.8013511261825329E-3</c:v>
                </c:pt>
                <c:pt idx="14">
                  <c:v>5.3744828645778623E-3</c:v>
                </c:pt>
                <c:pt idx="15">
                  <c:v>5.8315620459420472E-3</c:v>
                </c:pt>
                <c:pt idx="16">
                  <c:v>7.2308916581354963E-3</c:v>
                </c:pt>
                <c:pt idx="17">
                  <c:v>2.1277504753011909E-4</c:v>
                </c:pt>
                <c:pt idx="18">
                  <c:v>4.9769435653258874E-4</c:v>
                </c:pt>
                <c:pt idx="19">
                  <c:v>8.632987990515313E-4</c:v>
                </c:pt>
                <c:pt idx="20">
                  <c:v>1.3650250448279712E-3</c:v>
                </c:pt>
                <c:pt idx="21">
                  <c:v>2.0109847679758435E-3</c:v>
                </c:pt>
                <c:pt idx="22">
                  <c:v>2.6808041481322861E-3</c:v>
                </c:pt>
                <c:pt idx="23">
                  <c:v>3.5882974717026924E-3</c:v>
                </c:pt>
                <c:pt idx="24">
                  <c:v>3.9436195360982619E-3</c:v>
                </c:pt>
                <c:pt idx="25">
                  <c:v>1.9439464018884693E-3</c:v>
                </c:pt>
                <c:pt idx="26">
                  <c:v>2.5907928239357497E-3</c:v>
                </c:pt>
                <c:pt idx="27">
                  <c:v>3.2398498635790389E-3</c:v>
                </c:pt>
                <c:pt idx="28">
                  <c:v>9.6485567262423716E-5</c:v>
                </c:pt>
                <c:pt idx="29">
                  <c:v>2.8073620692952572E-4</c:v>
                </c:pt>
                <c:pt idx="30">
                  <c:v>4.3815790582449343E-4</c:v>
                </c:pt>
                <c:pt idx="31">
                  <c:v>5.2914673879835992E-4</c:v>
                </c:pt>
                <c:pt idx="32">
                  <c:v>7.3495343813391304E-4</c:v>
                </c:pt>
                <c:pt idx="33">
                  <c:v>9.5053495572288403E-4</c:v>
                </c:pt>
                <c:pt idx="34">
                  <c:v>1.6674135271645515E-4</c:v>
                </c:pt>
                <c:pt idx="35">
                  <c:v>2.7725944957317418E-4</c:v>
                </c:pt>
                <c:pt idx="36">
                  <c:v>5.7623047872585719E-4</c:v>
                </c:pt>
                <c:pt idx="37">
                  <c:v>9.3551975279559008E-4</c:v>
                </c:pt>
                <c:pt idx="38">
                  <c:v>1.6821313390961358E-4</c:v>
                </c:pt>
                <c:pt idx="39">
                  <c:v>6.1410978997821603E-4</c:v>
                </c:pt>
                <c:pt idx="40">
                  <c:v>1.0247730247446905E-3</c:v>
                </c:pt>
                <c:pt idx="41">
                  <c:v>1.5802120047548284E-3</c:v>
                </c:pt>
                <c:pt idx="42">
                  <c:v>4.1760413813496182E-4</c:v>
                </c:pt>
                <c:pt idx="43">
                  <c:v>1.0534899467890206E-3</c:v>
                </c:pt>
                <c:pt idx="44">
                  <c:v>1.5695974231213564E-3</c:v>
                </c:pt>
                <c:pt idx="45">
                  <c:v>2.1767754631812275E-3</c:v>
                </c:pt>
                <c:pt idx="46">
                  <c:v>1.0450686380835084E-4</c:v>
                </c:pt>
                <c:pt idx="47">
                  <c:v>3.0035813267702147E-4</c:v>
                </c:pt>
                <c:pt idx="48">
                  <c:v>6.1453609046170209E-4</c:v>
                </c:pt>
                <c:pt idx="49">
                  <c:v>3.1923017167508983E-4</c:v>
                </c:pt>
                <c:pt idx="50">
                  <c:v>7.4867222836400222E-4</c:v>
                </c:pt>
                <c:pt idx="51">
                  <c:v>1.0485512038246566E-3</c:v>
                </c:pt>
                <c:pt idx="52">
                  <c:v>1.5058164925279786E-3</c:v>
                </c:pt>
                <c:pt idx="53">
                  <c:v>1.9638841435046669E-3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11-4263-893D-EC9F34F85A72}"/>
            </c:ext>
          </c:extLst>
        </c:ser>
        <c:ser>
          <c:idx val="1"/>
          <c:order val="1"/>
          <c:tx>
            <c:v>si CAV1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layout>
                <c:manualLayout>
                  <c:x val="0.17650896762904636"/>
                  <c:y val="4.882829356409484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6D'!$K$2:$K$33</c:f>
              <c:numCache>
                <c:formatCode>General</c:formatCode>
                <c:ptCount val="32"/>
                <c:pt idx="0">
                  <c:v>9.5900000000000014E-6</c:v>
                </c:pt>
                <c:pt idx="1">
                  <c:v>1.5990000000000001E-5</c:v>
                </c:pt>
                <c:pt idx="2">
                  <c:v>2.2389999999999997E-5</c:v>
                </c:pt>
                <c:pt idx="3">
                  <c:v>2.8780000000000002E-5</c:v>
                </c:pt>
                <c:pt idx="4">
                  <c:v>3.8380000000000002E-5</c:v>
                </c:pt>
                <c:pt idx="5">
                  <c:v>5.1170000000000013E-5</c:v>
                </c:pt>
                <c:pt idx="6">
                  <c:v>6.3960000000000004E-5</c:v>
                </c:pt>
                <c:pt idx="7">
                  <c:v>7.6749999999999995E-5</c:v>
                </c:pt>
                <c:pt idx="8">
                  <c:v>1.06E-5</c:v>
                </c:pt>
                <c:pt idx="9">
                  <c:v>1.59E-5</c:v>
                </c:pt>
                <c:pt idx="10">
                  <c:v>2.1199999999999997E-5</c:v>
                </c:pt>
                <c:pt idx="11">
                  <c:v>3.18E-5</c:v>
                </c:pt>
                <c:pt idx="12">
                  <c:v>5.2989999999999999E-5</c:v>
                </c:pt>
                <c:pt idx="13">
                  <c:v>7.4190000000000006E-5</c:v>
                </c:pt>
                <c:pt idx="14">
                  <c:v>9.539000000000002E-5</c:v>
                </c:pt>
                <c:pt idx="15">
                  <c:v>1.3410119076923078E-5</c:v>
                </c:pt>
                <c:pt idx="16">
                  <c:v>2.6820238153846156E-5</c:v>
                </c:pt>
                <c:pt idx="17">
                  <c:v>5.4555625161290332E-5</c:v>
                </c:pt>
                <c:pt idx="18">
                  <c:v>8.675322293233084E-5</c:v>
                </c:pt>
                <c:pt idx="19">
                  <c:v>1.2623770808314083E-4</c:v>
                </c:pt>
                <c:pt idx="20">
                  <c:v>1.1739999999999999E-5</c:v>
                </c:pt>
                <c:pt idx="21">
                  <c:v>2.3480000000000002E-5</c:v>
                </c:pt>
                <c:pt idx="22">
                  <c:v>3.5219999999999998E-5</c:v>
                </c:pt>
                <c:pt idx="23">
                  <c:v>5.2820000000000013E-5</c:v>
                </c:pt>
                <c:pt idx="24">
                  <c:v>7.6300000000000011E-5</c:v>
                </c:pt>
                <c:pt idx="25">
                  <c:v>9.9780000000000024E-5</c:v>
                </c:pt>
                <c:pt idx="26">
                  <c:v>6.7599999999999997E-6</c:v>
                </c:pt>
                <c:pt idx="27">
                  <c:v>1.3510000000000001E-5</c:v>
                </c:pt>
                <c:pt idx="28">
                  <c:v>2.7029999999999997E-5</c:v>
                </c:pt>
                <c:pt idx="29">
                  <c:v>4.0540000000000001E-5</c:v>
                </c:pt>
                <c:pt idx="30">
                  <c:v>6.5100000000000012E-6</c:v>
                </c:pt>
                <c:pt idx="31">
                  <c:v>1.3030000000000001E-5</c:v>
                </c:pt>
              </c:numCache>
            </c:numRef>
          </c:xVal>
          <c:yVal>
            <c:numRef>
              <c:f>'Figure 6D'!$O$2:$O$33</c:f>
              <c:numCache>
                <c:formatCode>General</c:formatCode>
                <c:ptCount val="32"/>
                <c:pt idx="0">
                  <c:v>8.7574839562982733E-5</c:v>
                </c:pt>
                <c:pt idx="1">
                  <c:v>1.3223420640344708E-4</c:v>
                </c:pt>
                <c:pt idx="2">
                  <c:v>2.2792488944536302E-4</c:v>
                </c:pt>
                <c:pt idx="3">
                  <c:v>2.7694392389269546E-4</c:v>
                </c:pt>
                <c:pt idx="4">
                  <c:v>3.7420662562687466E-4</c:v>
                </c:pt>
                <c:pt idx="5">
                  <c:v>5.4012776846238764E-4</c:v>
                </c:pt>
                <c:pt idx="6">
                  <c:v>6.1343149433591032E-4</c:v>
                </c:pt>
                <c:pt idx="7">
                  <c:v>6.6942431761425679E-4</c:v>
                </c:pt>
                <c:pt idx="8">
                  <c:v>1.8454810387981586E-4</c:v>
                </c:pt>
                <c:pt idx="9">
                  <c:v>3.4091592145334707E-4</c:v>
                </c:pt>
                <c:pt idx="10">
                  <c:v>4.5924301695937333E-4</c:v>
                </c:pt>
                <c:pt idx="11">
                  <c:v>7.0888672402578447E-4</c:v>
                </c:pt>
                <c:pt idx="12">
                  <c:v>1.173708377288026E-3</c:v>
                </c:pt>
                <c:pt idx="13">
                  <c:v>1.618181247527466E-3</c:v>
                </c:pt>
                <c:pt idx="14">
                  <c:v>1.8747145977729466E-3</c:v>
                </c:pt>
                <c:pt idx="15">
                  <c:v>2.009576077447872E-4</c:v>
                </c:pt>
                <c:pt idx="16">
                  <c:v>2.8786189902260309E-4</c:v>
                </c:pt>
                <c:pt idx="17">
                  <c:v>7.2834527106245659E-4</c:v>
                </c:pt>
                <c:pt idx="18">
                  <c:v>1.1793430362738971E-3</c:v>
                </c:pt>
                <c:pt idx="19">
                  <c:v>1.6064547222861838E-3</c:v>
                </c:pt>
                <c:pt idx="20">
                  <c:v>2.7714256726448758E-4</c:v>
                </c:pt>
                <c:pt idx="21">
                  <c:v>5.5850587694986976E-4</c:v>
                </c:pt>
                <c:pt idx="22">
                  <c:v>8.199427951949671E-4</c:v>
                </c:pt>
                <c:pt idx="23">
                  <c:v>1.3167242102456219E-3</c:v>
                </c:pt>
                <c:pt idx="24">
                  <c:v>1.9029517941449438E-3</c:v>
                </c:pt>
                <c:pt idx="25">
                  <c:v>2.3016369609659194E-3</c:v>
                </c:pt>
                <c:pt idx="26">
                  <c:v>1.0284494513733701E-4</c:v>
                </c:pt>
                <c:pt idx="27">
                  <c:v>2.2036821218175838E-4</c:v>
                </c:pt>
                <c:pt idx="28">
                  <c:v>4.3095055151280752E-4</c:v>
                </c:pt>
                <c:pt idx="29">
                  <c:v>6.341378501144619E-4</c:v>
                </c:pt>
                <c:pt idx="30">
                  <c:v>1.2225422526134246E-4</c:v>
                </c:pt>
                <c:pt idx="31">
                  <c:v>2.6640886729285731E-4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211-4263-893D-EC9F34F85A72}"/>
            </c:ext>
          </c:extLst>
        </c:ser>
        <c:ser>
          <c:idx val="2"/>
          <c:order val="2"/>
          <c:tx>
            <c:v>si PTRF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layout>
                <c:manualLayout>
                  <c:x val="0.1967944006999125"/>
                  <c:y val="6.150182394007094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2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6D'!$S$2:$S$34</c:f>
              <c:numCache>
                <c:formatCode>General</c:formatCode>
                <c:ptCount val="33"/>
                <c:pt idx="0">
                  <c:v>6.9724142844261076E-6</c:v>
                </c:pt>
                <c:pt idx="1">
                  <c:v>1.3201585869363522E-5</c:v>
                </c:pt>
                <c:pt idx="2">
                  <c:v>1.946576412851371E-5</c:v>
                </c:pt>
                <c:pt idx="3">
                  <c:v>0</c:v>
                </c:pt>
                <c:pt idx="4">
                  <c:v>3.8734885119877855E-5</c:v>
                </c:pt>
                <c:pt idx="5">
                  <c:v>5.1869164711772298E-5</c:v>
                </c:pt>
                <c:pt idx="6">
                  <c:v>7.1000000000000005E-5</c:v>
                </c:pt>
                <c:pt idx="7">
                  <c:v>9.0399999999999988E-5</c:v>
                </c:pt>
                <c:pt idx="8">
                  <c:v>5.3900000000000009E-6</c:v>
                </c:pt>
                <c:pt idx="9">
                  <c:v>1.0780000000000002E-5</c:v>
                </c:pt>
                <c:pt idx="10">
                  <c:v>1.6170000000000003E-5</c:v>
                </c:pt>
                <c:pt idx="11">
                  <c:v>2.6950000000000001E-5</c:v>
                </c:pt>
                <c:pt idx="12">
                  <c:v>4.3120000000000007E-5</c:v>
                </c:pt>
                <c:pt idx="13">
                  <c:v>5.9290000000000003E-5</c:v>
                </c:pt>
                <c:pt idx="14">
                  <c:v>5.8600000000000006E-6</c:v>
                </c:pt>
                <c:pt idx="15">
                  <c:v>1.1709999999999998E-5</c:v>
                </c:pt>
                <c:pt idx="16">
                  <c:v>1.7569999999999999E-5</c:v>
                </c:pt>
                <c:pt idx="17">
                  <c:v>2.9280000000000001E-5</c:v>
                </c:pt>
                <c:pt idx="18">
                  <c:v>4.0989999999999992E-5</c:v>
                </c:pt>
                <c:pt idx="19">
                  <c:v>6.299999999999999E-6</c:v>
                </c:pt>
                <c:pt idx="20">
                  <c:v>1.26E-5</c:v>
                </c:pt>
                <c:pt idx="21">
                  <c:v>1.8900000000000002E-5</c:v>
                </c:pt>
                <c:pt idx="22">
                  <c:v>3.1500000000000007E-5</c:v>
                </c:pt>
                <c:pt idx="23">
                  <c:v>5.0399999999999999E-5</c:v>
                </c:pt>
                <c:pt idx="24">
                  <c:v>8.1799999999999996E-5</c:v>
                </c:pt>
                <c:pt idx="25">
                  <c:v>1.1329999999999999E-4</c:v>
                </c:pt>
                <c:pt idx="26">
                  <c:v>1.448E-4</c:v>
                </c:pt>
                <c:pt idx="27">
                  <c:v>1.662E-5</c:v>
                </c:pt>
                <c:pt idx="28">
                  <c:v>2.7700000000000006E-5</c:v>
                </c:pt>
                <c:pt idx="29">
                  <c:v>4.4320000000000009E-5</c:v>
                </c:pt>
                <c:pt idx="30">
                  <c:v>6.0940000000000016E-5</c:v>
                </c:pt>
                <c:pt idx="31">
                  <c:v>7.7559999999999982E-5</c:v>
                </c:pt>
                <c:pt idx="32">
                  <c:v>9.9720000000000001E-5</c:v>
                </c:pt>
              </c:numCache>
            </c:numRef>
          </c:xVal>
          <c:yVal>
            <c:numRef>
              <c:f>'Figure 6D'!$W$2:$W$34</c:f>
              <c:numCache>
                <c:formatCode>General</c:formatCode>
                <c:ptCount val="33"/>
                <c:pt idx="0">
                  <c:v>1.0755736577574522E-4</c:v>
                </c:pt>
                <c:pt idx="1">
                  <c:v>1.878433695869792E-4</c:v>
                </c:pt>
                <c:pt idx="2">
                  <c:v>2.8501038713739618E-4</c:v>
                </c:pt>
                <c:pt idx="3">
                  <c:v>3.585595270482953E-4</c:v>
                </c:pt>
                <c:pt idx="4">
                  <c:v>4.705041942597409E-4</c:v>
                </c:pt>
                <c:pt idx="5">
                  <c:v>6.7918626122562037E-4</c:v>
                </c:pt>
                <c:pt idx="6">
                  <c:v>9.5404450028250848E-4</c:v>
                </c:pt>
                <c:pt idx="7">
                  <c:v>1.3634563002634156E-3</c:v>
                </c:pt>
                <c:pt idx="8">
                  <c:v>1.294717490669781E-4</c:v>
                </c:pt>
                <c:pt idx="9">
                  <c:v>3.4696339574877879E-4</c:v>
                </c:pt>
                <c:pt idx="10">
                  <c:v>4.4305758241883241E-4</c:v>
                </c:pt>
                <c:pt idx="11">
                  <c:v>6.3104790152297122E-4</c:v>
                </c:pt>
                <c:pt idx="12">
                  <c:v>9.7739821839078829E-4</c:v>
                </c:pt>
                <c:pt idx="13">
                  <c:v>1.7452478806270434E-3</c:v>
                </c:pt>
                <c:pt idx="14">
                  <c:v>2.4545091660023395E-4</c:v>
                </c:pt>
                <c:pt idx="15">
                  <c:v>5.1470468191403798E-4</c:v>
                </c:pt>
                <c:pt idx="16">
                  <c:v>8.2006341271059985E-4</c:v>
                </c:pt>
                <c:pt idx="17">
                  <c:v>1.2701689284528687E-3</c:v>
                </c:pt>
                <c:pt idx="18">
                  <c:v>1.7885369651881762E-3</c:v>
                </c:pt>
                <c:pt idx="19">
                  <c:v>4.125923938121663E-5</c:v>
                </c:pt>
                <c:pt idx="20">
                  <c:v>2.5338901102947158E-4</c:v>
                </c:pt>
                <c:pt idx="21">
                  <c:v>4.4280641180608404E-4</c:v>
                </c:pt>
                <c:pt idx="22">
                  <c:v>8.9857312675912127E-4</c:v>
                </c:pt>
                <c:pt idx="23">
                  <c:v>1.4079723237013374E-3</c:v>
                </c:pt>
                <c:pt idx="24">
                  <c:v>2.1827078897206057E-3</c:v>
                </c:pt>
                <c:pt idx="25">
                  <c:v>2.4183321019757972E-3</c:v>
                </c:pt>
                <c:pt idx="26">
                  <c:v>2.6551674966049758E-3</c:v>
                </c:pt>
                <c:pt idx="27">
                  <c:v>4.8769047014611002E-4</c:v>
                </c:pt>
                <c:pt idx="28">
                  <c:v>9.0521420914050851E-4</c:v>
                </c:pt>
                <c:pt idx="29">
                  <c:v>1.3782328957782232E-3</c:v>
                </c:pt>
                <c:pt idx="30">
                  <c:v>2.0270091788550195E-3</c:v>
                </c:pt>
                <c:pt idx="31">
                  <c:v>2.4292190930059443E-3</c:v>
                </c:pt>
                <c:pt idx="32">
                  <c:v>3.0549780010945609E-3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211-4263-893D-EC9F34F85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5495007"/>
        <c:axId val="1918469151"/>
      </c:scatterChart>
      <c:valAx>
        <c:axId val="20054950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Sigma (N/m)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8469151"/>
        <c:crosses val="autoZero"/>
        <c:crossBetween val="midCat"/>
      </c:valAx>
      <c:valAx>
        <c:axId val="1918469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(f-f0)²/8</a:t>
                </a:r>
                <a:r>
                  <a:rPr lang="fr-FR">
                    <a:latin typeface="Symbol" panose="05050102010706020507" pitchFamily="18" charset="2"/>
                  </a:rPr>
                  <a:t>p</a:t>
                </a:r>
                <a:r>
                  <a:rPr lang="fr-FR"/>
                  <a:t>²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54950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267607</xdr:colOff>
      <xdr:row>47</xdr:row>
      <xdr:rowOff>25400</xdr:rowOff>
    </xdr:from>
    <xdr:to>
      <xdr:col>17</xdr:col>
      <xdr:colOff>362858</xdr:colOff>
      <xdr:row>73</xdr:row>
      <xdr:rowOff>136072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5"/>
  <sheetViews>
    <sheetView tabSelected="1" topLeftCell="F1" zoomScale="70" zoomScaleNormal="70" workbookViewId="0">
      <selection activeCell="I2" sqref="I2:O36"/>
    </sheetView>
  </sheetViews>
  <sheetFormatPr baseColWidth="10" defaultRowHeight="14.75" x14ac:dyDescent="0.75"/>
  <cols>
    <col min="1" max="1" width="19.08984375" style="3" customWidth="1"/>
    <col min="2" max="2" width="19.81640625" customWidth="1"/>
    <col min="3" max="3" width="15.54296875" customWidth="1"/>
    <col min="4" max="4" width="22.1796875" customWidth="1"/>
    <col min="5" max="5" width="15.1796875" customWidth="1"/>
    <col min="6" max="6" width="20.1796875" customWidth="1"/>
    <col min="7" max="7" width="21.58984375" customWidth="1"/>
    <col min="9" max="9" width="15.81640625" style="3" customWidth="1"/>
    <col min="10" max="10" width="16.6328125" customWidth="1"/>
    <col min="14" max="14" width="20.1796875" customWidth="1"/>
    <col min="15" max="15" width="20.26953125" customWidth="1"/>
    <col min="16" max="16" width="11.81640625" customWidth="1"/>
    <col min="17" max="17" width="17.7265625" style="3" customWidth="1"/>
    <col min="18" max="18" width="18.81640625" customWidth="1"/>
    <col min="22" max="22" width="17" customWidth="1"/>
    <col min="23" max="23" width="18.04296875" customWidth="1"/>
  </cols>
  <sheetData>
    <row r="1" spans="1:23" x14ac:dyDescent="0.75">
      <c r="A1" s="13" t="s">
        <v>1</v>
      </c>
      <c r="B1" s="11" t="s">
        <v>5</v>
      </c>
      <c r="C1" s="11" t="s">
        <v>19</v>
      </c>
      <c r="D1" s="12" t="s">
        <v>0</v>
      </c>
      <c r="E1" s="12" t="s">
        <v>4</v>
      </c>
      <c r="F1" s="11" t="s">
        <v>18</v>
      </c>
      <c r="G1" s="11" t="s">
        <v>17</v>
      </c>
      <c r="I1" s="9" t="s">
        <v>2</v>
      </c>
      <c r="J1" s="5" t="s">
        <v>5</v>
      </c>
      <c r="K1" s="5" t="s">
        <v>19</v>
      </c>
      <c r="L1" s="6" t="s">
        <v>0</v>
      </c>
      <c r="M1" s="6" t="s">
        <v>4</v>
      </c>
      <c r="N1" s="5" t="s">
        <v>18</v>
      </c>
      <c r="O1" s="5" t="s">
        <v>17</v>
      </c>
      <c r="Q1" s="10" t="s">
        <v>3</v>
      </c>
      <c r="R1" s="7" t="s">
        <v>5</v>
      </c>
      <c r="S1" s="7" t="s">
        <v>19</v>
      </c>
      <c r="T1" s="8" t="s">
        <v>0</v>
      </c>
      <c r="U1" s="8" t="s">
        <v>4</v>
      </c>
      <c r="V1" s="7" t="s">
        <v>18</v>
      </c>
      <c r="W1" s="7" t="s">
        <v>17</v>
      </c>
    </row>
    <row r="2" spans="1:23" x14ac:dyDescent="0.75">
      <c r="A2" s="3">
        <v>20220127</v>
      </c>
      <c r="B2">
        <v>2.7081447338917364E-3</v>
      </c>
      <c r="C2">
        <f>B2*B2</f>
        <v>7.3340478997055444E-6</v>
      </c>
      <c r="D2">
        <v>5.5899999999999998E-2</v>
      </c>
      <c r="E2">
        <v>5.59</v>
      </c>
      <c r="F2">
        <f>E2+1.2034</f>
        <v>6.7934000000000001</v>
      </c>
      <c r="G2">
        <f>F2*F2/4.112/1000/8/3.1415/3.1415</f>
        <v>1.4215336765480141E-4</v>
      </c>
      <c r="I2" s="3">
        <v>20220224</v>
      </c>
      <c r="J2">
        <v>3.0967725134404046E-3</v>
      </c>
      <c r="K2">
        <f>J2*J2</f>
        <v>9.5900000000000014E-6</v>
      </c>
      <c r="L2">
        <v>9.4600000000000004E-2</v>
      </c>
      <c r="M2">
        <v>9.4600000000000009</v>
      </c>
      <c r="N2">
        <f>M2-4.1279</f>
        <v>5.3321000000000005</v>
      </c>
      <c r="O2">
        <f>N2*N2/4.112/1000/8/3.1415/3.1415</f>
        <v>8.7574839562982733E-5</v>
      </c>
      <c r="Q2" s="3">
        <v>20220207</v>
      </c>
      <c r="R2">
        <v>2.6405329546184625E-3</v>
      </c>
      <c r="S2">
        <f>R2*R2</f>
        <v>6.9724142844261076E-6</v>
      </c>
      <c r="T2">
        <v>0.1179</v>
      </c>
      <c r="U2">
        <v>11.790000000000001</v>
      </c>
      <c r="V2">
        <f>U2-5.8808</f>
        <v>5.9092000000000011</v>
      </c>
      <c r="W2">
        <f>V2*V2/4.112/1000/8/3.1415/3.1415</f>
        <v>1.0755736577574522E-4</v>
      </c>
    </row>
    <row r="3" spans="1:23" x14ac:dyDescent="0.75">
      <c r="B3">
        <v>5.184394967578625E-3</v>
      </c>
      <c r="C3">
        <f t="shared" ref="C3:C55" si="0">B3*B3</f>
        <v>2.6877951179854573E-5</v>
      </c>
      <c r="D3">
        <v>0.11310000000000001</v>
      </c>
      <c r="E3">
        <v>11.31</v>
      </c>
      <c r="F3">
        <f t="shared" ref="F3:F8" si="1">E3+1.2034</f>
        <v>12.513400000000001</v>
      </c>
      <c r="G3">
        <f t="shared" ref="G3:G55" si="2">F3*F3/4.112/1000/8/3.1415/3.1415</f>
        <v>4.8231795954940777E-4</v>
      </c>
      <c r="J3">
        <v>3.9987498046264412E-3</v>
      </c>
      <c r="K3">
        <f t="shared" ref="K3:K36" si="3">J3*J3</f>
        <v>1.5990000000000001E-5</v>
      </c>
      <c r="L3">
        <v>0.10680000000000001</v>
      </c>
      <c r="M3">
        <v>10.68</v>
      </c>
      <c r="N3">
        <f t="shared" ref="N3:N9" si="4">M3-4.1279</f>
        <v>6.5520999999999994</v>
      </c>
      <c r="O3">
        <f t="shared" ref="O3:O36" si="5">N3*N3/4.112/1000/8/3.1415/3.1415</f>
        <v>1.3223420640344708E-4</v>
      </c>
      <c r="R3">
        <v>3.633398666450397E-3</v>
      </c>
      <c r="S3">
        <f t="shared" ref="S3:S34" si="6">R3*R3</f>
        <v>1.3201585869363522E-5</v>
      </c>
      <c r="T3">
        <v>0.13689999999999999</v>
      </c>
      <c r="U3">
        <v>13.69</v>
      </c>
      <c r="V3">
        <f t="shared" ref="V3:V9" si="7">U3-5.8808</f>
        <v>7.8091999999999997</v>
      </c>
      <c r="W3">
        <f t="shared" ref="W3:W34" si="8">V3*V3/4.112/1000/8/3.1415/3.1415</f>
        <v>1.878433695869792E-4</v>
      </c>
    </row>
    <row r="4" spans="1:23" x14ac:dyDescent="0.75">
      <c r="B4">
        <v>7.4411410300643972E-3</v>
      </c>
      <c r="C4">
        <f t="shared" si="0"/>
        <v>5.5370579829307838E-5</v>
      </c>
      <c r="D4">
        <v>0.13780000000000001</v>
      </c>
      <c r="E4">
        <v>13.780000000000001</v>
      </c>
      <c r="F4">
        <f t="shared" si="1"/>
        <v>14.983400000000001</v>
      </c>
      <c r="G4">
        <f t="shared" si="2"/>
        <v>6.9151805915838274E-4</v>
      </c>
      <c r="J4">
        <v>4.7318072657283917E-3</v>
      </c>
      <c r="K4">
        <f t="shared" si="3"/>
        <v>2.2389999999999997E-5</v>
      </c>
      <c r="L4">
        <v>0.1273</v>
      </c>
      <c r="M4">
        <v>12.73</v>
      </c>
      <c r="N4">
        <f t="shared" si="4"/>
        <v>8.6021000000000001</v>
      </c>
      <c r="O4">
        <f t="shared" si="5"/>
        <v>2.2792488944536302E-4</v>
      </c>
      <c r="R4">
        <v>4.412002281109305E-3</v>
      </c>
      <c r="S4">
        <f t="shared" si="6"/>
        <v>1.946576412851371E-5</v>
      </c>
      <c r="T4">
        <v>0.155</v>
      </c>
      <c r="U4">
        <v>15.5</v>
      </c>
      <c r="V4">
        <f t="shared" si="7"/>
        <v>9.6191999999999993</v>
      </c>
      <c r="W4">
        <f t="shared" si="8"/>
        <v>2.8501038713739618E-4</v>
      </c>
    </row>
    <row r="5" spans="1:23" x14ac:dyDescent="0.75">
      <c r="B5">
        <v>9.2838487867391451E-3</v>
      </c>
      <c r="C5">
        <f t="shared" si="0"/>
        <v>8.618984829503789E-5</v>
      </c>
      <c r="D5">
        <v>0.17080000000000001</v>
      </c>
      <c r="E5">
        <v>17.080000000000002</v>
      </c>
      <c r="F5">
        <f t="shared" si="1"/>
        <v>18.2834</v>
      </c>
      <c r="G5">
        <f t="shared" si="2"/>
        <v>1.0296667777537284E-3</v>
      </c>
      <c r="J5">
        <v>5.3646994324006636E-3</v>
      </c>
      <c r="K5">
        <f t="shared" si="3"/>
        <v>2.8780000000000002E-5</v>
      </c>
      <c r="L5">
        <v>0.1361</v>
      </c>
      <c r="M5">
        <v>13.61</v>
      </c>
      <c r="N5">
        <f t="shared" si="4"/>
        <v>9.4820999999999991</v>
      </c>
      <c r="O5">
        <f t="shared" si="5"/>
        <v>2.7694392389269546E-4</v>
      </c>
      <c r="S5">
        <f t="shared" si="6"/>
        <v>0</v>
      </c>
      <c r="T5">
        <v>0.16669999999999999</v>
      </c>
      <c r="U5">
        <v>16.669999999999998</v>
      </c>
      <c r="V5">
        <f t="shared" si="7"/>
        <v>10.789199999999997</v>
      </c>
      <c r="W5">
        <f t="shared" si="8"/>
        <v>3.585595270482953E-4</v>
      </c>
    </row>
    <row r="6" spans="1:23" x14ac:dyDescent="0.75">
      <c r="B6">
        <v>1.0353743284435828E-2</v>
      </c>
      <c r="C6">
        <f t="shared" si="0"/>
        <v>1.072E-4</v>
      </c>
      <c r="D6">
        <v>0.20849999999999999</v>
      </c>
      <c r="E6">
        <v>20.849999999999998</v>
      </c>
      <c r="F6">
        <f t="shared" si="1"/>
        <v>22.053399999999996</v>
      </c>
      <c r="G6">
        <f t="shared" si="2"/>
        <v>1.4980761443543044E-3</v>
      </c>
      <c r="J6">
        <v>6.1951594006934155E-3</v>
      </c>
      <c r="K6">
        <f t="shared" si="3"/>
        <v>3.8380000000000002E-5</v>
      </c>
      <c r="L6">
        <v>0.1515</v>
      </c>
      <c r="M6">
        <v>15.15</v>
      </c>
      <c r="N6">
        <f t="shared" si="4"/>
        <v>11.0221</v>
      </c>
      <c r="O6">
        <f t="shared" si="5"/>
        <v>3.7420662562687466E-4</v>
      </c>
      <c r="R6">
        <v>6.2237356241953154E-3</v>
      </c>
      <c r="S6">
        <f t="shared" si="6"/>
        <v>3.8734885119877855E-5</v>
      </c>
      <c r="T6">
        <v>0.18240000000000001</v>
      </c>
      <c r="U6">
        <v>18.240000000000002</v>
      </c>
      <c r="V6">
        <f t="shared" si="7"/>
        <v>12.359200000000001</v>
      </c>
      <c r="W6">
        <f t="shared" si="8"/>
        <v>4.705041942597409E-4</v>
      </c>
    </row>
    <row r="7" spans="1:23" x14ac:dyDescent="0.75">
      <c r="B7">
        <v>1.2136721138759018E-2</v>
      </c>
      <c r="C7">
        <f t="shared" si="0"/>
        <v>1.473E-4</v>
      </c>
      <c r="D7">
        <v>0.2606</v>
      </c>
      <c r="E7">
        <v>26.06</v>
      </c>
      <c r="F7">
        <f t="shared" si="1"/>
        <v>27.263399999999997</v>
      </c>
      <c r="G7">
        <f t="shared" si="2"/>
        <v>2.2895113972865354E-3</v>
      </c>
      <c r="J7">
        <v>7.1533209071032184E-3</v>
      </c>
      <c r="K7">
        <f t="shared" si="3"/>
        <v>5.1170000000000013E-5</v>
      </c>
      <c r="L7">
        <v>0.17369999999999999</v>
      </c>
      <c r="M7">
        <v>17.37</v>
      </c>
      <c r="N7">
        <f t="shared" si="4"/>
        <v>13.242100000000001</v>
      </c>
      <c r="O7">
        <f t="shared" si="5"/>
        <v>5.4012776846238764E-4</v>
      </c>
      <c r="R7">
        <v>7.2020250424288512E-3</v>
      </c>
      <c r="S7">
        <f t="shared" si="6"/>
        <v>5.1869164711772298E-5</v>
      </c>
      <c r="T7">
        <v>0.20730000000000001</v>
      </c>
      <c r="U7">
        <v>20.73</v>
      </c>
      <c r="V7">
        <f t="shared" si="7"/>
        <v>14.8492</v>
      </c>
      <c r="W7">
        <f t="shared" si="8"/>
        <v>6.7918626122562037E-4</v>
      </c>
    </row>
    <row r="8" spans="1:23" x14ac:dyDescent="0.75">
      <c r="B8">
        <v>1.3693063937629153E-2</v>
      </c>
      <c r="C8">
        <f t="shared" si="0"/>
        <v>1.875E-4</v>
      </c>
      <c r="D8">
        <v>0.30370000000000003</v>
      </c>
      <c r="E8">
        <v>30.37</v>
      </c>
      <c r="F8">
        <f t="shared" si="1"/>
        <v>31.573399999999999</v>
      </c>
      <c r="G8">
        <f t="shared" si="2"/>
        <v>3.0706158139580334E-3</v>
      </c>
      <c r="J8">
        <v>7.9974996092528824E-3</v>
      </c>
      <c r="K8">
        <f t="shared" si="3"/>
        <v>6.3960000000000004E-5</v>
      </c>
      <c r="L8">
        <v>0.18240000000000001</v>
      </c>
      <c r="M8">
        <v>18.240000000000002</v>
      </c>
      <c r="N8">
        <f t="shared" si="4"/>
        <v>14.112100000000002</v>
      </c>
      <c r="O8">
        <f t="shared" si="5"/>
        <v>6.1343149433591032E-4</v>
      </c>
      <c r="R8">
        <v>8.4261497731763588E-3</v>
      </c>
      <c r="S8">
        <f t="shared" si="6"/>
        <v>7.1000000000000005E-5</v>
      </c>
      <c r="T8">
        <v>0.23480000000000001</v>
      </c>
      <c r="U8">
        <v>23.48</v>
      </c>
      <c r="V8">
        <f t="shared" si="7"/>
        <v>17.5992</v>
      </c>
      <c r="W8">
        <f t="shared" si="8"/>
        <v>9.5404450028250848E-4</v>
      </c>
    </row>
    <row r="9" spans="1:23" x14ac:dyDescent="0.75">
      <c r="A9" s="3">
        <v>20220224</v>
      </c>
      <c r="B9">
        <v>3.6606010435446252E-3</v>
      </c>
      <c r="C9">
        <f t="shared" si="0"/>
        <v>1.3399999999999999E-5</v>
      </c>
      <c r="D9">
        <v>0.15629999999999999</v>
      </c>
      <c r="E9">
        <v>15.629999999999999</v>
      </c>
      <c r="F9">
        <f>E9-7.9588</f>
        <v>7.6711999999999989</v>
      </c>
      <c r="G9">
        <f t="shared" si="2"/>
        <v>1.8126309459061925E-4</v>
      </c>
      <c r="J9">
        <v>8.7607077339676154E-3</v>
      </c>
      <c r="K9">
        <f t="shared" si="3"/>
        <v>7.6749999999999995E-5</v>
      </c>
      <c r="L9">
        <v>0.18870000000000001</v>
      </c>
      <c r="M9">
        <v>18.87</v>
      </c>
      <c r="N9">
        <f t="shared" si="4"/>
        <v>14.742100000000001</v>
      </c>
      <c r="O9">
        <f t="shared" si="5"/>
        <v>6.6942431761425679E-4</v>
      </c>
      <c r="R9">
        <v>9.5078914592037697E-3</v>
      </c>
      <c r="S9">
        <f t="shared" si="6"/>
        <v>9.0399999999999988E-5</v>
      </c>
      <c r="T9">
        <v>0.26919999999999999</v>
      </c>
      <c r="U9">
        <v>26.919999999999998</v>
      </c>
      <c r="V9">
        <f t="shared" si="7"/>
        <v>21.039199999999997</v>
      </c>
      <c r="W9">
        <f t="shared" si="8"/>
        <v>1.3634563002634156E-3</v>
      </c>
    </row>
    <row r="10" spans="1:23" x14ac:dyDescent="0.75">
      <c r="B10">
        <v>5.1768716422179138E-3</v>
      </c>
      <c r="C10">
        <f t="shared" si="0"/>
        <v>2.6800000000000001E-5</v>
      </c>
      <c r="D10">
        <v>0.21579999999999999</v>
      </c>
      <c r="E10">
        <v>21.58</v>
      </c>
      <c r="F10">
        <f t="shared" ref="F10:F18" si="9">E10-7.9588</f>
        <v>13.621199999999998</v>
      </c>
      <c r="G10">
        <f t="shared" si="2"/>
        <v>5.714964254656485E-4</v>
      </c>
      <c r="I10" s="3" t="s">
        <v>20</v>
      </c>
      <c r="J10">
        <v>3.2557641192199412E-3</v>
      </c>
      <c r="K10">
        <f t="shared" si="3"/>
        <v>1.06E-5</v>
      </c>
      <c r="L10">
        <v>0.1072</v>
      </c>
      <c r="M10">
        <v>10.72</v>
      </c>
      <c r="N10">
        <f>M10-2.9796</f>
        <v>7.7404000000000011</v>
      </c>
      <c r="O10">
        <f t="shared" si="5"/>
        <v>1.8454810387981586E-4</v>
      </c>
      <c r="Q10" s="3">
        <v>20220224</v>
      </c>
      <c r="R10">
        <v>2.3216373532487801E-3</v>
      </c>
      <c r="S10">
        <f t="shared" si="6"/>
        <v>5.3900000000000009E-6</v>
      </c>
      <c r="T10">
        <v>0.1182</v>
      </c>
      <c r="U10">
        <v>11.82</v>
      </c>
      <c r="V10">
        <f>U10-5.3367</f>
        <v>6.4832999999999998</v>
      </c>
      <c r="W10">
        <f t="shared" si="8"/>
        <v>1.294717490669781E-4</v>
      </c>
    </row>
    <row r="11" spans="1:23" x14ac:dyDescent="0.75">
      <c r="B11">
        <v>6.3403469936589435E-3</v>
      </c>
      <c r="C11">
        <f t="shared" si="0"/>
        <v>4.0200000000000001E-5</v>
      </c>
      <c r="D11">
        <v>0.25850000000000001</v>
      </c>
      <c r="E11">
        <v>25.85</v>
      </c>
      <c r="F11">
        <f t="shared" si="9"/>
        <v>17.891200000000001</v>
      </c>
      <c r="G11">
        <f t="shared" si="2"/>
        <v>9.8596550295358015E-4</v>
      </c>
      <c r="J11">
        <v>3.9874804074753771E-3</v>
      </c>
      <c r="K11">
        <f t="shared" si="3"/>
        <v>1.59E-5</v>
      </c>
      <c r="L11">
        <v>0.13500000000000001</v>
      </c>
      <c r="M11">
        <v>13.5</v>
      </c>
      <c r="N11">
        <f t="shared" ref="N11:N16" si="10">M11-2.9796</f>
        <v>10.5204</v>
      </c>
      <c r="O11">
        <f t="shared" si="5"/>
        <v>3.4091592145334707E-4</v>
      </c>
      <c r="R11">
        <v>3.2832910318764011E-3</v>
      </c>
      <c r="S11">
        <f t="shared" si="6"/>
        <v>1.0780000000000002E-5</v>
      </c>
      <c r="T11">
        <v>0.1595</v>
      </c>
      <c r="U11">
        <v>15.950000000000001</v>
      </c>
      <c r="V11">
        <f t="shared" ref="V11:V15" si="11">U11-5.3367</f>
        <v>10.613300000000001</v>
      </c>
      <c r="W11">
        <f t="shared" si="8"/>
        <v>3.4696339574877879E-4</v>
      </c>
    </row>
    <row r="12" spans="1:23" x14ac:dyDescent="0.75">
      <c r="B12">
        <v>8.1792420186714131E-3</v>
      </c>
      <c r="C12">
        <f t="shared" si="0"/>
        <v>6.6900000000000013E-5</v>
      </c>
      <c r="D12">
        <v>0.32919999999999999</v>
      </c>
      <c r="E12">
        <v>32.92</v>
      </c>
      <c r="F12">
        <f t="shared" si="9"/>
        <v>24.961200000000002</v>
      </c>
      <c r="G12">
        <f t="shared" si="2"/>
        <v>1.9191711171008539E-3</v>
      </c>
      <c r="J12">
        <v>4.6043457732885349E-3</v>
      </c>
      <c r="K12">
        <f t="shared" si="3"/>
        <v>2.1199999999999997E-5</v>
      </c>
      <c r="L12">
        <v>0.15190000000000001</v>
      </c>
      <c r="M12">
        <v>15.190000000000001</v>
      </c>
      <c r="N12">
        <f t="shared" si="10"/>
        <v>12.210400000000002</v>
      </c>
      <c r="O12">
        <f t="shared" si="5"/>
        <v>4.5924301695937333E-4</v>
      </c>
      <c r="R12">
        <v>4.0211938525766206E-3</v>
      </c>
      <c r="S12">
        <f t="shared" si="6"/>
        <v>1.6170000000000003E-5</v>
      </c>
      <c r="T12">
        <v>0.17330000000000001</v>
      </c>
      <c r="U12">
        <v>17.330000000000002</v>
      </c>
      <c r="V12">
        <f t="shared" si="11"/>
        <v>11.993300000000001</v>
      </c>
      <c r="W12">
        <f t="shared" si="8"/>
        <v>4.4305758241883241E-4</v>
      </c>
    </row>
    <row r="13" spans="1:23" x14ac:dyDescent="0.75">
      <c r="B13">
        <v>1.0348912986396204E-2</v>
      </c>
      <c r="C13">
        <f t="shared" si="0"/>
        <v>1.071E-4</v>
      </c>
      <c r="D13">
        <v>0.39779999999999999</v>
      </c>
      <c r="E13">
        <v>39.78</v>
      </c>
      <c r="F13">
        <f t="shared" si="9"/>
        <v>31.821200000000001</v>
      </c>
      <c r="G13">
        <f t="shared" si="2"/>
        <v>3.1190036663195585E-3</v>
      </c>
      <c r="J13">
        <v>5.6391488719486739E-3</v>
      </c>
      <c r="K13">
        <f t="shared" si="3"/>
        <v>3.18E-5</v>
      </c>
      <c r="L13">
        <v>0.18149999999999999</v>
      </c>
      <c r="M13">
        <v>18.149999999999999</v>
      </c>
      <c r="N13">
        <f t="shared" si="10"/>
        <v>15.170399999999999</v>
      </c>
      <c r="O13">
        <f t="shared" si="5"/>
        <v>7.0888672402578447E-4</v>
      </c>
      <c r="R13">
        <v>5.1913389409669643E-3</v>
      </c>
      <c r="S13">
        <f t="shared" si="6"/>
        <v>2.6950000000000001E-5</v>
      </c>
      <c r="T13">
        <v>0.19650000000000001</v>
      </c>
      <c r="U13">
        <v>19.650000000000002</v>
      </c>
      <c r="V13">
        <f t="shared" si="11"/>
        <v>14.313300000000002</v>
      </c>
      <c r="W13">
        <f t="shared" si="8"/>
        <v>6.3104790152297122E-4</v>
      </c>
    </row>
    <row r="14" spans="1:23" x14ac:dyDescent="0.75">
      <c r="B14">
        <v>1.213260071048248E-2</v>
      </c>
      <c r="C14">
        <f t="shared" si="0"/>
        <v>1.472E-4</v>
      </c>
      <c r="D14">
        <v>0.43959999999999999</v>
      </c>
      <c r="E14">
        <v>43.96</v>
      </c>
      <c r="F14">
        <f t="shared" si="9"/>
        <v>36.001199999999997</v>
      </c>
      <c r="G14">
        <f t="shared" si="2"/>
        <v>3.9922408384935344E-3</v>
      </c>
      <c r="J14">
        <v>7.2794230540613588E-3</v>
      </c>
      <c r="K14">
        <f t="shared" si="3"/>
        <v>5.2989999999999999E-5</v>
      </c>
      <c r="L14">
        <v>0.22500000000000001</v>
      </c>
      <c r="M14">
        <v>22.5</v>
      </c>
      <c r="N14">
        <f t="shared" si="10"/>
        <v>19.520399999999999</v>
      </c>
      <c r="O14">
        <f t="shared" si="5"/>
        <v>1.173708377288026E-3</v>
      </c>
      <c r="R14">
        <v>6.5665820637528021E-3</v>
      </c>
      <c r="S14">
        <f t="shared" si="6"/>
        <v>4.3120000000000007E-5</v>
      </c>
      <c r="T14">
        <v>0.23150000000000001</v>
      </c>
      <c r="U14">
        <v>23.150000000000002</v>
      </c>
      <c r="V14">
        <f t="shared" si="11"/>
        <v>17.813300000000002</v>
      </c>
      <c r="W14">
        <f t="shared" si="8"/>
        <v>9.7739821839078829E-4</v>
      </c>
    </row>
    <row r="15" spans="1:23" x14ac:dyDescent="0.75">
      <c r="B15">
        <v>1.3689411966918082E-2</v>
      </c>
      <c r="C15">
        <f t="shared" si="0"/>
        <v>1.874E-4</v>
      </c>
      <c r="D15">
        <v>0.47439999999999999</v>
      </c>
      <c r="E15">
        <v>47.44</v>
      </c>
      <c r="F15">
        <f t="shared" si="9"/>
        <v>39.481200000000001</v>
      </c>
      <c r="G15">
        <f t="shared" si="2"/>
        <v>4.8013511261825329E-3</v>
      </c>
      <c r="J15">
        <v>8.6133617130595419E-3</v>
      </c>
      <c r="K15">
        <f t="shared" si="3"/>
        <v>7.4190000000000006E-5</v>
      </c>
      <c r="L15">
        <v>0.25900000000000001</v>
      </c>
      <c r="M15">
        <v>25.900000000000002</v>
      </c>
      <c r="N15">
        <f t="shared" si="10"/>
        <v>22.920400000000001</v>
      </c>
      <c r="O15">
        <f t="shared" si="5"/>
        <v>1.618181247527466E-3</v>
      </c>
      <c r="R15">
        <v>7.7000000000000002E-3</v>
      </c>
      <c r="S15">
        <f t="shared" si="6"/>
        <v>5.9290000000000003E-5</v>
      </c>
      <c r="T15">
        <v>0.29139999999999999</v>
      </c>
      <c r="U15">
        <v>29.14</v>
      </c>
      <c r="V15">
        <f t="shared" si="11"/>
        <v>23.8033</v>
      </c>
      <c r="W15">
        <f t="shared" si="8"/>
        <v>1.7452478806270434E-3</v>
      </c>
    </row>
    <row r="16" spans="1:23" x14ac:dyDescent="0.75">
      <c r="B16">
        <v>1.5083103128998356E-2</v>
      </c>
      <c r="C16">
        <f t="shared" si="0"/>
        <v>2.275E-4</v>
      </c>
      <c r="D16">
        <v>0.49730000000000002</v>
      </c>
      <c r="E16">
        <v>49.730000000000004</v>
      </c>
      <c r="F16">
        <f t="shared" si="9"/>
        <v>41.771200000000007</v>
      </c>
      <c r="G16">
        <f t="shared" si="2"/>
        <v>5.3744828645778623E-3</v>
      </c>
      <c r="J16">
        <v>9.7667804316468598E-3</v>
      </c>
      <c r="K16">
        <f t="shared" si="3"/>
        <v>9.539000000000002E-5</v>
      </c>
      <c r="L16">
        <v>0.27650000000000002</v>
      </c>
      <c r="M16">
        <v>27.650000000000002</v>
      </c>
      <c r="N16">
        <f t="shared" si="10"/>
        <v>24.670400000000001</v>
      </c>
      <c r="O16">
        <f t="shared" si="5"/>
        <v>1.8747145977729466E-3</v>
      </c>
      <c r="Q16" s="3">
        <v>20220302</v>
      </c>
      <c r="R16">
        <v>2.420743687382041E-3</v>
      </c>
      <c r="S16">
        <f t="shared" si="6"/>
        <v>5.8600000000000006E-6</v>
      </c>
      <c r="T16">
        <v>0.1598</v>
      </c>
      <c r="U16">
        <v>15.98</v>
      </c>
      <c r="V16">
        <f>U16-7.0533</f>
        <v>8.9267000000000003</v>
      </c>
      <c r="W16">
        <f t="shared" si="8"/>
        <v>2.4545091660023395E-4</v>
      </c>
    </row>
    <row r="17" spans="1:23" x14ac:dyDescent="0.75">
      <c r="B17">
        <v>1.6361540269791228E-2</v>
      </c>
      <c r="C17">
        <f t="shared" si="0"/>
        <v>2.677E-4</v>
      </c>
      <c r="D17">
        <v>0.51470000000000005</v>
      </c>
      <c r="E17">
        <v>51.470000000000006</v>
      </c>
      <c r="F17">
        <f t="shared" si="9"/>
        <v>43.511200000000002</v>
      </c>
      <c r="G17">
        <f t="shared" si="2"/>
        <v>5.8315620459420472E-3</v>
      </c>
      <c r="I17" s="3" t="s">
        <v>8</v>
      </c>
      <c r="J17">
        <v>3.6619829432867484E-3</v>
      </c>
      <c r="K17">
        <f t="shared" si="3"/>
        <v>1.3410119076923078E-5</v>
      </c>
      <c r="L17">
        <v>5.5500000000000001E-2</v>
      </c>
      <c r="M17">
        <v>5.55</v>
      </c>
      <c r="N17">
        <f>M17+2.5272</f>
        <v>8.0771999999999995</v>
      </c>
      <c r="O17">
        <f t="shared" si="5"/>
        <v>2.009576077447872E-4</v>
      </c>
      <c r="R17">
        <v>3.4219877264537344E-3</v>
      </c>
      <c r="S17">
        <f t="shared" si="6"/>
        <v>1.1709999999999998E-5</v>
      </c>
      <c r="T17">
        <v>0.19980000000000001</v>
      </c>
      <c r="U17">
        <v>19.98</v>
      </c>
      <c r="V17">
        <f t="shared" ref="V17:V20" si="12">U17-7.0533</f>
        <v>12.9267</v>
      </c>
      <c r="W17">
        <f t="shared" si="8"/>
        <v>5.1470468191403798E-4</v>
      </c>
    </row>
    <row r="18" spans="1:23" x14ac:dyDescent="0.75">
      <c r="B18">
        <v>1.7547079529084034E-2</v>
      </c>
      <c r="C18">
        <f t="shared" si="0"/>
        <v>3.0789999999999995E-4</v>
      </c>
      <c r="D18">
        <v>0.56410000000000005</v>
      </c>
      <c r="E18">
        <v>56.410000000000004</v>
      </c>
      <c r="F18">
        <f t="shared" si="9"/>
        <v>48.4512</v>
      </c>
      <c r="G18">
        <f t="shared" si="2"/>
        <v>7.2308916581354963E-3</v>
      </c>
      <c r="J18">
        <v>5.1788259435750642E-3</v>
      </c>
      <c r="K18">
        <f t="shared" si="3"/>
        <v>2.6820238153846156E-5</v>
      </c>
      <c r="L18">
        <v>7.1400000000000005E-2</v>
      </c>
      <c r="M18">
        <v>7.1400000000000006</v>
      </c>
      <c r="N18">
        <f t="shared" ref="N18:N21" si="13">M18+2.5272</f>
        <v>9.6672000000000011</v>
      </c>
      <c r="O18">
        <f t="shared" si="5"/>
        <v>2.8786189902260309E-4</v>
      </c>
      <c r="R18">
        <v>4.1916583830269374E-3</v>
      </c>
      <c r="S18">
        <f t="shared" si="6"/>
        <v>1.7569999999999999E-5</v>
      </c>
      <c r="T18">
        <v>0.23369999999999999</v>
      </c>
      <c r="U18">
        <v>23.369999999999997</v>
      </c>
      <c r="V18">
        <f t="shared" si="12"/>
        <v>16.316699999999997</v>
      </c>
      <c r="W18">
        <f t="shared" si="8"/>
        <v>8.2006341271059985E-4</v>
      </c>
    </row>
    <row r="19" spans="1:23" x14ac:dyDescent="0.75">
      <c r="A19" s="3">
        <v>20220302</v>
      </c>
      <c r="B19">
        <v>2.7018512172212591E-3</v>
      </c>
      <c r="C19">
        <f t="shared" si="0"/>
        <v>7.2999999999999996E-6</v>
      </c>
      <c r="D19">
        <v>8.7800000000000003E-2</v>
      </c>
      <c r="E19">
        <v>8.7800000000000011</v>
      </c>
      <c r="F19">
        <f>E19-0.4687</f>
        <v>8.311300000000001</v>
      </c>
      <c r="G19">
        <f t="shared" si="2"/>
        <v>2.1277504753011909E-4</v>
      </c>
      <c r="J19">
        <v>7.3861779806128642E-3</v>
      </c>
      <c r="K19">
        <f t="shared" si="3"/>
        <v>5.4555625161290332E-5</v>
      </c>
      <c r="L19">
        <v>0.1285</v>
      </c>
      <c r="M19">
        <v>12.85</v>
      </c>
      <c r="N19">
        <f t="shared" si="13"/>
        <v>15.3772</v>
      </c>
      <c r="O19">
        <f t="shared" si="5"/>
        <v>7.2834527106245659E-4</v>
      </c>
      <c r="R19">
        <v>5.4110997033874732E-3</v>
      </c>
      <c r="S19">
        <f t="shared" si="6"/>
        <v>2.9280000000000001E-5</v>
      </c>
      <c r="T19">
        <v>0.27360000000000001</v>
      </c>
      <c r="U19">
        <v>27.36</v>
      </c>
      <c r="V19">
        <f t="shared" si="12"/>
        <v>20.306699999999999</v>
      </c>
      <c r="W19">
        <f t="shared" si="8"/>
        <v>1.2701689284528687E-3</v>
      </c>
    </row>
    <row r="20" spans="1:23" x14ac:dyDescent="0.75">
      <c r="B20">
        <v>3.8209946349085601E-3</v>
      </c>
      <c r="C20">
        <f t="shared" si="0"/>
        <v>1.4600000000000001E-5</v>
      </c>
      <c r="D20">
        <v>0.1318</v>
      </c>
      <c r="E20">
        <v>13.18</v>
      </c>
      <c r="F20">
        <f t="shared" ref="F20:F26" si="14">E20-0.4687</f>
        <v>12.7113</v>
      </c>
      <c r="G20">
        <f t="shared" si="2"/>
        <v>4.9769435653258874E-4</v>
      </c>
      <c r="J20">
        <v>9.3141410195643291E-3</v>
      </c>
      <c r="K20">
        <f t="shared" si="3"/>
        <v>8.675322293233084E-5</v>
      </c>
      <c r="L20">
        <v>0.1704</v>
      </c>
      <c r="M20">
        <v>17.04</v>
      </c>
      <c r="N20">
        <f t="shared" si="13"/>
        <v>19.5672</v>
      </c>
      <c r="O20">
        <f t="shared" si="5"/>
        <v>1.1793430362738971E-3</v>
      </c>
      <c r="R20">
        <v>6.402343321003646E-3</v>
      </c>
      <c r="S20">
        <f t="shared" si="6"/>
        <v>4.0989999999999992E-5</v>
      </c>
      <c r="T20">
        <v>0.3115</v>
      </c>
      <c r="U20">
        <v>31.15</v>
      </c>
      <c r="V20">
        <f t="shared" si="12"/>
        <v>24.096699999999998</v>
      </c>
      <c r="W20">
        <f t="shared" si="8"/>
        <v>1.7885369651881762E-3</v>
      </c>
    </row>
    <row r="21" spans="1:23" x14ac:dyDescent="0.75">
      <c r="B21">
        <v>5.4037024344425182E-3</v>
      </c>
      <c r="C21">
        <f t="shared" si="0"/>
        <v>2.9199999999999998E-5</v>
      </c>
      <c r="D21">
        <v>0.1721</v>
      </c>
      <c r="E21">
        <v>17.21</v>
      </c>
      <c r="F21">
        <f t="shared" si="14"/>
        <v>16.741300000000003</v>
      </c>
      <c r="G21">
        <f t="shared" si="2"/>
        <v>8.632987990515313E-4</v>
      </c>
      <c r="J21">
        <v>1.1235555530686538E-2</v>
      </c>
      <c r="K21">
        <f t="shared" si="3"/>
        <v>1.2623770808314083E-4</v>
      </c>
      <c r="L21">
        <v>0.2031</v>
      </c>
      <c r="M21">
        <v>20.309999999999999</v>
      </c>
      <c r="N21">
        <f t="shared" si="13"/>
        <v>22.837199999999999</v>
      </c>
      <c r="O21">
        <f t="shared" si="5"/>
        <v>1.6064547222861838E-3</v>
      </c>
      <c r="Q21" s="4" t="s">
        <v>6</v>
      </c>
      <c r="R21">
        <v>2.5099800796022265E-3</v>
      </c>
      <c r="S21">
        <f t="shared" si="6"/>
        <v>6.299999999999999E-6</v>
      </c>
      <c r="T21">
        <v>0.10979999999999999</v>
      </c>
      <c r="U21">
        <v>10.979999999999999</v>
      </c>
      <c r="V21">
        <f>U21-7.3201</f>
        <v>3.6598999999999986</v>
      </c>
      <c r="W21">
        <f t="shared" si="8"/>
        <v>4.125923938121663E-5</v>
      </c>
    </row>
    <row r="22" spans="1:23" x14ac:dyDescent="0.75">
      <c r="B22">
        <v>6.6105975524153645E-3</v>
      </c>
      <c r="C22">
        <f t="shared" si="0"/>
        <v>4.3700000000000005E-5</v>
      </c>
      <c r="D22">
        <v>0.2152</v>
      </c>
      <c r="E22">
        <v>21.52</v>
      </c>
      <c r="F22">
        <f t="shared" si="14"/>
        <v>21.051300000000001</v>
      </c>
      <c r="G22">
        <f t="shared" si="2"/>
        <v>1.3650250448279712E-3</v>
      </c>
      <c r="I22" s="3" t="s">
        <v>11</v>
      </c>
      <c r="J22">
        <v>3.4263683398023628E-3</v>
      </c>
      <c r="K22">
        <f t="shared" si="3"/>
        <v>1.1739999999999999E-5</v>
      </c>
      <c r="L22">
        <v>5.1700000000000003E-2</v>
      </c>
      <c r="M22" s="2">
        <v>5.17</v>
      </c>
      <c r="N22">
        <f>M22+4.3155</f>
        <v>9.4855</v>
      </c>
      <c r="O22">
        <f t="shared" si="5"/>
        <v>2.7714256726448758E-4</v>
      </c>
      <c r="R22">
        <v>3.5496478698597697E-3</v>
      </c>
      <c r="S22">
        <f t="shared" si="6"/>
        <v>1.26E-5</v>
      </c>
      <c r="T22">
        <v>0.16389999999999999</v>
      </c>
      <c r="U22">
        <v>16.39</v>
      </c>
      <c r="V22">
        <f t="shared" ref="V22:V28" si="15">U22-7.3201</f>
        <v>9.0699000000000005</v>
      </c>
      <c r="W22">
        <f t="shared" si="8"/>
        <v>2.5338901102947158E-4</v>
      </c>
    </row>
    <row r="23" spans="1:23" x14ac:dyDescent="0.75">
      <c r="B23">
        <v>8.0993826925266355E-3</v>
      </c>
      <c r="C23">
        <f t="shared" si="0"/>
        <v>6.5600000000000009E-5</v>
      </c>
      <c r="D23">
        <v>0.26019999999999999</v>
      </c>
      <c r="E23">
        <v>26.02</v>
      </c>
      <c r="F23">
        <f t="shared" si="14"/>
        <v>25.551300000000001</v>
      </c>
      <c r="G23">
        <f t="shared" si="2"/>
        <v>2.0109847679758435E-3</v>
      </c>
      <c r="J23">
        <v>4.845616575834287E-3</v>
      </c>
      <c r="K23">
        <f t="shared" si="3"/>
        <v>2.3480000000000002E-5</v>
      </c>
      <c r="L23">
        <v>9.1499999999999998E-2</v>
      </c>
      <c r="M23" s="2">
        <v>9.15</v>
      </c>
      <c r="N23">
        <f t="shared" ref="N23:N27" si="16">M23+4.3155</f>
        <v>13.4655</v>
      </c>
      <c r="O23">
        <f t="shared" si="5"/>
        <v>5.5850587694986976E-4</v>
      </c>
      <c r="R23">
        <v>4.3474130238568319E-3</v>
      </c>
      <c r="S23">
        <f t="shared" si="6"/>
        <v>1.8900000000000002E-5</v>
      </c>
      <c r="T23">
        <v>0.19309999999999999</v>
      </c>
      <c r="U23">
        <v>19.309999999999999</v>
      </c>
      <c r="V23">
        <f t="shared" si="15"/>
        <v>11.989899999999999</v>
      </c>
      <c r="W23">
        <f t="shared" si="8"/>
        <v>4.4280641180608404E-4</v>
      </c>
    </row>
    <row r="24" spans="1:23" x14ac:dyDescent="0.75">
      <c r="B24">
        <v>9.3541434669348542E-3</v>
      </c>
      <c r="C24">
        <f t="shared" si="0"/>
        <v>8.7500000000000013E-5</v>
      </c>
      <c r="D24">
        <v>0.29970000000000002</v>
      </c>
      <c r="E24">
        <v>29.970000000000002</v>
      </c>
      <c r="F24">
        <f t="shared" si="14"/>
        <v>29.501300000000004</v>
      </c>
      <c r="G24">
        <f t="shared" si="2"/>
        <v>2.6808041481322861E-3</v>
      </c>
      <c r="J24">
        <v>5.9346440499831159E-3</v>
      </c>
      <c r="K24">
        <f t="shared" si="3"/>
        <v>3.5219999999999998E-5</v>
      </c>
      <c r="L24">
        <v>0.12</v>
      </c>
      <c r="M24" s="2">
        <v>12</v>
      </c>
      <c r="N24">
        <f t="shared" si="16"/>
        <v>16.3155</v>
      </c>
      <c r="O24">
        <f t="shared" si="5"/>
        <v>8.199427951949671E-4</v>
      </c>
      <c r="R24">
        <v>5.6124860801609125E-3</v>
      </c>
      <c r="S24">
        <f t="shared" si="6"/>
        <v>3.1500000000000007E-5</v>
      </c>
      <c r="T24">
        <v>0.24399999999999999</v>
      </c>
      <c r="U24">
        <v>24.4</v>
      </c>
      <c r="V24">
        <f t="shared" si="15"/>
        <v>17.079899999999999</v>
      </c>
      <c r="W24">
        <f t="shared" si="8"/>
        <v>8.9857312675912127E-4</v>
      </c>
    </row>
    <row r="25" spans="1:23" x14ac:dyDescent="0.75">
      <c r="B25">
        <v>1.0454664030948101E-2</v>
      </c>
      <c r="C25">
        <f t="shared" si="0"/>
        <v>1.0929999999999999E-4</v>
      </c>
      <c r="D25">
        <v>0.34599999999999997</v>
      </c>
      <c r="E25">
        <v>34.599999999999994</v>
      </c>
      <c r="F25">
        <f t="shared" si="14"/>
        <v>34.131299999999996</v>
      </c>
      <c r="G25">
        <f t="shared" si="2"/>
        <v>3.5882974717026924E-3</v>
      </c>
      <c r="J25">
        <v>7.2677369242426498E-3</v>
      </c>
      <c r="K25">
        <f t="shared" si="3"/>
        <v>5.2820000000000013E-5</v>
      </c>
      <c r="L25">
        <v>0.1636</v>
      </c>
      <c r="M25" s="2">
        <v>16.36</v>
      </c>
      <c r="N25">
        <f t="shared" si="16"/>
        <v>20.6755</v>
      </c>
      <c r="O25">
        <f t="shared" si="5"/>
        <v>1.3167242102456219E-3</v>
      </c>
      <c r="R25">
        <v>7.0992957397195394E-3</v>
      </c>
      <c r="S25">
        <f t="shared" si="6"/>
        <v>5.0399999999999999E-5</v>
      </c>
      <c r="T25">
        <v>0.28699999999999998</v>
      </c>
      <c r="U25">
        <v>28.7</v>
      </c>
      <c r="V25">
        <f t="shared" si="15"/>
        <v>21.379899999999999</v>
      </c>
      <c r="W25">
        <f t="shared" si="8"/>
        <v>1.4079723237013374E-3</v>
      </c>
    </row>
    <row r="26" spans="1:23" x14ac:dyDescent="0.75">
      <c r="B26">
        <v>1.1454256850621083E-2</v>
      </c>
      <c r="C26">
        <f t="shared" si="0"/>
        <v>1.3120000000000002E-4</v>
      </c>
      <c r="D26">
        <v>0.36249999999999999</v>
      </c>
      <c r="E26">
        <v>36.25</v>
      </c>
      <c r="F26">
        <f t="shared" si="14"/>
        <v>35.781300000000002</v>
      </c>
      <c r="G26">
        <f t="shared" si="2"/>
        <v>3.9436195360982619E-3</v>
      </c>
      <c r="J26">
        <v>8.734987120768983E-3</v>
      </c>
      <c r="K26">
        <f t="shared" si="3"/>
        <v>7.6300000000000011E-5</v>
      </c>
      <c r="L26">
        <v>0.2054</v>
      </c>
      <c r="M26" s="2">
        <v>20.54</v>
      </c>
      <c r="N26">
        <f t="shared" si="16"/>
        <v>24.855499999999999</v>
      </c>
      <c r="O26">
        <f t="shared" si="5"/>
        <v>1.9029517941449438E-3</v>
      </c>
      <c r="R26">
        <v>9.0443352436760105E-3</v>
      </c>
      <c r="S26">
        <f t="shared" si="6"/>
        <v>8.1799999999999996E-5</v>
      </c>
      <c r="T26">
        <v>0.33939999999999998</v>
      </c>
      <c r="U26">
        <v>33.94</v>
      </c>
      <c r="V26">
        <f t="shared" si="15"/>
        <v>26.619899999999998</v>
      </c>
      <c r="W26">
        <f t="shared" si="8"/>
        <v>2.1827078897206057E-3</v>
      </c>
    </row>
    <row r="27" spans="1:23" x14ac:dyDescent="0.75">
      <c r="A27" s="4">
        <v>20220310</v>
      </c>
      <c r="B27">
        <v>5.3244718047896541E-3</v>
      </c>
      <c r="C27">
        <f t="shared" si="0"/>
        <v>2.8349999999999995E-5</v>
      </c>
      <c r="D27">
        <v>0.20880000000000001</v>
      </c>
      <c r="E27">
        <v>20.880000000000003</v>
      </c>
      <c r="F27">
        <f>E27+4.2418</f>
        <v>25.1218</v>
      </c>
      <c r="G27">
        <f t="shared" si="2"/>
        <v>1.9439464018884693E-3</v>
      </c>
      <c r="J27">
        <v>9.9889939433358364E-3</v>
      </c>
      <c r="K27">
        <f t="shared" si="3"/>
        <v>9.9780000000000024E-5</v>
      </c>
      <c r="L27">
        <v>0.23019999999999999</v>
      </c>
      <c r="M27" s="2">
        <v>23.02</v>
      </c>
      <c r="N27">
        <f t="shared" si="16"/>
        <v>27.3355</v>
      </c>
      <c r="O27">
        <f t="shared" si="5"/>
        <v>2.3016369609659194E-3</v>
      </c>
      <c r="R27">
        <v>1.0644247272588137E-2</v>
      </c>
      <c r="S27">
        <f t="shared" si="6"/>
        <v>1.1329999999999999E-4</v>
      </c>
      <c r="T27">
        <v>0.35339999999999999</v>
      </c>
      <c r="U27">
        <v>35.339999999999996</v>
      </c>
      <c r="V27">
        <f t="shared" si="15"/>
        <v>28.019899999999996</v>
      </c>
      <c r="W27">
        <f t="shared" si="8"/>
        <v>2.4183321019757972E-3</v>
      </c>
    </row>
    <row r="28" spans="1:23" x14ac:dyDescent="0.75">
      <c r="B28">
        <v>6.1481704595757591E-3</v>
      </c>
      <c r="C28">
        <f t="shared" si="0"/>
        <v>3.7799999999999997E-5</v>
      </c>
      <c r="D28">
        <v>0.24759999999999999</v>
      </c>
      <c r="E28">
        <v>24.759999999999998</v>
      </c>
      <c r="F28">
        <f t="shared" ref="F28:F29" si="17">E28+4.2418</f>
        <v>29.001799999999996</v>
      </c>
      <c r="G28">
        <f t="shared" si="2"/>
        <v>2.5907928239357497E-3</v>
      </c>
      <c r="I28" s="3" t="s">
        <v>15</v>
      </c>
      <c r="J28">
        <v>2.5999999999999999E-3</v>
      </c>
      <c r="K28">
        <f t="shared" si="3"/>
        <v>6.7599999999999997E-6</v>
      </c>
      <c r="L28">
        <v>5.62E-2</v>
      </c>
      <c r="M28">
        <v>5.62</v>
      </c>
      <c r="N28">
        <f>M28+0.1583</f>
        <v>5.7782999999999998</v>
      </c>
      <c r="O28">
        <f t="shared" si="5"/>
        <v>1.0284494513733701E-4</v>
      </c>
      <c r="R28">
        <v>1.2033287165193059E-2</v>
      </c>
      <c r="S28">
        <f t="shared" si="6"/>
        <v>1.448E-4</v>
      </c>
      <c r="T28">
        <v>0.36680000000000001</v>
      </c>
      <c r="U28">
        <v>36.68</v>
      </c>
      <c r="V28">
        <f t="shared" si="15"/>
        <v>29.3599</v>
      </c>
      <c r="W28">
        <f t="shared" si="8"/>
        <v>2.6551674966049758E-3</v>
      </c>
    </row>
    <row r="29" spans="1:23" x14ac:dyDescent="0.75">
      <c r="B29">
        <v>6.8738635424337603E-3</v>
      </c>
      <c r="C29">
        <f t="shared" si="0"/>
        <v>4.7250000000000003E-5</v>
      </c>
      <c r="D29">
        <v>0.28189999999999998</v>
      </c>
      <c r="E29">
        <v>28.189999999999998</v>
      </c>
      <c r="F29">
        <f t="shared" si="17"/>
        <v>32.431799999999996</v>
      </c>
      <c r="G29">
        <f t="shared" si="2"/>
        <v>3.2398498635790389E-3</v>
      </c>
      <c r="J29">
        <v>3.6755951898978212E-3</v>
      </c>
      <c r="K29">
        <f t="shared" si="3"/>
        <v>1.3510000000000001E-5</v>
      </c>
      <c r="L29">
        <v>8.3000000000000004E-2</v>
      </c>
      <c r="M29">
        <v>8.3000000000000007</v>
      </c>
      <c r="N29">
        <f t="shared" ref="N29:N31" si="18">M29+0.1583</f>
        <v>8.4583000000000013</v>
      </c>
      <c r="O29">
        <f t="shared" si="5"/>
        <v>2.2036821218175838E-4</v>
      </c>
      <c r="Q29" s="4" t="s">
        <v>7</v>
      </c>
      <c r="R29">
        <v>4.0767634221279018E-3</v>
      </c>
      <c r="S29">
        <f t="shared" si="6"/>
        <v>1.662E-5</v>
      </c>
      <c r="T29">
        <v>0.13869999999999999</v>
      </c>
      <c r="U29">
        <v>13.87</v>
      </c>
      <c r="V29">
        <f>U29-1.2871</f>
        <v>12.582899999999999</v>
      </c>
      <c r="W29">
        <f t="shared" si="8"/>
        <v>4.8769047014611002E-4</v>
      </c>
    </row>
    <row r="30" spans="1:23" x14ac:dyDescent="0.75">
      <c r="A30" s="3" t="s">
        <v>9</v>
      </c>
      <c r="B30">
        <v>2.6715522679387925E-3</v>
      </c>
      <c r="C30">
        <f t="shared" si="0"/>
        <v>7.1371915203289052E-6</v>
      </c>
      <c r="D30">
        <v>6.6299999999999998E-2</v>
      </c>
      <c r="E30">
        <v>6.63</v>
      </c>
      <c r="F30">
        <f>E30-1.0332</f>
        <v>5.5968</v>
      </c>
      <c r="G30">
        <f t="shared" si="2"/>
        <v>9.6485567262423716E-5</v>
      </c>
      <c r="J30">
        <v>5.199038372622383E-3</v>
      </c>
      <c r="K30">
        <f t="shared" si="3"/>
        <v>2.7029999999999997E-5</v>
      </c>
      <c r="L30">
        <v>0.1167</v>
      </c>
      <c r="M30">
        <v>11.67</v>
      </c>
      <c r="N30">
        <f t="shared" si="18"/>
        <v>11.8283</v>
      </c>
      <c r="O30">
        <f t="shared" si="5"/>
        <v>4.3095055151280752E-4</v>
      </c>
      <c r="R30">
        <v>5.2630789467763076E-3</v>
      </c>
      <c r="S30">
        <f t="shared" si="6"/>
        <v>2.7700000000000006E-5</v>
      </c>
      <c r="T30">
        <v>0.18429999999999999</v>
      </c>
      <c r="U30">
        <v>18.43</v>
      </c>
      <c r="V30">
        <f t="shared" ref="V30:V34" si="19">U30-1.2871</f>
        <v>17.142900000000001</v>
      </c>
      <c r="W30">
        <f t="shared" si="8"/>
        <v>9.0521420914050851E-4</v>
      </c>
    </row>
    <row r="31" spans="1:23" x14ac:dyDescent="0.75">
      <c r="B31">
        <v>4.4738130166796942E-3</v>
      </c>
      <c r="C31">
        <f t="shared" si="0"/>
        <v>2.0015002908212666E-5</v>
      </c>
      <c r="D31">
        <v>0.10580000000000001</v>
      </c>
      <c r="E31">
        <v>10.58</v>
      </c>
      <c r="F31">
        <f t="shared" ref="F31:F35" si="20">E31-1.0332</f>
        <v>9.5468000000000011</v>
      </c>
      <c r="G31">
        <f t="shared" si="2"/>
        <v>2.8073620692952572E-4</v>
      </c>
      <c r="J31">
        <v>6.3671029518926423E-3</v>
      </c>
      <c r="K31">
        <f t="shared" si="3"/>
        <v>4.0540000000000001E-5</v>
      </c>
      <c r="L31">
        <v>0.1419</v>
      </c>
      <c r="M31">
        <v>14.19</v>
      </c>
      <c r="N31">
        <f t="shared" si="18"/>
        <v>14.3483</v>
      </c>
      <c r="O31">
        <f t="shared" si="5"/>
        <v>6.341378501144619E-4</v>
      </c>
      <c r="R31">
        <v>6.6573267908372957E-3</v>
      </c>
      <c r="S31">
        <f t="shared" si="6"/>
        <v>4.4320000000000009E-5</v>
      </c>
      <c r="T31">
        <v>0.22439999999999999</v>
      </c>
      <c r="U31">
        <v>22.439999999999998</v>
      </c>
      <c r="V31">
        <f t="shared" si="19"/>
        <v>21.152899999999999</v>
      </c>
      <c r="W31">
        <f t="shared" si="8"/>
        <v>1.3782328957782232E-3</v>
      </c>
    </row>
    <row r="32" spans="1:23" x14ac:dyDescent="0.75">
      <c r="B32">
        <v>5.537371116808373E-3</v>
      </c>
      <c r="C32">
        <f t="shared" si="0"/>
        <v>3.066247888526361E-5</v>
      </c>
      <c r="D32">
        <v>0.12959999999999999</v>
      </c>
      <c r="E32">
        <v>12.959999999999999</v>
      </c>
      <c r="F32">
        <f t="shared" si="20"/>
        <v>11.9268</v>
      </c>
      <c r="G32">
        <f t="shared" si="2"/>
        <v>4.3815790582449343E-4</v>
      </c>
      <c r="I32" s="3" t="s">
        <v>16</v>
      </c>
      <c r="J32">
        <v>2.5514701644346149E-3</v>
      </c>
      <c r="K32">
        <f t="shared" si="3"/>
        <v>6.5100000000000012E-6</v>
      </c>
      <c r="L32">
        <v>7.3400000000000007E-2</v>
      </c>
      <c r="M32">
        <v>7.3400000000000007</v>
      </c>
      <c r="N32">
        <f>M32-1.04</f>
        <v>6.3000000000000007</v>
      </c>
      <c r="O32">
        <f t="shared" si="5"/>
        <v>1.2225422526134246E-4</v>
      </c>
      <c r="R32">
        <v>7.8064076245094975E-3</v>
      </c>
      <c r="S32">
        <f t="shared" si="6"/>
        <v>6.0940000000000016E-5</v>
      </c>
      <c r="T32">
        <v>0.26939999999999997</v>
      </c>
      <c r="U32">
        <v>26.939999999999998</v>
      </c>
      <c r="V32">
        <f t="shared" si="19"/>
        <v>25.652899999999999</v>
      </c>
      <c r="W32">
        <f t="shared" si="8"/>
        <v>2.0270091788550195E-3</v>
      </c>
    </row>
    <row r="33" spans="1:23" x14ac:dyDescent="0.75">
      <c r="B33">
        <v>6.3521649852628986E-3</v>
      </c>
      <c r="C33">
        <f t="shared" si="0"/>
        <v>4.0349999999999998E-5</v>
      </c>
      <c r="D33">
        <v>0.1414</v>
      </c>
      <c r="E33">
        <v>14.14</v>
      </c>
      <c r="F33">
        <f t="shared" si="20"/>
        <v>13.1068</v>
      </c>
      <c r="G33">
        <f t="shared" si="2"/>
        <v>5.2914673879835992E-4</v>
      </c>
      <c r="J33">
        <v>3.6097091295560092E-3</v>
      </c>
      <c r="K33">
        <f t="shared" si="3"/>
        <v>1.3030000000000001E-5</v>
      </c>
      <c r="L33">
        <v>0.10340000000000001</v>
      </c>
      <c r="M33">
        <v>10.34</v>
      </c>
      <c r="N33">
        <f t="shared" ref="N33:N36" si="21">M33-1.04</f>
        <v>9.3000000000000007</v>
      </c>
      <c r="O33">
        <f t="shared" si="5"/>
        <v>2.6640886729285731E-4</v>
      </c>
      <c r="R33">
        <v>8.8068155425215979E-3</v>
      </c>
      <c r="S33">
        <f t="shared" si="6"/>
        <v>7.7559999999999982E-5</v>
      </c>
      <c r="T33">
        <v>0.29370000000000002</v>
      </c>
      <c r="U33">
        <v>29.37</v>
      </c>
      <c r="V33">
        <f t="shared" si="19"/>
        <v>28.082900000000002</v>
      </c>
      <c r="W33">
        <f t="shared" si="8"/>
        <v>2.4292190930059443E-3</v>
      </c>
    </row>
    <row r="34" spans="1:23" x14ac:dyDescent="0.75">
      <c r="B34">
        <v>7.2020830320123361E-3</v>
      </c>
      <c r="C34">
        <f t="shared" si="0"/>
        <v>5.1870000000000003E-5</v>
      </c>
      <c r="D34">
        <v>0.1648</v>
      </c>
      <c r="E34">
        <v>16.48</v>
      </c>
      <c r="F34">
        <f t="shared" si="20"/>
        <v>15.4468</v>
      </c>
      <c r="G34">
        <f t="shared" si="2"/>
        <v>7.3495343813391304E-4</v>
      </c>
      <c r="J34">
        <v>4.420407221060069E-3</v>
      </c>
      <c r="K34">
        <f t="shared" si="3"/>
        <v>1.9540000000000003E-5</v>
      </c>
      <c r="L34">
        <v>0.12640000000000001</v>
      </c>
      <c r="M34">
        <v>12.64</v>
      </c>
      <c r="N34">
        <f t="shared" si="21"/>
        <v>11.600000000000001</v>
      </c>
      <c r="O34">
        <f t="shared" si="5"/>
        <v>4.1447539811454359E-4</v>
      </c>
      <c r="R34">
        <v>9.9859901862559431E-3</v>
      </c>
      <c r="S34">
        <f t="shared" si="6"/>
        <v>9.9720000000000001E-5</v>
      </c>
      <c r="T34">
        <v>0.32779999999999998</v>
      </c>
      <c r="U34">
        <v>32.78</v>
      </c>
      <c r="V34">
        <f t="shared" si="19"/>
        <v>31.492900000000002</v>
      </c>
      <c r="W34">
        <f t="shared" si="8"/>
        <v>3.0549780010945609E-3</v>
      </c>
    </row>
    <row r="35" spans="1:23" x14ac:dyDescent="0.75">
      <c r="B35">
        <v>8.3168503653726997E-3</v>
      </c>
      <c r="C35">
        <f t="shared" si="0"/>
        <v>6.9170000000000004E-5</v>
      </c>
      <c r="D35">
        <v>0.186</v>
      </c>
      <c r="E35">
        <v>18.600000000000001</v>
      </c>
      <c r="F35">
        <f t="shared" si="20"/>
        <v>17.566800000000001</v>
      </c>
      <c r="G35">
        <f t="shared" si="2"/>
        <v>9.5053495572288403E-4</v>
      </c>
      <c r="J35">
        <v>5.7070132293521106E-3</v>
      </c>
      <c r="K35">
        <f t="shared" si="3"/>
        <v>3.2570000000000008E-5</v>
      </c>
      <c r="L35">
        <v>0.15390000000000001</v>
      </c>
      <c r="M35">
        <v>15.39</v>
      </c>
      <c r="N35">
        <f t="shared" si="21"/>
        <v>14.350000000000001</v>
      </c>
      <c r="O35">
        <f t="shared" si="5"/>
        <v>6.3428812550715002E-4</v>
      </c>
    </row>
    <row r="36" spans="1:23" x14ac:dyDescent="0.75">
      <c r="A36" s="3" t="s">
        <v>10</v>
      </c>
      <c r="B36">
        <v>2.7477263328068171E-3</v>
      </c>
      <c r="C36">
        <f t="shared" si="0"/>
        <v>7.5499999999999989E-6</v>
      </c>
      <c r="D36">
        <v>8.4000000000000005E-2</v>
      </c>
      <c r="E36">
        <v>8.4</v>
      </c>
      <c r="F36">
        <f>E36-1.0425</f>
        <v>7.3574999999999999</v>
      </c>
      <c r="G36">
        <f t="shared" si="2"/>
        <v>1.6674135271645515E-4</v>
      </c>
      <c r="J36">
        <v>7.2187256493095788E-3</v>
      </c>
      <c r="K36">
        <f t="shared" si="3"/>
        <v>5.2110000000000001E-5</v>
      </c>
      <c r="L36">
        <v>0.19420000000000001</v>
      </c>
      <c r="M36">
        <v>19.420000000000002</v>
      </c>
      <c r="N36">
        <f t="shared" si="21"/>
        <v>18.380000000000003</v>
      </c>
      <c r="O36">
        <f t="shared" si="5"/>
        <v>1.0405759711861389E-3</v>
      </c>
    </row>
    <row r="37" spans="1:23" x14ac:dyDescent="0.75">
      <c r="B37">
        <v>3.8858718455450896E-3</v>
      </c>
      <c r="C37">
        <f t="shared" si="0"/>
        <v>1.5100000000000001E-5</v>
      </c>
      <c r="D37">
        <v>0.1053</v>
      </c>
      <c r="E37">
        <v>10.530000000000001</v>
      </c>
      <c r="F37">
        <f t="shared" ref="F37:F39" si="22">E37-1.0425</f>
        <v>9.4875000000000007</v>
      </c>
      <c r="G37">
        <f t="shared" si="2"/>
        <v>2.7725944957317418E-4</v>
      </c>
    </row>
    <row r="38" spans="1:23" x14ac:dyDescent="0.75">
      <c r="B38">
        <v>5.4954526656136342E-3</v>
      </c>
      <c r="C38">
        <f t="shared" si="0"/>
        <v>3.0199999999999995E-5</v>
      </c>
      <c r="D38">
        <v>0.1472</v>
      </c>
      <c r="E38">
        <v>14.719999999999999</v>
      </c>
      <c r="F38">
        <f t="shared" si="22"/>
        <v>13.677499999999998</v>
      </c>
      <c r="G38">
        <f t="shared" si="2"/>
        <v>5.7623047872585719E-4</v>
      </c>
    </row>
    <row r="39" spans="1:23" x14ac:dyDescent="0.75">
      <c r="B39">
        <v>6.7305274681855364E-3</v>
      </c>
      <c r="C39">
        <f t="shared" si="0"/>
        <v>4.5300000000000003E-5</v>
      </c>
      <c r="D39">
        <v>0.1847</v>
      </c>
      <c r="E39">
        <v>18.47</v>
      </c>
      <c r="F39">
        <f t="shared" si="22"/>
        <v>17.427499999999998</v>
      </c>
      <c r="G39">
        <f t="shared" si="2"/>
        <v>9.3551975279559008E-4</v>
      </c>
    </row>
    <row r="40" spans="1:23" x14ac:dyDescent="0.75">
      <c r="A40" s="3" t="s">
        <v>12</v>
      </c>
      <c r="B40">
        <v>2.3685438564654024E-3</v>
      </c>
      <c r="C40">
        <f t="shared" si="0"/>
        <v>5.6100000000000005E-6</v>
      </c>
      <c r="D40">
        <v>5.74E-2</v>
      </c>
      <c r="E40">
        <v>5.74</v>
      </c>
      <c r="F40">
        <f>E40+1.6499</f>
        <v>7.3898999999999999</v>
      </c>
      <c r="G40">
        <f t="shared" si="2"/>
        <v>1.6821313390961358E-4</v>
      </c>
    </row>
    <row r="41" spans="1:23" x14ac:dyDescent="0.75">
      <c r="B41">
        <v>4.1036569057366383E-3</v>
      </c>
      <c r="C41">
        <f t="shared" si="0"/>
        <v>1.6840000000000001E-5</v>
      </c>
      <c r="D41">
        <v>0.12470000000000001</v>
      </c>
      <c r="E41">
        <v>12.47</v>
      </c>
      <c r="F41">
        <f t="shared" ref="F41:F43" si="23">E41+1.6499</f>
        <v>14.119900000000001</v>
      </c>
      <c r="G41">
        <f t="shared" si="2"/>
        <v>6.1410978997821603E-4</v>
      </c>
    </row>
    <row r="42" spans="1:23" x14ac:dyDescent="0.75">
      <c r="B42">
        <v>5.2981128715798419E-3</v>
      </c>
      <c r="C42">
        <f t="shared" si="0"/>
        <v>2.8069999999999997E-5</v>
      </c>
      <c r="D42">
        <v>0.16589999999999999</v>
      </c>
      <c r="E42">
        <v>16.59</v>
      </c>
      <c r="F42">
        <f t="shared" si="23"/>
        <v>18.239899999999999</v>
      </c>
      <c r="G42">
        <f t="shared" si="2"/>
        <v>1.0247730247446905E-3</v>
      </c>
    </row>
    <row r="43" spans="1:23" x14ac:dyDescent="0.75">
      <c r="B43">
        <v>6.7014923711066028E-3</v>
      </c>
      <c r="C43">
        <f t="shared" si="0"/>
        <v>4.4909999999999995E-5</v>
      </c>
      <c r="D43">
        <v>0.21</v>
      </c>
      <c r="E43">
        <v>21</v>
      </c>
      <c r="F43">
        <f t="shared" si="23"/>
        <v>22.649899999999999</v>
      </c>
      <c r="G43">
        <f t="shared" si="2"/>
        <v>1.5802120047548284E-3</v>
      </c>
    </row>
    <row r="44" spans="1:23" x14ac:dyDescent="0.75">
      <c r="A44" s="3" t="s">
        <v>13</v>
      </c>
      <c r="B44">
        <v>3.3645207682521444E-3</v>
      </c>
      <c r="C44">
        <f t="shared" si="0"/>
        <v>1.132E-5</v>
      </c>
      <c r="D44">
        <v>9.3100000000000002E-2</v>
      </c>
      <c r="E44">
        <v>9.31</v>
      </c>
      <c r="F44">
        <f>E44+2.3337</f>
        <v>11.643700000000001</v>
      </c>
      <c r="G44">
        <f t="shared" si="2"/>
        <v>4.1760413813496182E-4</v>
      </c>
      <c r="S44" s="1"/>
    </row>
    <row r="45" spans="1:23" x14ac:dyDescent="0.75">
      <c r="B45">
        <v>4.7581509013481281E-3</v>
      </c>
      <c r="C45">
        <f t="shared" si="0"/>
        <v>2.2640000000000003E-5</v>
      </c>
      <c r="D45">
        <v>0.16159999999999999</v>
      </c>
      <c r="E45">
        <v>16.16</v>
      </c>
      <c r="F45">
        <f t="shared" ref="F45:F47" si="24">E45+2.3337</f>
        <v>18.4937</v>
      </c>
      <c r="G45">
        <f t="shared" si="2"/>
        <v>1.0534899467890206E-3</v>
      </c>
      <c r="S45" s="1"/>
    </row>
    <row r="46" spans="1:23" x14ac:dyDescent="0.75">
      <c r="B46">
        <v>6.2944419927424868E-3</v>
      </c>
      <c r="C46">
        <f t="shared" si="0"/>
        <v>3.962000000000001E-5</v>
      </c>
      <c r="D46">
        <v>0.2024</v>
      </c>
      <c r="E46">
        <v>20.239999999999998</v>
      </c>
      <c r="F46">
        <f t="shared" si="24"/>
        <v>22.573699999999999</v>
      </c>
      <c r="G46">
        <f t="shared" si="2"/>
        <v>1.5695974231213564E-3</v>
      </c>
      <c r="S46" s="1"/>
    </row>
    <row r="47" spans="1:23" x14ac:dyDescent="0.75">
      <c r="B47">
        <v>7.5232971495216112E-3</v>
      </c>
      <c r="C47">
        <f t="shared" si="0"/>
        <v>5.66E-5</v>
      </c>
      <c r="D47">
        <v>0.24249999999999999</v>
      </c>
      <c r="E47">
        <v>24.25</v>
      </c>
      <c r="F47">
        <f t="shared" si="24"/>
        <v>26.5837</v>
      </c>
      <c r="G47">
        <f t="shared" si="2"/>
        <v>2.1767754631812275E-3</v>
      </c>
      <c r="S47" s="1"/>
    </row>
    <row r="48" spans="1:23" x14ac:dyDescent="0.75">
      <c r="A48" s="3" t="s">
        <v>14</v>
      </c>
      <c r="B48">
        <v>2.5069908335685859E-3</v>
      </c>
      <c r="C48">
        <f t="shared" si="0"/>
        <v>6.2850030395969131E-6</v>
      </c>
      <c r="D48">
        <v>7.3599999999999999E-2</v>
      </c>
      <c r="E48">
        <v>7.3599999999999994</v>
      </c>
      <c r="F48">
        <f>E48-1.5352</f>
        <v>5.8247999999999998</v>
      </c>
      <c r="G48">
        <f t="shared" si="2"/>
        <v>1.0450686380835084E-4</v>
      </c>
    </row>
    <row r="49" spans="1:7" x14ac:dyDescent="0.75">
      <c r="B49">
        <v>4.3174066289845808E-3</v>
      </c>
      <c r="C49">
        <f t="shared" si="0"/>
        <v>1.8640000000000001E-5</v>
      </c>
      <c r="D49">
        <v>0.11409999999999999</v>
      </c>
      <c r="E49">
        <v>11.41</v>
      </c>
      <c r="F49">
        <f t="shared" ref="F49:F50" si="25">E49-1.5352</f>
        <v>9.8748000000000005</v>
      </c>
      <c r="G49">
        <f t="shared" si="2"/>
        <v>3.0035813267702147E-4</v>
      </c>
    </row>
    <row r="50" spans="1:7" x14ac:dyDescent="0.75">
      <c r="B50">
        <v>6.1049160518388788E-3</v>
      </c>
      <c r="C50">
        <f t="shared" si="0"/>
        <v>3.7270000000000007E-5</v>
      </c>
      <c r="D50">
        <v>0.15659999999999999</v>
      </c>
      <c r="E50">
        <v>15.659999999999998</v>
      </c>
      <c r="F50">
        <f t="shared" si="25"/>
        <v>14.124799999999999</v>
      </c>
      <c r="G50">
        <f t="shared" si="2"/>
        <v>6.1453609046170209E-4</v>
      </c>
    </row>
    <row r="51" spans="1:7" x14ac:dyDescent="0.75">
      <c r="A51" s="3">
        <v>20220322</v>
      </c>
      <c r="B51">
        <v>4.2308391602612358E-3</v>
      </c>
      <c r="C51">
        <f t="shared" si="0"/>
        <v>1.7899999999999998E-5</v>
      </c>
      <c r="D51">
        <v>0.10340000000000001</v>
      </c>
      <c r="E51">
        <v>10.34</v>
      </c>
      <c r="F51">
        <f>E51-0.1597</f>
        <v>10.180299999999999</v>
      </c>
      <c r="G51">
        <f t="shared" si="2"/>
        <v>3.1923017167508983E-4</v>
      </c>
    </row>
    <row r="52" spans="1:7" x14ac:dyDescent="0.75">
      <c r="B52">
        <v>5.4589376255824718E-3</v>
      </c>
      <c r="C52">
        <f t="shared" si="0"/>
        <v>2.9799999999999996E-5</v>
      </c>
      <c r="D52">
        <v>0.1575</v>
      </c>
      <c r="E52">
        <v>15.75</v>
      </c>
      <c r="F52">
        <f t="shared" ref="F52:F55" si="26">E52-0.1597</f>
        <v>15.590299999999999</v>
      </c>
      <c r="G52">
        <f t="shared" si="2"/>
        <v>7.4867222836400222E-4</v>
      </c>
    </row>
    <row r="53" spans="1:7" x14ac:dyDescent="0.75">
      <c r="B53">
        <v>6.9065186599328032E-3</v>
      </c>
      <c r="C53">
        <f t="shared" si="0"/>
        <v>4.7700000000000001E-5</v>
      </c>
      <c r="D53">
        <v>0.18609999999999999</v>
      </c>
      <c r="E53">
        <v>18.61</v>
      </c>
      <c r="F53">
        <f t="shared" si="26"/>
        <v>18.450299999999999</v>
      </c>
      <c r="G53">
        <f t="shared" si="2"/>
        <v>1.0485512038246566E-3</v>
      </c>
    </row>
    <row r="54" spans="1:7" x14ac:dyDescent="0.75">
      <c r="B54">
        <v>8.0932070281193227E-3</v>
      </c>
      <c r="C54">
        <f t="shared" si="0"/>
        <v>6.5499999999999993E-5</v>
      </c>
      <c r="D54">
        <v>0.22270000000000001</v>
      </c>
      <c r="E54">
        <v>22.27</v>
      </c>
      <c r="F54">
        <f t="shared" si="26"/>
        <v>22.110299999999999</v>
      </c>
      <c r="G54">
        <f t="shared" si="2"/>
        <v>1.5058164925279786E-3</v>
      </c>
    </row>
    <row r="55" spans="1:7" x14ac:dyDescent="0.75">
      <c r="B55">
        <v>9.7621718894926237E-3</v>
      </c>
      <c r="C55">
        <f t="shared" si="0"/>
        <v>9.5299999999999985E-5</v>
      </c>
      <c r="D55">
        <v>0.25409999999999999</v>
      </c>
      <c r="E55">
        <v>25.41</v>
      </c>
      <c r="F55">
        <f t="shared" si="26"/>
        <v>25.250299999999999</v>
      </c>
      <c r="G55">
        <f t="shared" si="2"/>
        <v>1.9638841435046669E-3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Cécile Leduc</cp:lastModifiedBy>
  <dcterms:created xsi:type="dcterms:W3CDTF">2022-01-25T15:03:25Z</dcterms:created>
  <dcterms:modified xsi:type="dcterms:W3CDTF">2024-02-27T10:43:24Z</dcterms:modified>
</cp:coreProperties>
</file>