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30" windowHeight="6560" activeTab="0"/>
  </bookViews>
  <sheets>
    <sheet name="Fig. 3E" sheetId="1" r:id="rId1"/>
    <sheet name="Final plot" sheetId="2" r:id="rId2"/>
  </sheets>
  <definedNames/>
  <calcPr fullCalcOnLoad="1"/>
</workbook>
</file>

<file path=xl/sharedStrings.xml><?xml version="1.0" encoding="utf-8"?>
<sst xmlns="http://schemas.openxmlformats.org/spreadsheetml/2006/main" count="60" uniqueCount="36">
  <si>
    <t>A</t>
  </si>
  <si>
    <t>B</t>
  </si>
  <si>
    <t>C</t>
  </si>
  <si>
    <t>D</t>
  </si>
  <si>
    <t>E</t>
  </si>
  <si>
    <t>F</t>
  </si>
  <si>
    <t>G</t>
  </si>
  <si>
    <t>H</t>
  </si>
  <si>
    <t>ave std</t>
  </si>
  <si>
    <t>conc.</t>
  </si>
  <si>
    <t>log 10 0f conc.</t>
  </si>
  <si>
    <t>flu</t>
  </si>
  <si>
    <t>set 1</t>
  </si>
  <si>
    <t>dil factor</t>
  </si>
  <si>
    <t>anti log</t>
  </si>
  <si>
    <t>interpolated values</t>
  </si>
  <si>
    <t>florp read</t>
  </si>
  <si>
    <t>stdev</t>
  </si>
  <si>
    <t>sterror</t>
  </si>
  <si>
    <t xml:space="preserve">PhoP C </t>
  </si>
  <si>
    <t xml:space="preserve">Final </t>
  </si>
  <si>
    <t xml:space="preserve">PhoP KD </t>
  </si>
  <si>
    <t>Pde C</t>
  </si>
  <si>
    <t>Pde KD</t>
  </si>
  <si>
    <t>set 2</t>
  </si>
  <si>
    <t>p value phoP KD</t>
  </si>
  <si>
    <t>p value pde kD</t>
  </si>
  <si>
    <t>pde C</t>
  </si>
  <si>
    <t>pde KD</t>
  </si>
  <si>
    <t>phoP C</t>
  </si>
  <si>
    <t>PhoP KD</t>
  </si>
  <si>
    <t>cAMP (nM)</t>
  </si>
  <si>
    <t>no of cells</t>
  </si>
  <si>
    <t xml:space="preserve"> </t>
  </si>
  <si>
    <t>cAMP (nmol)</t>
  </si>
  <si>
    <t xml:space="preserve">cAMP levels of indicated knock-down mutants 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</si>
</sst>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</numFmts>
  <fonts count="48">
    <font>
      <sz val="10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5" applyNumberFormat="0" applyFill="0" applyAlignment="0" applyProtection="0"/>
    <xf numFmtId="0" fontId="43" fillId="31" borderId="0" applyNumberFormat="0" applyBorder="0" applyAlignment="0" applyProtection="0"/>
    <xf numFmtId="0" fontId="7" fillId="32" borderId="6" applyNumberFormat="0" applyFont="0" applyAlignment="0" applyProtection="0"/>
    <xf numFmtId="0" fontId="44" fillId="27" borderId="7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9" xfId="0" applyFill="1" applyBorder="1" applyAlignment="1">
      <alignment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25"/>
          <c:y val="0.1655"/>
          <c:w val="0.90475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'Final plot'!$E$2</c:f>
              <c:strCache>
                <c:ptCount val="1"/>
                <c:pt idx="0">
                  <c:v>cAMP (nM)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w="12700">
                <a:solidFill>
                  <a:srgbClr val="FF0000"/>
                </a:solidFill>
              </a:ln>
            </c:spPr>
          </c:dPt>
          <c:dPt>
            <c:idx val="1"/>
            <c:invertIfNegative val="0"/>
            <c:spPr>
              <a:solidFill>
                <a:srgbClr val="002060"/>
              </a:solidFill>
              <a:ln w="12700">
                <a:solidFill>
                  <a:srgbClr val="003366"/>
                </a:solidFill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 w="12700">
                <a:solidFill>
                  <a:srgbClr val="FF0000"/>
                </a:solidFill>
              </a:ln>
            </c:spPr>
          </c:dPt>
          <c:dPt>
            <c:idx val="3"/>
            <c:invertIfNegative val="0"/>
            <c:spPr>
              <a:solidFill>
                <a:srgbClr val="002060"/>
              </a:solidFill>
              <a:ln w="12700">
                <a:solidFill>
                  <a:srgbClr val="003366"/>
                </a:solidFill>
              </a:ln>
            </c:spPr>
          </c:dPt>
          <c:errBars>
            <c:errDir val="y"/>
            <c:errBarType val="both"/>
            <c:errValType val="cust"/>
            <c:plus>
              <c:numRef>
                <c:f>'Final plot'!$B$8:$B$11</c:f>
                <c:numCache>
                  <c:ptCount val="4"/>
                  <c:pt idx="0">
                    <c:v>0.1408505584308072</c:v>
                  </c:pt>
                  <c:pt idx="1">
                    <c:v>0.1351143075789695</c:v>
                  </c:pt>
                  <c:pt idx="2">
                    <c:v>0.12304414717208317</c:v>
                  </c:pt>
                  <c:pt idx="3">
                    <c:v>0.19204870618275638</c:v>
                  </c:pt>
                </c:numCache>
              </c:numRef>
            </c:plus>
            <c:minus>
              <c:numRef>
                <c:f>'Final plot'!$B$8:$B$11</c:f>
                <c:numCache>
                  <c:ptCount val="4"/>
                  <c:pt idx="0">
                    <c:v>0.1408505584308072</c:v>
                  </c:pt>
                  <c:pt idx="1">
                    <c:v>0.1351143075789695</c:v>
                  </c:pt>
                  <c:pt idx="2">
                    <c:v>0.12304414717208317</c:v>
                  </c:pt>
                  <c:pt idx="3">
                    <c:v>0.19204870618275638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'Final plot'!$F$1:$I$1</c:f>
              <c:strCache/>
            </c:strRef>
          </c:cat>
          <c:val>
            <c:numRef>
              <c:f>'Final plot'!$F$2:$I$2</c:f>
              <c:numCache/>
            </c:numRef>
          </c:val>
        </c:ser>
        <c:overlap val="-94"/>
        <c:gapWidth val="75"/>
        <c:axId val="30985999"/>
        <c:axId val="31645212"/>
      </c:barChart>
      <c:catAx>
        <c:axId val="3098599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645212"/>
        <c:crosses val="autoZero"/>
        <c:auto val="1"/>
        <c:lblOffset val="100"/>
        <c:tickLblSkip val="1"/>
        <c:noMultiLvlLbl val="0"/>
      </c:catAx>
      <c:valAx>
        <c:axId val="31645212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985999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7</xdr:row>
      <xdr:rowOff>76200</xdr:rowOff>
    </xdr:from>
    <xdr:to>
      <xdr:col>20</xdr:col>
      <xdr:colOff>104775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9486900" y="1200150"/>
        <a:ext cx="47910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0"/>
  <sheetViews>
    <sheetView tabSelected="1" zoomScale="95" zoomScaleNormal="95" workbookViewId="0" topLeftCell="A1">
      <selection activeCell="G4" sqref="G4"/>
    </sheetView>
  </sheetViews>
  <sheetFormatPr defaultColWidth="9.140625" defaultRowHeight="12.75"/>
  <cols>
    <col min="7" max="7" width="12.8515625" style="0" bestFit="1" customWidth="1"/>
    <col min="9" max="9" width="12.8515625" style="0" bestFit="1" customWidth="1"/>
    <col min="15" max="15" width="14.00390625" style="0" bestFit="1" customWidth="1"/>
  </cols>
  <sheetData>
    <row r="3" spans="9:13" ht="22.5">
      <c r="I3" s="8" t="s">
        <v>35</v>
      </c>
      <c r="J3" s="8"/>
      <c r="K3" s="8"/>
      <c r="L3" s="8"/>
      <c r="M3" s="8"/>
    </row>
    <row r="7" spans="1:13" ht="13.5">
      <c r="A7" s="3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</row>
    <row r="8" spans="1:14" ht="13.5">
      <c r="A8" s="4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v>540590</v>
      </c>
    </row>
    <row r="9" spans="1:14" ht="13.5">
      <c r="A9" s="4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>
        <v>540590</v>
      </c>
    </row>
    <row r="10" spans="1:14" ht="13.5">
      <c r="A10" s="4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v>540590</v>
      </c>
    </row>
    <row r="11" spans="1:14" ht="13.5">
      <c r="A11" s="4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v>540590</v>
      </c>
    </row>
    <row r="12" spans="1:14" ht="13.5">
      <c r="A12" s="4" t="s">
        <v>4</v>
      </c>
      <c r="B12" s="5">
        <v>863</v>
      </c>
      <c r="C12" s="5">
        <v>835</v>
      </c>
      <c r="D12" s="5">
        <v>851</v>
      </c>
      <c r="E12" s="5">
        <v>977</v>
      </c>
      <c r="F12" s="5">
        <v>1072</v>
      </c>
      <c r="G12" s="5">
        <v>1045</v>
      </c>
      <c r="H12" s="5">
        <v>677</v>
      </c>
      <c r="I12" s="5">
        <v>875</v>
      </c>
      <c r="J12" s="5">
        <v>3176</v>
      </c>
      <c r="K12" s="5">
        <v>3602</v>
      </c>
      <c r="L12" s="5"/>
      <c r="M12" s="5"/>
      <c r="N12" s="6">
        <v>540590</v>
      </c>
    </row>
    <row r="13" spans="1:14" ht="13.5">
      <c r="A13" s="4" t="s">
        <v>5</v>
      </c>
      <c r="B13" s="5">
        <v>922</v>
      </c>
      <c r="C13" s="5">
        <v>1325</v>
      </c>
      <c r="D13" s="5">
        <v>995</v>
      </c>
      <c r="E13" s="5">
        <v>1478</v>
      </c>
      <c r="F13" s="5">
        <v>1741</v>
      </c>
      <c r="G13" s="5">
        <v>2228</v>
      </c>
      <c r="H13" s="5">
        <v>1825</v>
      </c>
      <c r="I13" s="5">
        <v>2080</v>
      </c>
      <c r="J13" s="5">
        <v>3330</v>
      </c>
      <c r="K13" s="5">
        <v>3593</v>
      </c>
      <c r="L13" s="5"/>
      <c r="M13" s="5"/>
      <c r="N13" s="6">
        <v>540590</v>
      </c>
    </row>
    <row r="14" spans="1:14" ht="13.5">
      <c r="A14" s="4" t="s">
        <v>6</v>
      </c>
      <c r="B14" s="5">
        <v>283</v>
      </c>
      <c r="C14" s="5">
        <v>363</v>
      </c>
      <c r="D14" s="5">
        <v>466</v>
      </c>
      <c r="E14" s="5">
        <v>938</v>
      </c>
      <c r="F14" s="5">
        <v>1140</v>
      </c>
      <c r="G14" s="5">
        <v>1752</v>
      </c>
      <c r="H14" s="5">
        <v>2365</v>
      </c>
      <c r="I14" s="5">
        <v>1775</v>
      </c>
      <c r="J14" s="5">
        <v>3645</v>
      </c>
      <c r="K14" s="5">
        <v>4</v>
      </c>
      <c r="L14" s="5"/>
      <c r="M14" s="5"/>
      <c r="N14" s="6">
        <v>540590</v>
      </c>
    </row>
    <row r="15" spans="1:14" ht="13.5">
      <c r="A15" s="4" t="s">
        <v>7</v>
      </c>
      <c r="B15" s="5">
        <v>129</v>
      </c>
      <c r="C15" s="5">
        <v>190</v>
      </c>
      <c r="D15" s="5">
        <v>312</v>
      </c>
      <c r="E15" s="5">
        <v>559</v>
      </c>
      <c r="F15" s="5">
        <v>717</v>
      </c>
      <c r="G15" s="5">
        <v>1104</v>
      </c>
      <c r="H15" s="5">
        <v>1274</v>
      </c>
      <c r="I15" s="5">
        <v>1144</v>
      </c>
      <c r="J15" s="5">
        <v>3305</v>
      </c>
      <c r="K15" s="5">
        <v>4</v>
      </c>
      <c r="L15" s="5"/>
      <c r="M15" s="5"/>
      <c r="N15" s="6">
        <v>540590</v>
      </c>
    </row>
    <row r="17" spans="1:10" ht="12">
      <c r="A17" t="s">
        <v>8</v>
      </c>
      <c r="B17">
        <f>AVERAGE(B14:B15)</f>
        <v>206</v>
      </c>
      <c r="C17">
        <f aca="true" t="shared" si="0" ref="C17:J17">AVERAGE(C14:C15)</f>
        <v>276.5</v>
      </c>
      <c r="D17">
        <f t="shared" si="0"/>
        <v>389</v>
      </c>
      <c r="E17">
        <f t="shared" si="0"/>
        <v>748.5</v>
      </c>
      <c r="F17">
        <f t="shared" si="0"/>
        <v>928.5</v>
      </c>
      <c r="G17">
        <f t="shared" si="0"/>
        <v>1428</v>
      </c>
      <c r="H17">
        <f t="shared" si="0"/>
        <v>1819.5</v>
      </c>
      <c r="I17">
        <f t="shared" si="0"/>
        <v>1459.5</v>
      </c>
      <c r="J17">
        <f t="shared" si="0"/>
        <v>3475</v>
      </c>
    </row>
    <row r="18" spans="14:16" ht="14.25">
      <c r="N18" s="1" t="s">
        <v>9</v>
      </c>
      <c r="O18" s="1" t="s">
        <v>10</v>
      </c>
      <c r="P18" t="s">
        <v>11</v>
      </c>
    </row>
    <row r="19" spans="2:16" ht="14.25">
      <c r="B19">
        <f>AVERAGE(B12:B13)</f>
        <v>892.5</v>
      </c>
      <c r="C19">
        <f aca="true" t="shared" si="1" ref="C19:K19">AVERAGE(C12:C13)</f>
        <v>1080</v>
      </c>
      <c r="D19">
        <f t="shared" si="1"/>
        <v>923</v>
      </c>
      <c r="E19">
        <f t="shared" si="1"/>
        <v>1227.5</v>
      </c>
      <c r="F19">
        <f t="shared" si="1"/>
        <v>1406.5</v>
      </c>
      <c r="G19">
        <f t="shared" si="1"/>
        <v>1636.5</v>
      </c>
      <c r="H19">
        <f t="shared" si="1"/>
        <v>1251</v>
      </c>
      <c r="I19">
        <f t="shared" si="1"/>
        <v>1477.5</v>
      </c>
      <c r="J19">
        <f t="shared" si="1"/>
        <v>3253</v>
      </c>
      <c r="K19">
        <f t="shared" si="1"/>
        <v>3597.5</v>
      </c>
      <c r="N19" s="1">
        <v>100000</v>
      </c>
      <c r="O19" s="1">
        <v>4</v>
      </c>
      <c r="P19">
        <v>206</v>
      </c>
    </row>
    <row r="20" spans="14:16" ht="14.25">
      <c r="N20" s="1">
        <v>100</v>
      </c>
      <c r="O20" s="1">
        <v>2</v>
      </c>
      <c r="P20">
        <v>276.5</v>
      </c>
    </row>
    <row r="21" spans="3:16" ht="14.25">
      <c r="C21">
        <f>AVERAGE(B19:C19)</f>
        <v>986.25</v>
      </c>
      <c r="D21">
        <f>AVERAGE(D19:E19)</f>
        <v>1075.25</v>
      </c>
      <c r="F21">
        <f>AVERAGE(F19:G19)</f>
        <v>1521.5</v>
      </c>
      <c r="G21">
        <f>AVERAGE(H19:I19)</f>
        <v>1364.25</v>
      </c>
      <c r="L21" s="1">
        <v>986.25</v>
      </c>
      <c r="N21" s="1">
        <v>30</v>
      </c>
      <c r="O21" s="1">
        <v>1.4771212547196624</v>
      </c>
      <c r="P21">
        <v>389</v>
      </c>
    </row>
    <row r="22" spans="12:16" ht="14.25">
      <c r="L22" s="1">
        <v>1075.25</v>
      </c>
      <c r="N22" s="1">
        <v>10</v>
      </c>
      <c r="O22" s="1">
        <v>1</v>
      </c>
      <c r="P22">
        <v>748.5</v>
      </c>
    </row>
    <row r="23" spans="2:16" ht="14.25">
      <c r="B23" t="s">
        <v>12</v>
      </c>
      <c r="C23">
        <v>892.5</v>
      </c>
      <c r="E23">
        <f>AVERAGE(C18:C19)</f>
        <v>1080</v>
      </c>
      <c r="L23" s="1">
        <v>1521.5</v>
      </c>
      <c r="N23" s="1">
        <v>3</v>
      </c>
      <c r="O23" s="1">
        <v>0.47712125471966244</v>
      </c>
      <c r="P23">
        <v>928.5</v>
      </c>
    </row>
    <row r="24" spans="3:16" ht="14.25">
      <c r="C24">
        <v>923</v>
      </c>
      <c r="E24">
        <v>1227.5</v>
      </c>
      <c r="L24" s="1">
        <v>1364.25</v>
      </c>
      <c r="N24" s="1">
        <v>1</v>
      </c>
      <c r="O24" s="1">
        <v>0</v>
      </c>
      <c r="P24">
        <v>1428</v>
      </c>
    </row>
    <row r="25" spans="3:16" ht="14.25">
      <c r="C25">
        <v>1406.5</v>
      </c>
      <c r="E25">
        <v>1636.5</v>
      </c>
      <c r="N25" s="1">
        <v>0.3</v>
      </c>
      <c r="O25" s="1">
        <v>-0.5228787452803376</v>
      </c>
      <c r="P25">
        <v>1819.5</v>
      </c>
    </row>
    <row r="26" spans="3:16" ht="14.25">
      <c r="C26">
        <v>1251</v>
      </c>
      <c r="E26">
        <v>1477.5</v>
      </c>
      <c r="N26" s="1">
        <v>0.003</v>
      </c>
      <c r="O26" s="1">
        <v>-1.5228787452803376</v>
      </c>
      <c r="P26">
        <v>1459.5</v>
      </c>
    </row>
    <row r="30" ht="14.25">
      <c r="O30" s="1"/>
    </row>
    <row r="31" ht="14.25">
      <c r="O31" s="1"/>
    </row>
    <row r="32" ht="14.25">
      <c r="O32" s="1"/>
    </row>
    <row r="33" ht="14.25">
      <c r="O33" s="1"/>
    </row>
    <row r="34" ht="14.25">
      <c r="O34" s="1"/>
    </row>
    <row r="35" ht="12">
      <c r="C35" t="s">
        <v>12</v>
      </c>
    </row>
    <row r="37" spans="3:9" ht="14.25">
      <c r="C37" s="1"/>
      <c r="D37" s="1" t="s">
        <v>13</v>
      </c>
      <c r="E37" s="1" t="s">
        <v>14</v>
      </c>
      <c r="F37" s="1" t="s">
        <v>15</v>
      </c>
      <c r="G37" s="1" t="s">
        <v>16</v>
      </c>
      <c r="H37" t="s">
        <v>17</v>
      </c>
      <c r="I37" t="s">
        <v>18</v>
      </c>
    </row>
    <row r="38" spans="3:14" ht="14.25">
      <c r="C38" s="1" t="s">
        <v>19</v>
      </c>
      <c r="D38" s="1">
        <f>E38*2</f>
        <v>8.308244153451305</v>
      </c>
      <c r="E38" s="1">
        <f>POWER(10,F38)</f>
        <v>4.154122076725653</v>
      </c>
      <c r="F38" s="2">
        <v>0.618479254950478</v>
      </c>
      <c r="G38" s="1">
        <v>892.5</v>
      </c>
      <c r="H38">
        <f>STDEV(F38,F47)</f>
        <v>0.1694527347919705</v>
      </c>
      <c r="I38">
        <f>H38/2</f>
        <v>0.08472636739598526</v>
      </c>
      <c r="N38" t="s">
        <v>20</v>
      </c>
    </row>
    <row r="39" spans="3:17" ht="14.25">
      <c r="C39" s="1" t="s">
        <v>21</v>
      </c>
      <c r="D39" s="1">
        <f>E39*2</f>
        <v>7.56131476020232</v>
      </c>
      <c r="E39" s="1">
        <f>POWER(10,F39)</f>
        <v>3.78065738010116</v>
      </c>
      <c r="F39" s="2">
        <v>0.577567321458379</v>
      </c>
      <c r="G39" s="1">
        <v>923</v>
      </c>
      <c r="H39">
        <f>STDEV(F39,F48)</f>
        <v>0.2644837582596634</v>
      </c>
      <c r="I39">
        <f>H39/2</f>
        <v>0.1322418791298317</v>
      </c>
      <c r="M39" s="1"/>
      <c r="N39" s="1" t="s">
        <v>13</v>
      </c>
      <c r="O39" s="1" t="s">
        <v>14</v>
      </c>
      <c r="P39" s="1" t="s">
        <v>15</v>
      </c>
      <c r="Q39" s="1" t="s">
        <v>16</v>
      </c>
    </row>
    <row r="40" spans="3:17" ht="14.25">
      <c r="C40" s="1" t="s">
        <v>22</v>
      </c>
      <c r="D40" s="1">
        <f>E40*2</f>
        <v>1.9811959627989302</v>
      </c>
      <c r="E40" s="1">
        <f>POWER(10,F40)</f>
        <v>0.9905979813994651</v>
      </c>
      <c r="F40" s="2">
        <v>-0.0041025613404057</v>
      </c>
      <c r="G40" s="1">
        <v>1406.5</v>
      </c>
      <c r="H40">
        <f>STDEV(F40,F49)</f>
        <v>0.1939751940390684</v>
      </c>
      <c r="I40">
        <f>H40/2</f>
        <v>0.0969875970195342</v>
      </c>
      <c r="M40" s="1" t="s">
        <v>19</v>
      </c>
      <c r="N40" s="1">
        <f>O40*2</f>
        <v>6.257984814441556</v>
      </c>
      <c r="O40" s="1">
        <f>POWER(10,P40)</f>
        <v>3.128992407220778</v>
      </c>
      <c r="P40" s="2">
        <v>0.495404509293167</v>
      </c>
      <c r="Q40" s="1">
        <f>AVERAGE(G38,G47)</f>
        <v>986.25</v>
      </c>
    </row>
    <row r="41" spans="3:17" ht="14.25">
      <c r="C41" s="1" t="s">
        <v>23</v>
      </c>
      <c r="D41" s="1">
        <f>E41*2</f>
        <v>3.0003547919597504</v>
      </c>
      <c r="E41" s="1">
        <f>POWER(10,F41)</f>
        <v>1.5001773959798752</v>
      </c>
      <c r="F41" s="2">
        <v>0.1761426174156</v>
      </c>
      <c r="G41" s="1">
        <v>1251</v>
      </c>
      <c r="H41">
        <f>STDEV(F41,F50)</f>
        <v>0.18607540021192073</v>
      </c>
      <c r="I41">
        <f>H41/2</f>
        <v>0.09303770010596037</v>
      </c>
      <c r="M41" s="1" t="s">
        <v>21</v>
      </c>
      <c r="N41" s="1">
        <f>O41*2</f>
        <v>4.8490028705471016</v>
      </c>
      <c r="O41" s="1">
        <f>POWER(10,P41)</f>
        <v>2.4245014352735508</v>
      </c>
      <c r="P41" s="2">
        <v>0.384622445548346</v>
      </c>
      <c r="Q41" s="1">
        <f>AVERAGE(G39,G48)</f>
        <v>1075.25</v>
      </c>
    </row>
    <row r="42" spans="13:17" ht="14.25">
      <c r="M42" s="1" t="s">
        <v>22</v>
      </c>
      <c r="N42" s="1">
        <f>O42*2</f>
        <v>1.4522533061875775</v>
      </c>
      <c r="O42" s="1">
        <f>POWER(10,P42)</f>
        <v>0.7261266530937888</v>
      </c>
      <c r="P42" s="2">
        <v>-0.13898762180345</v>
      </c>
      <c r="Q42" s="1">
        <f>AVERAGE(G40,G49)</f>
        <v>1521.5</v>
      </c>
    </row>
    <row r="43" spans="13:17" ht="14.25">
      <c r="M43" s="1" t="s">
        <v>23</v>
      </c>
      <c r="N43" s="1">
        <f>O43*2</f>
        <v>2.2178006654424105</v>
      </c>
      <c r="O43" s="1">
        <f>POWER(10,P43)</f>
        <v>1.1089003327212053</v>
      </c>
      <c r="P43" s="2">
        <v>0.0448925137827391</v>
      </c>
      <c r="Q43" s="1">
        <f>AVERAGE(G41,G50)</f>
        <v>1364.25</v>
      </c>
    </row>
    <row r="44" ht="12">
      <c r="C44" t="s">
        <v>24</v>
      </c>
    </row>
    <row r="45" ht="14.25">
      <c r="Q45" s="1"/>
    </row>
    <row r="46" spans="3:17" ht="14.25">
      <c r="C46" s="1"/>
      <c r="D46" s="1" t="s">
        <v>13</v>
      </c>
      <c r="E46" s="1" t="s">
        <v>14</v>
      </c>
      <c r="F46" s="1" t="s">
        <v>15</v>
      </c>
      <c r="G46" s="1" t="s">
        <v>16</v>
      </c>
      <c r="I46" s="7" t="s">
        <v>25</v>
      </c>
      <c r="L46" s="7" t="s">
        <v>26</v>
      </c>
      <c r="Q46" s="1"/>
    </row>
    <row r="47" spans="3:17" ht="14.25">
      <c r="C47" s="1" t="s">
        <v>19</v>
      </c>
      <c r="D47" s="1">
        <f>E47*2</f>
        <v>4.784834214536534</v>
      </c>
      <c r="E47" s="1">
        <f>POWER(10,F47)</f>
        <v>2.392417107268267</v>
      </c>
      <c r="F47" s="2">
        <v>0.378836899226462</v>
      </c>
      <c r="G47" s="1">
        <v>1080</v>
      </c>
      <c r="I47">
        <v>8.308244153451303</v>
      </c>
      <c r="J47">
        <v>7.56131476020232</v>
      </c>
      <c r="L47">
        <v>1.9811959627989304</v>
      </c>
      <c r="M47">
        <v>3.0003547919597504</v>
      </c>
      <c r="Q47" s="1"/>
    </row>
    <row r="48" spans="3:13" ht="14.25">
      <c r="C48" s="1" t="s">
        <v>21</v>
      </c>
      <c r="D48" s="1">
        <f>E48*2</f>
        <v>3.195661710951295</v>
      </c>
      <c r="E48" s="1">
        <f>POWER(10,F48)</f>
        <v>1.5978308554756475</v>
      </c>
      <c r="F48" s="2">
        <v>0.203530803500156</v>
      </c>
      <c r="G48" s="1">
        <v>1227.5</v>
      </c>
      <c r="I48">
        <v>4.784834214536534</v>
      </c>
      <c r="J48">
        <v>3.195661710951295</v>
      </c>
      <c r="L48">
        <v>1.053428549340325</v>
      </c>
      <c r="M48">
        <v>1.636900413754864</v>
      </c>
    </row>
    <row r="49" spans="3:13" ht="14.25">
      <c r="C49" s="1" t="s">
        <v>22</v>
      </c>
      <c r="D49" s="1">
        <f>E49*2</f>
        <v>1.053428549340325</v>
      </c>
      <c r="E49" s="1">
        <f>POWER(10,F49)</f>
        <v>0.5267142746701625</v>
      </c>
      <c r="F49" s="2">
        <v>-0.278424911514409</v>
      </c>
      <c r="G49" s="1">
        <v>1636.5</v>
      </c>
      <c r="I49">
        <v>6.2579848144415555</v>
      </c>
      <c r="J49">
        <v>4.849002870547101</v>
      </c>
      <c r="L49">
        <v>1.4522533061875775</v>
      </c>
      <c r="M49">
        <v>2.2178006654424105</v>
      </c>
    </row>
    <row r="50" spans="3:12" ht="14.25">
      <c r="C50" s="1" t="s">
        <v>23</v>
      </c>
      <c r="D50" s="1">
        <f>E50*2</f>
        <v>1.6369004137548637</v>
      </c>
      <c r="E50" s="1">
        <f>POWER(10,F50)</f>
        <v>0.8184502068774319</v>
      </c>
      <c r="F50" s="2">
        <v>-0.0870077371880998</v>
      </c>
      <c r="G50" s="1">
        <v>1477.5</v>
      </c>
      <c r="I50">
        <f>TTEST(I47:I49,J47:J49,2,1)</f>
        <v>0.03958975503451855</v>
      </c>
      <c r="L50">
        <f>TTEST(L47:L49,M47:M49,2,1)</f>
        <v>0.02466952359780864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G4">
      <selection activeCell="K43" sqref="K43"/>
    </sheetView>
  </sheetViews>
  <sheetFormatPr defaultColWidth="9.140625" defaultRowHeight="12.75"/>
  <cols>
    <col min="1" max="1" width="12.8515625" style="0" bestFit="1" customWidth="1"/>
    <col min="6" max="12" width="12.8515625" style="0" bestFit="1" customWidth="1"/>
  </cols>
  <sheetData>
    <row r="1" spans="6:10" ht="14.25">
      <c r="F1" t="s">
        <v>27</v>
      </c>
      <c r="G1" s="1" t="s">
        <v>28</v>
      </c>
      <c r="H1" t="s">
        <v>29</v>
      </c>
      <c r="I1" t="s">
        <v>30</v>
      </c>
      <c r="J1" s="1"/>
    </row>
    <row r="2" spans="5:9" ht="12">
      <c r="E2" t="s">
        <v>31</v>
      </c>
      <c r="F2">
        <v>1.0000000001291647</v>
      </c>
      <c r="G2">
        <v>1.527144511415153</v>
      </c>
      <c r="H2">
        <v>4.30915515123059</v>
      </c>
      <c r="I2">
        <v>3.338951166792593</v>
      </c>
    </row>
    <row r="3" spans="5:9" ht="12">
      <c r="E3" t="s">
        <v>32</v>
      </c>
      <c r="F3">
        <f>F2/45</f>
        <v>0.02222222222509255</v>
      </c>
      <c r="G3">
        <f>G2/45</f>
        <v>0.03393654469811451</v>
      </c>
      <c r="H3">
        <f>H2/45</f>
        <v>0.09575900336067979</v>
      </c>
      <c r="I3">
        <f>I2/45</f>
        <v>0.07419891481761318</v>
      </c>
    </row>
    <row r="4" spans="6:9" ht="12">
      <c r="F4">
        <f>F3*1000</f>
        <v>22.222222225092548</v>
      </c>
      <c r="G4">
        <f>G3*1000</f>
        <v>33.93654469811451</v>
      </c>
      <c r="H4">
        <f>H3*1000</f>
        <v>95.75900336067978</v>
      </c>
      <c r="I4">
        <f>I3*1000</f>
        <v>74.19891481761317</v>
      </c>
    </row>
    <row r="8" spans="1:2" ht="12">
      <c r="A8">
        <v>0.0969875970195342</v>
      </c>
      <c r="B8">
        <f>A8*1.45225330618758</f>
        <v>0.1408505584308072</v>
      </c>
    </row>
    <row r="9" spans="1:2" ht="12">
      <c r="A9">
        <v>0.09303770010596037</v>
      </c>
      <c r="B9">
        <f>A9*1.45225330618758</f>
        <v>0.1351143075789695</v>
      </c>
    </row>
    <row r="10" spans="1:11" ht="12">
      <c r="A10">
        <v>0.08472636739598526</v>
      </c>
      <c r="B10">
        <f>A10*I29</f>
        <v>0.12304414717208317</v>
      </c>
      <c r="K10" t="s">
        <v>33</v>
      </c>
    </row>
    <row r="11" spans="1:2" ht="12">
      <c r="A11">
        <v>0.13224187912983168</v>
      </c>
      <c r="B11">
        <f>A11*1.45225330618758</f>
        <v>0.19204870618275638</v>
      </c>
    </row>
    <row r="28" spans="4:12" ht="14.25">
      <c r="D28" t="s">
        <v>29</v>
      </c>
      <c r="E28" t="s">
        <v>30</v>
      </c>
      <c r="I28" t="s">
        <v>27</v>
      </c>
      <c r="J28" s="1" t="s">
        <v>28</v>
      </c>
      <c r="K28" t="s">
        <v>29</v>
      </c>
      <c r="L28" t="s">
        <v>30</v>
      </c>
    </row>
    <row r="29" spans="3:12" ht="12">
      <c r="C29" t="s">
        <v>31</v>
      </c>
      <c r="D29">
        <v>6.2579848144415555</v>
      </c>
      <c r="E29">
        <v>4.849002870547101</v>
      </c>
      <c r="H29" t="s">
        <v>34</v>
      </c>
      <c r="I29">
        <v>1.45225330618758</v>
      </c>
      <c r="J29">
        <v>2.2178006654424105</v>
      </c>
      <c r="K29">
        <v>6.2579848144415555</v>
      </c>
      <c r="L29">
        <v>4.849002870547101</v>
      </c>
    </row>
    <row r="30" spans="4:12" ht="12">
      <c r="D30">
        <f>1.45225330618758*D29</f>
        <v>9.088179136844419</v>
      </c>
      <c r="E30">
        <f>I29*E29</f>
        <v>7.0419804504650925</v>
      </c>
      <c r="I30">
        <f>I29/1.452253306</f>
        <v>1.0000000001291647</v>
      </c>
      <c r="J30">
        <f>J29/1.452253306</f>
        <v>1.527144511415153</v>
      </c>
      <c r="K30">
        <f>K29/1.452253306</f>
        <v>4.30915515123059</v>
      </c>
      <c r="L30">
        <f>L29/1.452253306</f>
        <v>3.338951166792593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milberpdc</dc:creator>
  <cp:keywords/>
  <dc:description/>
  <cp:lastModifiedBy>Khushboo Mehta</cp:lastModifiedBy>
  <dcterms:created xsi:type="dcterms:W3CDTF">2023-04-13T19:47:07Z</dcterms:created>
  <dcterms:modified xsi:type="dcterms:W3CDTF">2024-04-24T12:36:31Z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328946F8568C40159085A0FC4FCF5339</vt:lpwstr>
  </property>
  <property fmtid="{D5CDD505-2E9C-101B-9397-08002B2CF9AE}" pid="3" name="KSOProductBuildVer">
    <vt:lpwstr>1033-11.2.0.11537</vt:lpwstr>
  </property>
</Properties>
</file>