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xlankester/Library/CloudStorage/Dropbox/3. WSU documents/2. PROJECTS/20. SEBI/4. Papers : Reports :Presentations/2. Papers/SEBI Surveillance paper/1. Manuscript/eLife submission/Sub 3/Supp Files/SF5/"/>
    </mc:Choice>
  </mc:AlternateContent>
  <xr:revisionPtr revIDLastSave="0" documentId="13_ncr:1_{245642A7-0015-5749-B78A-EC747FF73E9F}" xr6:coauthVersionLast="47" xr6:coauthVersionMax="47" xr10:uidLastSave="{00000000-0000-0000-0000-000000000000}"/>
  <bookViews>
    <workbookView xWindow="4900" yWindow="760" windowWidth="29660" windowHeight="19220" xr2:uid="{9523AEF5-3322-BE49-A4A6-853B9E70013F}"/>
  </bookViews>
  <sheets>
    <sheet name="Expected Abor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N16" i="2"/>
  <c r="M16" i="2"/>
  <c r="O18" i="2" l="1"/>
  <c r="N18" i="2"/>
  <c r="M18" i="2"/>
  <c r="O20" i="2"/>
  <c r="N20" i="2"/>
  <c r="M20" i="2"/>
  <c r="O19" i="2"/>
  <c r="N19" i="2"/>
  <c r="M19" i="2"/>
  <c r="I12" i="2"/>
  <c r="F12" i="2"/>
  <c r="O21" i="2"/>
  <c r="N21" i="2"/>
  <c r="M21" i="2"/>
  <c r="F27" i="2" l="1"/>
  <c r="F29" i="2" s="1"/>
  <c r="E27" i="2"/>
  <c r="E29" i="2" s="1"/>
  <c r="D27" i="2"/>
  <c r="D29" i="2" s="1"/>
  <c r="I14" i="2"/>
  <c r="I13" i="2"/>
  <c r="I10" i="2"/>
  <c r="I9" i="2"/>
  <c r="I7" i="2"/>
  <c r="I20" i="2" s="1"/>
  <c r="I6" i="2"/>
  <c r="I5" i="2"/>
  <c r="I4" i="2"/>
  <c r="I19" i="2" s="1"/>
  <c r="L14" i="2"/>
  <c r="L13" i="2"/>
  <c r="L10" i="2"/>
  <c r="L9" i="2"/>
  <c r="L7" i="2"/>
  <c r="L20" i="2" s="1"/>
  <c r="L6" i="2"/>
  <c r="L5" i="2"/>
  <c r="L4" i="2"/>
  <c r="F14" i="2"/>
  <c r="F13" i="2"/>
  <c r="F10" i="2"/>
  <c r="F9" i="2"/>
  <c r="F7" i="2"/>
  <c r="F20" i="2" s="1"/>
  <c r="F6" i="2"/>
  <c r="F5" i="2"/>
  <c r="F4" i="2"/>
  <c r="L8" i="2"/>
  <c r="I8" i="2"/>
  <c r="F8" i="2"/>
  <c r="L19" i="2" l="1"/>
  <c r="L18" i="2"/>
  <c r="R18" i="2" s="1"/>
  <c r="F19" i="2"/>
  <c r="P14" i="2"/>
  <c r="P6" i="2"/>
  <c r="P13" i="2"/>
  <c r="S13" i="2" s="1"/>
  <c r="P7" i="2"/>
  <c r="P10" i="2"/>
  <c r="S10" i="2" s="1"/>
  <c r="P9" i="2"/>
  <c r="S9" i="2" s="1"/>
  <c r="P8" i="2"/>
  <c r="S8" i="2" s="1"/>
  <c r="P4" i="2"/>
  <c r="P11" i="2"/>
  <c r="S11" i="2" s="1"/>
  <c r="P3" i="2"/>
  <c r="P5" i="2"/>
  <c r="P12" i="2"/>
  <c r="S12" i="2" s="1"/>
  <c r="P15" i="2"/>
  <c r="S15" i="2" s="1"/>
  <c r="R14" i="2"/>
  <c r="R10" i="2"/>
  <c r="U10" i="2" s="1"/>
  <c r="R6" i="2"/>
  <c r="U6" i="2" s="1"/>
  <c r="R13" i="2"/>
  <c r="U13" i="2" s="1"/>
  <c r="R9" i="2"/>
  <c r="U9" i="2" s="1"/>
  <c r="Q9" i="2"/>
  <c r="T9" i="2" s="1"/>
  <c r="R4" i="2"/>
  <c r="Q12" i="2"/>
  <c r="T12" i="2" s="1"/>
  <c r="R3" i="2"/>
  <c r="Q11" i="2"/>
  <c r="Q14" i="2"/>
  <c r="T14" i="2" s="1"/>
  <c r="Q10" i="2"/>
  <c r="T10" i="2" s="1"/>
  <c r="Q6" i="2"/>
  <c r="T6" i="2" s="1"/>
  <c r="R5" i="2"/>
  <c r="Q18" i="2"/>
  <c r="Q13" i="2"/>
  <c r="T13" i="2" s="1"/>
  <c r="Q5" i="2"/>
  <c r="Q4" i="2"/>
  <c r="R7" i="2"/>
  <c r="Q7" i="2"/>
  <c r="Q8" i="2"/>
  <c r="R11" i="2"/>
  <c r="Q15" i="2"/>
  <c r="T15" i="2" s="1"/>
  <c r="R12" i="2"/>
  <c r="U12" i="2" s="1"/>
  <c r="R8" i="2"/>
  <c r="R15" i="2"/>
  <c r="U15" i="2" s="1"/>
  <c r="Q3" i="2"/>
  <c r="L21" i="2"/>
  <c r="F21" i="2"/>
  <c r="U18" i="2"/>
  <c r="I21" i="2"/>
  <c r="F18" i="2"/>
  <c r="P18" i="2" s="1"/>
  <c r="T8" i="2"/>
  <c r="I18" i="2"/>
  <c r="T11" i="2"/>
  <c r="U14" i="2"/>
  <c r="U8" i="2"/>
  <c r="U11" i="2"/>
  <c r="S14" i="2"/>
  <c r="S6" i="2"/>
  <c r="U4" i="2"/>
  <c r="S18" i="2" l="1"/>
  <c r="T18" i="2"/>
  <c r="T7" i="2"/>
  <c r="Q20" i="2"/>
  <c r="T20" i="2" s="1"/>
  <c r="U7" i="2"/>
  <c r="R20" i="2"/>
  <c r="U20" i="2" s="1"/>
  <c r="S7" i="2"/>
  <c r="P20" i="2"/>
  <c r="S20" i="2" s="1"/>
  <c r="S3" i="2"/>
  <c r="P19" i="2"/>
  <c r="S19" i="2" s="1"/>
  <c r="U5" i="2"/>
  <c r="R21" i="2"/>
  <c r="U21" i="2" s="1"/>
  <c r="S5" i="2"/>
  <c r="P21" i="2"/>
  <c r="S21" i="2" s="1"/>
  <c r="T3" i="2"/>
  <c r="Q19" i="2"/>
  <c r="T19" i="2" s="1"/>
  <c r="U3" i="2"/>
  <c r="R19" i="2"/>
  <c r="U19" i="2" s="1"/>
  <c r="T5" i="2"/>
  <c r="Q21" i="2"/>
  <c r="T21" i="2" s="1"/>
  <c r="T4" i="2"/>
  <c r="S4" i="2"/>
</calcChain>
</file>

<file path=xl/sharedStrings.xml><?xml version="1.0" encoding="utf-8"?>
<sst xmlns="http://schemas.openxmlformats.org/spreadsheetml/2006/main" count="78" uniqueCount="54">
  <si>
    <t>Ward</t>
  </si>
  <si>
    <t>District</t>
  </si>
  <si>
    <t>Babati</t>
  </si>
  <si>
    <t>Moshi Rural</t>
  </si>
  <si>
    <t>Longido</t>
  </si>
  <si>
    <t>Karatu</t>
  </si>
  <si>
    <t>Meru</t>
  </si>
  <si>
    <t>Hai</t>
  </si>
  <si>
    <t>Monduli</t>
  </si>
  <si>
    <t>Moshi Municipality</t>
  </si>
  <si>
    <t>Arri</t>
  </si>
  <si>
    <t>Arusha Chini</t>
  </si>
  <si>
    <t>Engarenaibor</t>
  </si>
  <si>
    <t>Engikaret</t>
  </si>
  <si>
    <t>Kansay</t>
  </si>
  <si>
    <t>Kimokouwa</t>
  </si>
  <si>
    <t>Kindi</t>
  </si>
  <si>
    <t>Machame Mashariki</t>
  </si>
  <si>
    <t>Meserani</t>
  </si>
  <si>
    <t>Selela</t>
  </si>
  <si>
    <t>Cattle local</t>
  </si>
  <si>
    <t>Cattle total</t>
  </si>
  <si>
    <t>Goats local</t>
  </si>
  <si>
    <t>Goats improved</t>
  </si>
  <si>
    <t>Cattle improved</t>
  </si>
  <si>
    <t>Goats total</t>
  </si>
  <si>
    <t>Sheep local</t>
  </si>
  <si>
    <t>Sheep improved</t>
  </si>
  <si>
    <t>Sheep total</t>
  </si>
  <si>
    <t>FROM SEEDZ QUESTIONNAIRE</t>
  </si>
  <si>
    <t>Cattle</t>
  </si>
  <si>
    <t>Goats</t>
  </si>
  <si>
    <t>Sheep</t>
  </si>
  <si>
    <t>Total Abortions</t>
  </si>
  <si>
    <t>Total Livestock at compounds in SEEDZ HH</t>
  </si>
  <si>
    <t>Reported abortions (SEBI)</t>
  </si>
  <si>
    <t>% investigated</t>
  </si>
  <si>
    <t>Abortions/head of livestock</t>
  </si>
  <si>
    <t>NOTE: Rau data is based on average of four Uru wards (former name of Rau) (Takwimu za mifugo Kilimanjaro_v3_combined.xls)</t>
  </si>
  <si>
    <t xml:space="preserve">Agroecological </t>
  </si>
  <si>
    <t>SH</t>
  </si>
  <si>
    <t>P</t>
  </si>
  <si>
    <t>AP</t>
  </si>
  <si>
    <t>Abortions in household (over 12 month period)</t>
  </si>
  <si>
    <t>Abortions in compound (over 12 month period)</t>
  </si>
  <si>
    <t>Expected no. abortions over 24 month SEBI study</t>
  </si>
  <si>
    <t>TOTAL wards where we have livestock data</t>
  </si>
  <si>
    <t>TOTAL SH wards where we have livestock data</t>
  </si>
  <si>
    <t>TOTAL AP wardswhere we have livestock data</t>
  </si>
  <si>
    <t>TOTAL P wards where we have livestock data</t>
  </si>
  <si>
    <t>Rau/Uru Kusini</t>
  </si>
  <si>
    <t>Magugu/Sarame</t>
  </si>
  <si>
    <t>Kikwe/Nambala village</t>
  </si>
  <si>
    <t>NOTE: No livestock data from Machame Mashariki through the Ministry census, but figures for 2023 provided by the LFO (conveyed orally to the research team)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</si>
</sst>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 (Body)"/>
    </font>
    <font>
      <b/>
      <sz val="14"/>
      <color theme="1"/>
      <name val="Calibri (Body)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4" fontId="0" fillId="0" borderId="0" xfId="0" applyNumberFormat="1"/>
    <xf numFmtId="3" fontId="4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4" fontId="1" fillId="0" borderId="0" xfId="0" applyNumberFormat="1" applyFont="1"/>
    <xf numFmtId="2" fontId="0" fillId="0" borderId="0" xfId="0" applyNumberFormat="1"/>
    <xf numFmtId="3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/>
    <xf numFmtId="3" fontId="4" fillId="2" borderId="0" xfId="0" applyNumberFormat="1" applyFont="1" applyFill="1"/>
    <xf numFmtId="3" fontId="5" fillId="2" borderId="0" xfId="0" applyNumberFormat="1" applyFont="1" applyFill="1"/>
    <xf numFmtId="0" fontId="6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/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3" fontId="4" fillId="3" borderId="0" xfId="0" applyNumberFormat="1" applyFont="1" applyFill="1"/>
    <xf numFmtId="3" fontId="5" fillId="3" borderId="0" xfId="0" applyNumberFormat="1" applyFont="1" applyFill="1"/>
    <xf numFmtId="0" fontId="6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859D-3933-E24F-92AE-476942443AB1}">
  <dimension ref="A1:V46"/>
  <sheetViews>
    <sheetView tabSelected="1" zoomScale="115" zoomScaleNormal="115" workbookViewId="0">
      <pane xSplit="6560" ySplit="1380" activePane="bottomLeft"/>
      <selection activeCell="C3" sqref="C3"/>
      <selection pane="topRight" activeCell="R4" sqref="R4"/>
      <selection pane="bottomLeft" activeCell="A30" sqref="A30"/>
      <selection pane="bottomRight" activeCell="O26" sqref="O26"/>
    </sheetView>
  </sheetViews>
  <sheetFormatPr baseColWidth="10" defaultRowHeight="16" x14ac:dyDescent="0.2"/>
  <cols>
    <col min="1" max="1" width="43.83203125" style="4" customWidth="1"/>
    <col min="2" max="2" width="27.5" style="4" customWidth="1"/>
    <col min="3" max="3" width="13.33203125" style="4" customWidth="1"/>
    <col min="4" max="10" width="10.83203125" style="5"/>
    <col min="11" max="11" width="7.33203125" style="5" customWidth="1"/>
    <col min="12" max="12" width="10.83203125" style="5"/>
    <col min="13" max="15" width="10.83203125" style="4"/>
    <col min="16" max="16" width="12" style="4" bestFit="1" customWidth="1"/>
    <col min="17" max="18" width="13.1640625" style="4" bestFit="1" customWidth="1"/>
    <col min="19" max="21" width="10.83203125" style="4"/>
  </cols>
  <sheetData>
    <row r="1" spans="1:22" ht="19" x14ac:dyDescent="0.25">
      <c r="M1" s="19" t="s">
        <v>35</v>
      </c>
      <c r="N1" s="15"/>
      <c r="O1" s="15"/>
      <c r="P1" s="15"/>
      <c r="Q1" s="16" t="s">
        <v>45</v>
      </c>
      <c r="R1" s="15"/>
      <c r="S1" s="15"/>
      <c r="T1" s="17" t="s">
        <v>36</v>
      </c>
    </row>
    <row r="2" spans="1:22" ht="19" x14ac:dyDescent="0.25">
      <c r="A2" s="1" t="s">
        <v>0</v>
      </c>
      <c r="B2" s="1" t="s">
        <v>1</v>
      </c>
      <c r="C2" s="1" t="s">
        <v>39</v>
      </c>
      <c r="D2" s="6" t="s">
        <v>20</v>
      </c>
      <c r="E2" s="6" t="s">
        <v>24</v>
      </c>
      <c r="F2" s="8" t="s">
        <v>21</v>
      </c>
      <c r="G2" s="6" t="s">
        <v>22</v>
      </c>
      <c r="H2" s="6" t="s">
        <v>23</v>
      </c>
      <c r="I2" s="9" t="s">
        <v>25</v>
      </c>
      <c r="J2" s="6" t="s">
        <v>26</v>
      </c>
      <c r="K2" s="6" t="s">
        <v>27</v>
      </c>
      <c r="L2" s="9" t="s">
        <v>28</v>
      </c>
      <c r="M2" s="13" t="s">
        <v>30</v>
      </c>
      <c r="N2" s="13" t="s">
        <v>31</v>
      </c>
      <c r="O2" s="13" t="s">
        <v>32</v>
      </c>
      <c r="P2" s="13" t="s">
        <v>30</v>
      </c>
      <c r="Q2" s="13" t="s">
        <v>31</v>
      </c>
      <c r="R2" s="13" t="s">
        <v>32</v>
      </c>
      <c r="S2" s="13" t="s">
        <v>30</v>
      </c>
      <c r="T2" s="13" t="s">
        <v>31</v>
      </c>
      <c r="U2" s="13" t="s">
        <v>32</v>
      </c>
    </row>
    <row r="3" spans="1:22" ht="19" x14ac:dyDescent="0.25">
      <c r="A3" s="3" t="s">
        <v>10</v>
      </c>
      <c r="B3" s="3" t="s">
        <v>2</v>
      </c>
      <c r="C3" s="3" t="s">
        <v>40</v>
      </c>
      <c r="F3" s="8">
        <v>5625</v>
      </c>
      <c r="I3" s="9">
        <v>5236</v>
      </c>
      <c r="L3" s="9">
        <v>1933</v>
      </c>
      <c r="M3" s="10">
        <v>1</v>
      </c>
      <c r="N3" s="10">
        <v>1</v>
      </c>
      <c r="O3" s="10">
        <v>0</v>
      </c>
      <c r="P3" s="18">
        <f t="shared" ref="P3:P15" si="0">$D$29*F3*2</f>
        <v>275.72300699612316</v>
      </c>
      <c r="Q3" s="18">
        <f t="shared" ref="Q3:Q15" si="1">$E$29*I3*2</f>
        <v>1225.4556410053119</v>
      </c>
      <c r="R3" s="18">
        <f t="shared" ref="R3:R15" si="2">$E$29*L3*2</f>
        <v>452.40751605486406</v>
      </c>
      <c r="S3" s="14">
        <f t="shared" ref="S3:U4" si="3">M3/P3*100</f>
        <v>0.36268282828282827</v>
      </c>
      <c r="T3" s="14">
        <f t="shared" si="3"/>
        <v>8.1602300935156039E-2</v>
      </c>
      <c r="U3" s="14">
        <f t="shared" si="3"/>
        <v>0</v>
      </c>
    </row>
    <row r="4" spans="1:22" ht="19" x14ac:dyDescent="0.25">
      <c r="A4" s="3" t="s">
        <v>11</v>
      </c>
      <c r="B4" s="3" t="s">
        <v>3</v>
      </c>
      <c r="C4" s="3" t="s">
        <v>40</v>
      </c>
      <c r="D4" s="5">
        <v>8125</v>
      </c>
      <c r="F4" s="8">
        <f>D4</f>
        <v>8125</v>
      </c>
      <c r="G4" s="5">
        <v>1600</v>
      </c>
      <c r="I4" s="9">
        <f t="shared" ref="I4:I12" si="4">G4+H4</f>
        <v>1600</v>
      </c>
      <c r="J4" s="5">
        <v>7870</v>
      </c>
      <c r="L4" s="9">
        <f t="shared" ref="L4:L7" si="5">J4</f>
        <v>7870</v>
      </c>
      <c r="M4" s="10">
        <v>11</v>
      </c>
      <c r="N4" s="10">
        <v>3</v>
      </c>
      <c r="O4" s="10">
        <v>0</v>
      </c>
      <c r="P4" s="18">
        <f t="shared" si="0"/>
        <v>398.26656566106675</v>
      </c>
      <c r="Q4" s="18">
        <f t="shared" si="1"/>
        <v>374.47078411163085</v>
      </c>
      <c r="R4" s="18">
        <f t="shared" si="2"/>
        <v>1841.9281693490843</v>
      </c>
      <c r="S4" s="14">
        <f t="shared" si="3"/>
        <v>2.761969230769231</v>
      </c>
      <c r="T4" s="14">
        <f t="shared" si="3"/>
        <v>0.80113058943089421</v>
      </c>
      <c r="U4" s="14">
        <f t="shared" si="3"/>
        <v>0</v>
      </c>
      <c r="V4" s="12"/>
    </row>
    <row r="5" spans="1:22" ht="19" x14ac:dyDescent="0.25">
      <c r="A5" s="3" t="s">
        <v>12</v>
      </c>
      <c r="B5" s="3" t="s">
        <v>4</v>
      </c>
      <c r="C5" s="3" t="s">
        <v>41</v>
      </c>
      <c r="D5" s="5">
        <v>15889</v>
      </c>
      <c r="F5" s="8">
        <f t="shared" ref="F5:F7" si="6">D5</f>
        <v>15889</v>
      </c>
      <c r="G5" s="5">
        <v>51336</v>
      </c>
      <c r="I5" s="9">
        <f t="shared" si="4"/>
        <v>51336</v>
      </c>
      <c r="J5" s="5">
        <v>17088</v>
      </c>
      <c r="L5" s="9">
        <f t="shared" si="5"/>
        <v>17088</v>
      </c>
      <c r="M5" s="10">
        <v>0</v>
      </c>
      <c r="N5" s="10">
        <v>12</v>
      </c>
      <c r="O5" s="10">
        <v>12</v>
      </c>
      <c r="P5" s="18">
        <f t="shared" si="0"/>
        <v>778.83784145091568</v>
      </c>
      <c r="Q5" s="18">
        <f t="shared" si="1"/>
        <v>12014.895108221675</v>
      </c>
      <c r="R5" s="18">
        <f t="shared" si="2"/>
        <v>3999.3479743122175</v>
      </c>
      <c r="S5" s="14">
        <f t="shared" ref="S5:S7" si="7">M5/P5*100</f>
        <v>0</v>
      </c>
      <c r="T5" s="14">
        <f t="shared" ref="T5:T7" si="8">N5/Q5*100</f>
        <v>9.9876027979541149E-2</v>
      </c>
      <c r="U5" s="14">
        <f t="shared" ref="U5:U7" si="9">O5/R5*100</f>
        <v>0.30004890989921135</v>
      </c>
    </row>
    <row r="6" spans="1:22" ht="19" x14ac:dyDescent="0.25">
      <c r="A6" s="3" t="s">
        <v>13</v>
      </c>
      <c r="B6" s="3" t="s">
        <v>4</v>
      </c>
      <c r="C6" s="3" t="s">
        <v>41</v>
      </c>
      <c r="D6" s="5">
        <v>21798</v>
      </c>
      <c r="F6" s="8">
        <f t="shared" si="6"/>
        <v>21798</v>
      </c>
      <c r="G6" s="5">
        <v>35017</v>
      </c>
      <c r="I6" s="9">
        <f t="shared" si="4"/>
        <v>35017</v>
      </c>
      <c r="J6" s="5">
        <v>21135</v>
      </c>
      <c r="L6" s="9">
        <f t="shared" si="5"/>
        <v>21135</v>
      </c>
      <c r="M6" s="10">
        <v>0</v>
      </c>
      <c r="N6" s="10">
        <v>25</v>
      </c>
      <c r="O6" s="10">
        <v>2</v>
      </c>
      <c r="P6" s="18">
        <f t="shared" si="0"/>
        <v>1068.4817967113763</v>
      </c>
      <c r="Q6" s="18">
        <f t="shared" si="1"/>
        <v>8195.5271545231117</v>
      </c>
      <c r="R6" s="18">
        <f t="shared" si="2"/>
        <v>4946.5250138745741</v>
      </c>
      <c r="S6" s="14">
        <f t="shared" si="7"/>
        <v>0</v>
      </c>
      <c r="T6" s="14">
        <f t="shared" si="8"/>
        <v>0.30504444105468553</v>
      </c>
      <c r="U6" s="14">
        <f t="shared" si="9"/>
        <v>4.043242466964532E-2</v>
      </c>
    </row>
    <row r="7" spans="1:22" ht="19" x14ac:dyDescent="0.25">
      <c r="A7" s="3" t="s">
        <v>14</v>
      </c>
      <c r="B7" s="3" t="s">
        <v>5</v>
      </c>
      <c r="C7" s="3" t="s">
        <v>42</v>
      </c>
      <c r="D7" s="5">
        <v>28618</v>
      </c>
      <c r="F7" s="8">
        <f t="shared" si="6"/>
        <v>28618</v>
      </c>
      <c r="G7" s="5">
        <v>14550</v>
      </c>
      <c r="I7" s="9">
        <f t="shared" si="4"/>
        <v>14550</v>
      </c>
      <c r="J7" s="5">
        <v>4958</v>
      </c>
      <c r="L7" s="9">
        <f t="shared" si="5"/>
        <v>4958</v>
      </c>
      <c r="M7" s="10">
        <v>0</v>
      </c>
      <c r="N7" s="10">
        <v>1</v>
      </c>
      <c r="O7" s="10">
        <v>0</v>
      </c>
      <c r="P7" s="18">
        <f t="shared" si="0"/>
        <v>1402.7806247493427</v>
      </c>
      <c r="Q7" s="18">
        <f t="shared" si="1"/>
        <v>3405.3436930151433</v>
      </c>
      <c r="R7" s="18">
        <f t="shared" si="2"/>
        <v>1160.3913422659161</v>
      </c>
      <c r="S7" s="14">
        <f t="shared" si="7"/>
        <v>0</v>
      </c>
      <c r="T7" s="14">
        <f t="shared" si="8"/>
        <v>2.9365611525531059E-2</v>
      </c>
      <c r="U7" s="14">
        <f t="shared" si="9"/>
        <v>0</v>
      </c>
    </row>
    <row r="8" spans="1:22" ht="19" x14ac:dyDescent="0.25">
      <c r="A8" s="3" t="s">
        <v>52</v>
      </c>
      <c r="B8" s="3" t="s">
        <v>6</v>
      </c>
      <c r="C8" s="3" t="s">
        <v>40</v>
      </c>
      <c r="D8" s="5">
        <v>21310</v>
      </c>
      <c r="E8" s="5">
        <v>4090</v>
      </c>
      <c r="F8" s="8">
        <f>D8+E8</f>
        <v>25400</v>
      </c>
      <c r="G8" s="5">
        <v>19358</v>
      </c>
      <c r="H8" s="5">
        <v>2114</v>
      </c>
      <c r="I8" s="9">
        <f t="shared" si="4"/>
        <v>21472</v>
      </c>
      <c r="J8" s="5">
        <v>549</v>
      </c>
      <c r="K8" s="5">
        <v>192</v>
      </c>
      <c r="L8" s="9">
        <f>J8+K8</f>
        <v>741</v>
      </c>
      <c r="M8" s="10">
        <v>1</v>
      </c>
      <c r="N8" s="10">
        <v>1</v>
      </c>
      <c r="O8" s="10">
        <v>0</v>
      </c>
      <c r="P8" s="18">
        <f t="shared" si="0"/>
        <v>1245.0425560358271</v>
      </c>
      <c r="Q8" s="18">
        <f t="shared" si="1"/>
        <v>5025.3979227780865</v>
      </c>
      <c r="R8" s="18">
        <f t="shared" si="2"/>
        <v>173.42678189169905</v>
      </c>
      <c r="S8" s="14">
        <f t="shared" ref="S8" si="10">M8/P8*100</f>
        <v>8.0318539727988553E-2</v>
      </c>
      <c r="T8" s="14">
        <f t="shared" ref="T8" si="11">N8/Q8*100</f>
        <v>1.9898921744433539E-2</v>
      </c>
      <c r="U8" s="14">
        <f t="shared" ref="U8" si="12">O8/R8*100</f>
        <v>0</v>
      </c>
    </row>
    <row r="9" spans="1:22" ht="19" x14ac:dyDescent="0.25">
      <c r="A9" s="3" t="s">
        <v>15</v>
      </c>
      <c r="B9" s="3" t="s">
        <v>4</v>
      </c>
      <c r="C9" s="3" t="s">
        <v>41</v>
      </c>
      <c r="D9" s="5">
        <v>17585</v>
      </c>
      <c r="F9" s="8">
        <f>D9</f>
        <v>17585</v>
      </c>
      <c r="G9" s="5">
        <v>22758</v>
      </c>
      <c r="I9" s="9">
        <f t="shared" si="4"/>
        <v>22758</v>
      </c>
      <c r="J9" s="5">
        <v>15253</v>
      </c>
      <c r="L9" s="9">
        <f t="shared" ref="L9:L10" si="13">J9</f>
        <v>15253</v>
      </c>
      <c r="M9" s="10">
        <v>0</v>
      </c>
      <c r="N9" s="10">
        <v>4</v>
      </c>
      <c r="O9" s="10">
        <v>1</v>
      </c>
      <c r="P9" s="18">
        <f t="shared" si="0"/>
        <v>861.97139164921339</v>
      </c>
      <c r="Q9" s="18">
        <f t="shared" si="1"/>
        <v>5326.3788155078091</v>
      </c>
      <c r="R9" s="18">
        <f t="shared" si="2"/>
        <v>3569.8767937841908</v>
      </c>
      <c r="S9" s="14">
        <f t="shared" ref="S9:U11" si="14">M9/P9*100</f>
        <v>0</v>
      </c>
      <c r="T9" s="14">
        <f t="shared" si="14"/>
        <v>7.5097925599169862E-2</v>
      </c>
      <c r="U9" s="14">
        <f t="shared" si="14"/>
        <v>2.8012171225101749E-2</v>
      </c>
    </row>
    <row r="10" spans="1:22" ht="19" x14ac:dyDescent="0.25">
      <c r="A10" s="3" t="s">
        <v>16</v>
      </c>
      <c r="B10" s="3" t="s">
        <v>3</v>
      </c>
      <c r="C10" s="3" t="s">
        <v>40</v>
      </c>
      <c r="D10" s="5">
        <v>5634</v>
      </c>
      <c r="F10" s="8">
        <f>D10</f>
        <v>5634</v>
      </c>
      <c r="G10" s="5">
        <v>1443</v>
      </c>
      <c r="I10" s="9">
        <f t="shared" si="4"/>
        <v>1443</v>
      </c>
      <c r="J10" s="5">
        <v>5987</v>
      </c>
      <c r="L10" s="9">
        <f t="shared" si="13"/>
        <v>5987</v>
      </c>
      <c r="M10" s="10">
        <v>1</v>
      </c>
      <c r="N10" s="10">
        <v>0</v>
      </c>
      <c r="O10" s="10">
        <v>0</v>
      </c>
      <c r="P10" s="18">
        <f t="shared" si="0"/>
        <v>276.16416380731692</v>
      </c>
      <c r="Q10" s="18">
        <f t="shared" si="1"/>
        <v>337.72583842067706</v>
      </c>
      <c r="R10" s="18">
        <f t="shared" si="2"/>
        <v>1401.2228652977087</v>
      </c>
      <c r="S10" s="14">
        <f t="shared" si="14"/>
        <v>0.36210346274244043</v>
      </c>
      <c r="T10" s="14">
        <f t="shared" si="14"/>
        <v>0</v>
      </c>
      <c r="U10" s="14">
        <f t="shared" si="14"/>
        <v>0</v>
      </c>
    </row>
    <row r="11" spans="1:22" s="26" customFormat="1" ht="19" x14ac:dyDescent="0.25">
      <c r="A11" s="20" t="s">
        <v>17</v>
      </c>
      <c r="B11" s="20" t="s">
        <v>7</v>
      </c>
      <c r="C11" s="20" t="s">
        <v>40</v>
      </c>
      <c r="D11" s="21">
        <v>6099</v>
      </c>
      <c r="E11" s="21"/>
      <c r="F11" s="22">
        <v>6099</v>
      </c>
      <c r="G11" s="21"/>
      <c r="H11" s="21"/>
      <c r="I11" s="23">
        <v>5151</v>
      </c>
      <c r="J11" s="21"/>
      <c r="K11" s="21"/>
      <c r="L11" s="23">
        <v>1433</v>
      </c>
      <c r="M11" s="24">
        <v>37</v>
      </c>
      <c r="N11" s="24">
        <v>0</v>
      </c>
      <c r="O11" s="24">
        <v>0</v>
      </c>
      <c r="P11" s="18">
        <f t="shared" si="0"/>
        <v>298.95726571899644</v>
      </c>
      <c r="Q11" s="18">
        <f t="shared" si="1"/>
        <v>1205.5618805993815</v>
      </c>
      <c r="R11" s="18">
        <f t="shared" si="2"/>
        <v>335.3853960199794</v>
      </c>
      <c r="S11" s="25">
        <f t="shared" ref="S11:S12" si="15">M11/P11*100</f>
        <v>12.376350817570692</v>
      </c>
      <c r="T11" s="25">
        <f t="shared" ref="T11:T12" si="16">N11/Q11*100</f>
        <v>0</v>
      </c>
      <c r="U11" s="25">
        <f t="shared" si="14"/>
        <v>0</v>
      </c>
    </row>
    <row r="12" spans="1:22" ht="19" x14ac:dyDescent="0.25">
      <c r="A12" s="3" t="s">
        <v>51</v>
      </c>
      <c r="B12" s="3" t="s">
        <v>2</v>
      </c>
      <c r="C12" s="3" t="s">
        <v>42</v>
      </c>
      <c r="D12" s="5">
        <v>11670</v>
      </c>
      <c r="E12" s="5">
        <v>381</v>
      </c>
      <c r="F12" s="8">
        <f>D12+E12</f>
        <v>12051</v>
      </c>
      <c r="G12" s="5">
        <v>11847</v>
      </c>
      <c r="H12" s="5">
        <v>51</v>
      </c>
      <c r="I12" s="9">
        <f t="shared" si="4"/>
        <v>11898</v>
      </c>
      <c r="L12" s="9">
        <v>4839</v>
      </c>
      <c r="M12" s="10">
        <v>0</v>
      </c>
      <c r="N12" s="10">
        <v>0</v>
      </c>
      <c r="O12" s="10">
        <v>1</v>
      </c>
      <c r="P12" s="18">
        <f t="shared" si="0"/>
        <v>590.70897018849428</v>
      </c>
      <c r="Q12" s="18">
        <f t="shared" si="1"/>
        <v>2784.6583683501149</v>
      </c>
      <c r="R12" s="18">
        <f t="shared" si="2"/>
        <v>1132.5400776976137</v>
      </c>
      <c r="S12" s="14">
        <f t="shared" si="15"/>
        <v>0</v>
      </c>
      <c r="T12" s="14">
        <f t="shared" si="16"/>
        <v>0</v>
      </c>
      <c r="U12" s="14">
        <f t="shared" ref="U12" si="17">O12/R12*100</f>
        <v>8.8297096031510008E-2</v>
      </c>
    </row>
    <row r="13" spans="1:22" ht="19" x14ac:dyDescent="0.25">
      <c r="A13" s="3" t="s">
        <v>18</v>
      </c>
      <c r="B13" s="3" t="s">
        <v>8</v>
      </c>
      <c r="C13" s="3" t="s">
        <v>41</v>
      </c>
      <c r="D13" s="5">
        <v>10694</v>
      </c>
      <c r="F13" s="8">
        <f>D13</f>
        <v>10694</v>
      </c>
      <c r="G13" s="5">
        <v>10487</v>
      </c>
      <c r="I13" s="9">
        <f>G13+H13</f>
        <v>10487</v>
      </c>
      <c r="J13" s="5">
        <v>7028</v>
      </c>
      <c r="L13" s="9">
        <f t="shared" ref="L13:L14" si="18">J13</f>
        <v>7028</v>
      </c>
      <c r="M13" s="10">
        <v>3</v>
      </c>
      <c r="N13" s="10">
        <v>2</v>
      </c>
      <c r="O13" s="10">
        <v>0</v>
      </c>
      <c r="P13" s="18">
        <f t="shared" si="0"/>
        <v>524.19232654516281</v>
      </c>
      <c r="Q13" s="18">
        <f t="shared" si="1"/>
        <v>2454.4219456116707</v>
      </c>
      <c r="R13" s="18">
        <f t="shared" si="2"/>
        <v>1644.8629192103385</v>
      </c>
      <c r="S13" s="14">
        <f t="shared" ref="S13:U15" si="19">M13/P13*100</f>
        <v>0.5723090263019196</v>
      </c>
      <c r="T13" s="14">
        <f t="shared" si="19"/>
        <v>8.1485581710017532E-2</v>
      </c>
      <c r="U13" s="14">
        <f t="shared" si="19"/>
        <v>0</v>
      </c>
    </row>
    <row r="14" spans="1:22" ht="19" x14ac:dyDescent="0.25">
      <c r="A14" s="3" t="s">
        <v>19</v>
      </c>
      <c r="B14" s="3" t="s">
        <v>8</v>
      </c>
      <c r="C14" s="3" t="s">
        <v>41</v>
      </c>
      <c r="D14" s="5">
        <v>46166</v>
      </c>
      <c r="F14" s="8">
        <f>D14</f>
        <v>46166</v>
      </c>
      <c r="G14" s="5">
        <v>42274</v>
      </c>
      <c r="I14" s="9">
        <f>G14+H14</f>
        <v>42274</v>
      </c>
      <c r="J14" s="5">
        <v>51908</v>
      </c>
      <c r="L14" s="9">
        <f t="shared" si="18"/>
        <v>51908</v>
      </c>
      <c r="M14" s="10">
        <v>14</v>
      </c>
      <c r="N14" s="10">
        <v>42</v>
      </c>
      <c r="O14" s="10">
        <v>28</v>
      </c>
      <c r="P14" s="18">
        <f t="shared" si="0"/>
        <v>2262.9383717303149</v>
      </c>
      <c r="Q14" s="18">
        <f t="shared" si="1"/>
        <v>9893.9862047094266</v>
      </c>
      <c r="R14" s="18">
        <f t="shared" si="2"/>
        <v>12148.768413541584</v>
      </c>
      <c r="S14" s="14">
        <f t="shared" si="19"/>
        <v>0.61866466073025017</v>
      </c>
      <c r="T14" s="14">
        <f t="shared" si="19"/>
        <v>0.42450028867038919</v>
      </c>
      <c r="U14" s="14">
        <f t="shared" si="19"/>
        <v>0.23047603713303066</v>
      </c>
    </row>
    <row r="15" spans="1:22" s="30" customFormat="1" ht="19" x14ac:dyDescent="0.25">
      <c r="A15" s="31" t="s">
        <v>50</v>
      </c>
      <c r="B15" s="31" t="s">
        <v>9</v>
      </c>
      <c r="C15" s="31" t="s">
        <v>40</v>
      </c>
      <c r="D15" s="29"/>
      <c r="E15" s="29"/>
      <c r="F15" s="32">
        <v>3399</v>
      </c>
      <c r="G15" s="29"/>
      <c r="H15" s="29"/>
      <c r="I15" s="33">
        <v>3313</v>
      </c>
      <c r="J15" s="29"/>
      <c r="K15" s="29"/>
      <c r="L15" s="33">
        <v>1107</v>
      </c>
      <c r="M15" s="34">
        <v>3</v>
      </c>
      <c r="N15" s="34">
        <v>9</v>
      </c>
      <c r="O15" s="34">
        <v>0</v>
      </c>
      <c r="P15" s="18">
        <f t="shared" si="0"/>
        <v>166.61022236085734</v>
      </c>
      <c r="Q15" s="18">
        <f t="shared" si="1"/>
        <v>775.38856735114564</v>
      </c>
      <c r="R15" s="18">
        <f t="shared" si="2"/>
        <v>259.0869737572346</v>
      </c>
      <c r="S15" s="35">
        <f t="shared" si="19"/>
        <v>1.800609805022868</v>
      </c>
      <c r="T15" s="35">
        <f t="shared" si="19"/>
        <v>1.1607083698364904</v>
      </c>
      <c r="U15" s="35">
        <f t="shared" si="19"/>
        <v>0</v>
      </c>
    </row>
    <row r="16" spans="1:22" ht="19" x14ac:dyDescent="0.25">
      <c r="F16" s="8"/>
      <c r="I16" s="9"/>
      <c r="L16" s="9"/>
      <c r="M16" s="10">
        <f>SUM(M3:M15)</f>
        <v>71</v>
      </c>
      <c r="N16" s="10">
        <f>SUM(N3:N15)</f>
        <v>100</v>
      </c>
      <c r="O16" s="10">
        <f>SUM(O3:O15)</f>
        <v>44</v>
      </c>
      <c r="P16" s="18"/>
      <c r="Q16" s="18"/>
      <c r="R16" s="18"/>
      <c r="S16" s="40"/>
      <c r="T16" s="14"/>
      <c r="U16" s="14"/>
    </row>
    <row r="17" spans="1:21" ht="19" x14ac:dyDescent="0.25">
      <c r="F17" s="8"/>
      <c r="I17" s="9"/>
      <c r="L17" s="9"/>
      <c r="M17" s="10"/>
      <c r="N17" s="10"/>
      <c r="O17" s="10"/>
      <c r="P17" s="18"/>
      <c r="Q17" s="18"/>
      <c r="R17" s="18"/>
      <c r="S17" s="14"/>
      <c r="T17" s="14"/>
      <c r="U17" s="14"/>
    </row>
    <row r="18" spans="1:21" ht="19" x14ac:dyDescent="0.25">
      <c r="A18" s="38" t="s">
        <v>46</v>
      </c>
      <c r="F18" s="8">
        <f>SUM(F3:F15)</f>
        <v>207083</v>
      </c>
      <c r="G18" s="8"/>
      <c r="I18" s="8">
        <f>SUM(I3:I15)</f>
        <v>226535</v>
      </c>
      <c r="J18" s="8"/>
      <c r="L18" s="8">
        <f>SUM(L3:L15)</f>
        <v>141280</v>
      </c>
      <c r="M18" s="36">
        <f>SUM(M3:M15)</f>
        <v>71</v>
      </c>
      <c r="N18" s="36">
        <f>SUM(N3:N15)</f>
        <v>100</v>
      </c>
      <c r="O18" s="36">
        <f>SUM(O3:O15)</f>
        <v>44</v>
      </c>
      <c r="P18" s="18">
        <f>$D$29*F18*2</f>
        <v>10150.675103605008</v>
      </c>
      <c r="Q18" s="18">
        <f>$E$29*I18*2</f>
        <v>53019.211924205185</v>
      </c>
      <c r="R18" s="18">
        <f>$E$29*L18*2</f>
        <v>33065.770237057004</v>
      </c>
      <c r="S18" s="39">
        <f t="shared" ref="S18:U21" si="20">M18/P18*100</f>
        <v>0.6994608661524826</v>
      </c>
      <c r="T18" s="39">
        <f t="shared" si="20"/>
        <v>0.18861087588958747</v>
      </c>
      <c r="U18" s="39">
        <f t="shared" si="20"/>
        <v>0.13306812357478048</v>
      </c>
    </row>
    <row r="19" spans="1:21" x14ac:dyDescent="0.2">
      <c r="A19" s="38" t="s">
        <v>47</v>
      </c>
      <c r="F19" s="6">
        <f>F3+F4+F8+F10+F11+F15</f>
        <v>54282</v>
      </c>
      <c r="G19" s="6"/>
      <c r="H19" s="6"/>
      <c r="I19" s="6">
        <f>I3+I4+I8+I10+I11+I15</f>
        <v>38215</v>
      </c>
      <c r="J19" s="6"/>
      <c r="K19" s="6"/>
      <c r="L19" s="6">
        <f>L3+L4+L8+L10+L11+L15</f>
        <v>19071</v>
      </c>
      <c r="M19" s="37">
        <f>M3+M4+M8+M10+M11+M15</f>
        <v>54</v>
      </c>
      <c r="N19" s="37">
        <f>N3+N4+N8+N10+N11+N15</f>
        <v>14</v>
      </c>
      <c r="O19" s="37">
        <f>O3+O4+O8+O10+O11+O15</f>
        <v>0</v>
      </c>
      <c r="P19" s="37">
        <f>P3+P4+P10+P11+P12+P15</f>
        <v>2006.4301947328549</v>
      </c>
      <c r="Q19" s="37">
        <f>Q3+Q4+Q10+Q11+Q12+Q15</f>
        <v>6703.261079838262</v>
      </c>
      <c r="R19" s="37">
        <f>R3+R4+R10+R11+R12+R15</f>
        <v>5422.5709981764849</v>
      </c>
      <c r="S19" s="39">
        <f t="shared" ref="S19" si="21">M19/P19*100</f>
        <v>2.6913470571643687</v>
      </c>
      <c r="T19" s="39">
        <f t="shared" ref="T19" si="22">N19/Q19*100</f>
        <v>0.20885356893092694</v>
      </c>
      <c r="U19" s="39">
        <f t="shared" ref="U19" si="23">O19/R19*100</f>
        <v>0</v>
      </c>
    </row>
    <row r="20" spans="1:21" x14ac:dyDescent="0.2">
      <c r="A20" s="38" t="s">
        <v>48</v>
      </c>
      <c r="F20" s="6">
        <f>F7+F12</f>
        <v>40669</v>
      </c>
      <c r="I20" s="6">
        <f>I7+I12</f>
        <v>26448</v>
      </c>
      <c r="L20" s="6">
        <f>L7+L12</f>
        <v>9797</v>
      </c>
      <c r="M20" s="37">
        <f>M7+M12</f>
        <v>0</v>
      </c>
      <c r="N20" s="37">
        <f>N7+N12</f>
        <v>1</v>
      </c>
      <c r="O20" s="37">
        <f>O7+O12</f>
        <v>1</v>
      </c>
      <c r="P20" s="37">
        <f t="shared" ref="P20:R20" si="24">P7</f>
        <v>1402.7806247493427</v>
      </c>
      <c r="Q20" s="37">
        <f t="shared" si="24"/>
        <v>3405.3436930151433</v>
      </c>
      <c r="R20" s="37">
        <f t="shared" si="24"/>
        <v>1160.3913422659161</v>
      </c>
      <c r="S20" s="39">
        <f t="shared" si="20"/>
        <v>0</v>
      </c>
      <c r="T20" s="39">
        <f t="shared" si="20"/>
        <v>2.9365611525531059E-2</v>
      </c>
      <c r="U20" s="39">
        <f t="shared" si="20"/>
        <v>8.6177823254634314E-2</v>
      </c>
    </row>
    <row r="21" spans="1:21" x14ac:dyDescent="0.2">
      <c r="A21" s="38" t="s">
        <v>49</v>
      </c>
      <c r="F21" s="6">
        <f>F5+F6+F9+F13+F14</f>
        <v>112132</v>
      </c>
      <c r="I21" s="6">
        <f>I5+I6+I9+I13+I14</f>
        <v>161872</v>
      </c>
      <c r="L21" s="6">
        <f t="shared" ref="L21:R21" si="25">L5+L6+L9+L13+L14</f>
        <v>112412</v>
      </c>
      <c r="M21" s="37">
        <f t="shared" si="25"/>
        <v>17</v>
      </c>
      <c r="N21" s="37">
        <f t="shared" si="25"/>
        <v>85</v>
      </c>
      <c r="O21" s="37">
        <f t="shared" si="25"/>
        <v>43</v>
      </c>
      <c r="P21" s="37">
        <f t="shared" si="25"/>
        <v>5496.4217280869834</v>
      </c>
      <c r="Q21" s="37">
        <f t="shared" si="25"/>
        <v>37885.209228573694</v>
      </c>
      <c r="R21" s="37">
        <f t="shared" si="25"/>
        <v>26309.381114722906</v>
      </c>
      <c r="S21" s="39">
        <f t="shared" si="20"/>
        <v>0.30929213297315178</v>
      </c>
      <c r="T21" s="39">
        <f t="shared" si="20"/>
        <v>0.22436196534422595</v>
      </c>
      <c r="U21" s="39">
        <f t="shared" si="20"/>
        <v>0.16343980047458018</v>
      </c>
    </row>
    <row r="24" spans="1:21" x14ac:dyDescent="0.2">
      <c r="A24" s="2" t="s">
        <v>29</v>
      </c>
      <c r="D24" s="6" t="s">
        <v>30</v>
      </c>
      <c r="E24" s="6" t="s">
        <v>31</v>
      </c>
      <c r="F24" s="6" t="s">
        <v>32</v>
      </c>
      <c r="M24" s="37"/>
    </row>
    <row r="25" spans="1:21" x14ac:dyDescent="0.2">
      <c r="A25" s="4" t="s">
        <v>43</v>
      </c>
      <c r="D25" s="5">
        <v>213</v>
      </c>
      <c r="E25" s="5">
        <v>766</v>
      </c>
      <c r="F25" s="5">
        <v>418</v>
      </c>
    </row>
    <row r="26" spans="1:21" x14ac:dyDescent="0.2">
      <c r="A26" s="4" t="s">
        <v>44</v>
      </c>
      <c r="D26" s="5">
        <v>337</v>
      </c>
      <c r="E26" s="5">
        <v>710</v>
      </c>
      <c r="F26" s="5">
        <v>369</v>
      </c>
    </row>
    <row r="27" spans="1:21" x14ac:dyDescent="0.2">
      <c r="A27" s="4" t="s">
        <v>33</v>
      </c>
      <c r="D27" s="5">
        <f>D25+D26</f>
        <v>550</v>
      </c>
      <c r="E27" s="5">
        <f>E25+E26</f>
        <v>1476</v>
      </c>
      <c r="F27" s="5">
        <f>F25+F26</f>
        <v>787</v>
      </c>
    </row>
    <row r="28" spans="1:21" x14ac:dyDescent="0.2">
      <c r="A28" s="4" t="s">
        <v>34</v>
      </c>
      <c r="D28" s="5">
        <v>22441</v>
      </c>
      <c r="E28" s="5">
        <v>12613</v>
      </c>
      <c r="F28" s="5">
        <v>10536</v>
      </c>
    </row>
    <row r="29" spans="1:21" x14ac:dyDescent="0.2">
      <c r="A29" s="4" t="s">
        <v>37</v>
      </c>
      <c r="D29" s="7">
        <f>D27/D28</f>
        <v>2.4508711732988724E-2</v>
      </c>
      <c r="E29" s="7">
        <f>E27/E28</f>
        <v>0.11702212003488464</v>
      </c>
      <c r="F29" s="7">
        <f>F27/F28</f>
        <v>7.4696279422930903E-2</v>
      </c>
    </row>
    <row r="32" spans="1:21" s="26" customFormat="1" x14ac:dyDescent="0.2">
      <c r="A32" s="26" t="s">
        <v>53</v>
      </c>
      <c r="B32" s="27"/>
      <c r="C32" s="27"/>
      <c r="D32" s="21"/>
      <c r="E32" s="21"/>
      <c r="F32" s="21"/>
      <c r="G32" s="21"/>
      <c r="H32" s="21"/>
      <c r="I32" s="21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</row>
    <row r="33" spans="1:21" s="30" customFormat="1" x14ac:dyDescent="0.2">
      <c r="A33" s="30" t="s">
        <v>38</v>
      </c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8"/>
      <c r="N33" s="28"/>
      <c r="O33" s="28"/>
      <c r="P33" s="28"/>
      <c r="Q33" s="28"/>
      <c r="R33" s="28"/>
      <c r="S33" s="28"/>
      <c r="T33" s="28"/>
      <c r="U33" s="28"/>
    </row>
    <row r="34" spans="1:21" ht="19" x14ac:dyDescent="0.25">
      <c r="A34" s="10"/>
      <c r="B34" s="10"/>
      <c r="C34" s="10"/>
      <c r="D34" s="9"/>
      <c r="E34" s="9"/>
      <c r="F34" s="9"/>
    </row>
    <row r="35" spans="1:21" ht="19" x14ac:dyDescent="0.25">
      <c r="A35" s="10"/>
      <c r="D35" s="8"/>
      <c r="E35" s="8"/>
      <c r="F35" s="8"/>
    </row>
    <row r="36" spans="1:21" x14ac:dyDescent="0.2">
      <c r="A36" s="2"/>
      <c r="B36" s="2"/>
      <c r="C36" s="2"/>
      <c r="D36" s="11"/>
      <c r="E36" s="11"/>
      <c r="F36" s="11"/>
    </row>
    <row r="39" spans="1:21" ht="19" x14ac:dyDescent="0.25">
      <c r="A39" s="10"/>
      <c r="D39" s="8"/>
      <c r="E39" s="8"/>
      <c r="F39" s="8"/>
    </row>
    <row r="40" spans="1:21" x14ac:dyDescent="0.2">
      <c r="A40" s="2"/>
      <c r="B40" s="2"/>
      <c r="C40" s="2"/>
      <c r="D40" s="11"/>
      <c r="E40" s="11"/>
      <c r="F40" s="11"/>
    </row>
    <row r="42" spans="1:21" ht="19" x14ac:dyDescent="0.25">
      <c r="A42" s="10"/>
      <c r="D42" s="6"/>
      <c r="E42" s="6"/>
      <c r="F42" s="6"/>
    </row>
    <row r="43" spans="1:21" x14ac:dyDescent="0.2">
      <c r="A43" s="2"/>
      <c r="D43" s="11"/>
      <c r="E43" s="11"/>
      <c r="F43" s="11"/>
    </row>
    <row r="46" spans="1:21" x14ac:dyDescent="0.2">
      <c r="A46" s="2"/>
      <c r="E4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Expected Abortions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Felix Lankester</cp:lastModifiedBy>
  <dcterms:created xsi:type="dcterms:W3CDTF">2020-06-04T11:16:10Z</dcterms:created>
  <dcterms:modified xsi:type="dcterms:W3CDTF">2024-11-08T11:40:52Z</dcterms:modified>
</cp:coreProperties>
</file>