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E:\Research (KAIST MO lab)\6. Publication works\Kim et al. eLIFE. 2024\[VOR]\[Source files]\[2] Quantifications\"/>
    </mc:Choice>
  </mc:AlternateContent>
  <xr:revisionPtr revIDLastSave="0" documentId="13_ncr:1_{CBA0D8A7-F4DA-41A4-86B7-90CA54E117C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7" i="1"/>
  <c r="C16" i="1"/>
  <c r="C15" i="1"/>
  <c r="C14" i="1"/>
  <c r="C13" i="1"/>
  <c r="C12" i="1"/>
  <c r="G9" i="1"/>
  <c r="C9" i="1"/>
  <c r="G8" i="1"/>
  <c r="C8" i="1"/>
  <c r="G7" i="1"/>
  <c r="C7" i="1"/>
  <c r="G6" i="1"/>
  <c r="C6" i="1"/>
  <c r="G5" i="1"/>
  <c r="C5" i="1"/>
  <c r="G4" i="1"/>
  <c r="C4" i="1"/>
</calcChain>
</file>

<file path=xl/sharedStrings.xml><?xml version="1.0" encoding="utf-8"?>
<sst xmlns="http://schemas.openxmlformats.org/spreadsheetml/2006/main" count="54" uniqueCount="37">
  <si>
    <t>Figure 3 (H)</t>
    <phoneticPr fontId="4" type="noConversion"/>
  </si>
  <si>
    <t>LatB susp 18hr +/- Dynamin2 inhibitors</t>
    <phoneticPr fontId="4" type="noConversion"/>
  </si>
  <si>
    <t>1st</t>
    <phoneticPr fontId="4" type="noConversion"/>
  </si>
  <si>
    <t>% of large vacuole</t>
    <phoneticPr fontId="4" type="noConversion"/>
  </si>
  <si>
    <t>=100*(Vac/Hoescht)</t>
    <phoneticPr fontId="4" type="noConversion"/>
  </si>
  <si>
    <t>Total n of cells</t>
    <phoneticPr fontId="4" type="noConversion"/>
  </si>
  <si>
    <t>DMSO</t>
    <phoneticPr fontId="4" type="noConversion"/>
  </si>
  <si>
    <t>=100*(28/779)</t>
    <phoneticPr fontId="4" type="noConversion"/>
  </si>
  <si>
    <t>Lat.B 5uM</t>
    <phoneticPr fontId="4" type="noConversion"/>
  </si>
  <si>
    <t>=100*(219/414)</t>
    <phoneticPr fontId="4" type="noConversion"/>
  </si>
  <si>
    <t>Lat.B</t>
    <phoneticPr fontId="4" type="noConversion"/>
  </si>
  <si>
    <t>Dynasore 100uM +Lat.B</t>
    <phoneticPr fontId="4" type="noConversion"/>
  </si>
  <si>
    <t>=100*(183/627)</t>
    <phoneticPr fontId="4" type="noConversion"/>
  </si>
  <si>
    <t>Dynasore</t>
    <phoneticPr fontId="4" type="noConversion"/>
  </si>
  <si>
    <t>Dynole 34-2 10uM +Lat.B</t>
    <phoneticPr fontId="4" type="noConversion"/>
  </si>
  <si>
    <t>=100*(24/410)</t>
    <phoneticPr fontId="4" type="noConversion"/>
  </si>
  <si>
    <t>Dynole</t>
    <phoneticPr fontId="4" type="noConversion"/>
  </si>
  <si>
    <t>OctMAB 20uM +Lat.B</t>
    <phoneticPr fontId="4" type="noConversion"/>
  </si>
  <si>
    <t>=100*(11/320)</t>
    <phoneticPr fontId="4" type="noConversion"/>
  </si>
  <si>
    <t>OctMAB</t>
    <phoneticPr fontId="4" type="noConversion"/>
  </si>
  <si>
    <t>MItMAB 10uM +Lat.B</t>
    <phoneticPr fontId="4" type="noConversion"/>
  </si>
  <si>
    <t>=100*(23/601)</t>
    <phoneticPr fontId="4" type="noConversion"/>
  </si>
  <si>
    <t>MitMAB</t>
    <phoneticPr fontId="4" type="noConversion"/>
  </si>
  <si>
    <t>2nd</t>
    <phoneticPr fontId="4" type="noConversion"/>
  </si>
  <si>
    <t>=100*(9/385)</t>
    <phoneticPr fontId="4" type="noConversion"/>
  </si>
  <si>
    <t>=100*(246/469)</t>
    <phoneticPr fontId="4" type="noConversion"/>
  </si>
  <si>
    <t>=100*(93/397)</t>
    <phoneticPr fontId="4" type="noConversion"/>
  </si>
  <si>
    <t>=100*(10/389)</t>
    <phoneticPr fontId="4" type="noConversion"/>
  </si>
  <si>
    <t>=100*(6/195)</t>
    <phoneticPr fontId="4" type="noConversion"/>
  </si>
  <si>
    <t>=100*(25/410)</t>
    <phoneticPr fontId="4" type="noConversion"/>
  </si>
  <si>
    <t>3rd</t>
    <phoneticPr fontId="4" type="noConversion"/>
  </si>
  <si>
    <t>=100*(8/259)</t>
    <phoneticPr fontId="4" type="noConversion"/>
  </si>
  <si>
    <t>=100*(114/268)</t>
    <phoneticPr fontId="4" type="noConversion"/>
  </si>
  <si>
    <t>=100*(16/383)</t>
    <phoneticPr fontId="4" type="noConversion"/>
  </si>
  <si>
    <t>=100*(2/148)</t>
    <phoneticPr fontId="4" type="noConversion"/>
  </si>
  <si>
    <t>=100*(0/184)</t>
    <phoneticPr fontId="4" type="noConversion"/>
  </si>
  <si>
    <t>=100*(5/393)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</si>
</sst>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11"/>
      <color theme="1"/>
      <name val="Arial"/>
      <family val="2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>
      <alignment vertical="center"/>
    </xf>
  </cellStyleXfs>
  <cellXfs count="11">
    <xf numFmtId="0" fontId="0" fillId="0" borderId="0" xfId="0"/>
    <xf numFmtId="0" fontId="2" fillId="2" borderId="2" xfId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 wrapText="1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C8" sqref="C8"/>
    </sheetView>
  </sheetViews>
  <sheetFormatPr defaultRowHeight="16.5" x14ac:dyDescent="0.3"/>
  <cols>
    <col min="1" max="1" width="18.125" customWidth="1"/>
    <col min="2" max="2" width="27.625" customWidth="1"/>
    <col min="3" max="3" width="23.25" customWidth="1"/>
    <col min="4" max="4" width="21.875" customWidth="1"/>
    <col min="6" max="6" width="10.375" customWidth="1"/>
    <col min="7" max="7" width="14" customWidth="1"/>
  </cols>
  <sheetData>
    <row r="1" spans="1:7" ht="30" x14ac:dyDescent="0.3">
      <c r="A1" s="1" t="s">
        <v>0</v>
      </c>
      <c r="B1" s="2"/>
      <c r="C1" s="3"/>
      <c r="D1" s="3"/>
      <c r="E1" s="4"/>
      <c r="F1" s="4"/>
      <c r="G1" s="4"/>
    </row>
    <row r="2" spans="1:7" ht="30" x14ac:dyDescent="0.3">
      <c r="A2" s="1" t="s">
        <v>1</v>
      </c>
      <c r="B2" s="5"/>
      <c r="C2" s="6"/>
      <c r="D2" s="6"/>
      <c r="E2" s="4"/>
      <c r="F2" s="4"/>
      <c r="G2" s="4"/>
    </row>
    <row r="3" spans="1:7" x14ac:dyDescent="0.3">
      <c r="A3" s="7" t="s">
        <v>2</v>
      </c>
      <c r="B3" s="8" t="s">
        <v>3</v>
      </c>
      <c r="C3" s="9" t="s">
        <v>4</v>
      </c>
      <c r="D3" s="8"/>
      <c r="E3" s="4"/>
      <c r="F3" s="4"/>
      <c r="G3" s="4" t="s">
        <v>5</v>
      </c>
    </row>
    <row r="4" spans="1:7" x14ac:dyDescent="0.3">
      <c r="A4" s="10"/>
      <c r="B4" s="8" t="s">
        <v>6</v>
      </c>
      <c r="C4" s="8">
        <f>100*(28/779)</f>
        <v>3.5943517329910142</v>
      </c>
      <c r="D4" s="9" t="s">
        <v>7</v>
      </c>
      <c r="E4" s="4"/>
      <c r="F4" s="4" t="s">
        <v>6</v>
      </c>
      <c r="G4" s="4">
        <f>SUM(779,385,259)</f>
        <v>1423</v>
      </c>
    </row>
    <row r="5" spans="1:7" x14ac:dyDescent="0.3">
      <c r="A5" s="10"/>
      <c r="B5" s="8" t="s">
        <v>8</v>
      </c>
      <c r="C5" s="8">
        <f>100*(219/414)</f>
        <v>52.89855072463768</v>
      </c>
      <c r="D5" s="9" t="s">
        <v>9</v>
      </c>
      <c r="E5" s="4"/>
      <c r="F5" s="4" t="s">
        <v>10</v>
      </c>
      <c r="G5" s="4">
        <f>SUM(414,469,268)</f>
        <v>1151</v>
      </c>
    </row>
    <row r="6" spans="1:7" x14ac:dyDescent="0.3">
      <c r="A6" s="10"/>
      <c r="B6" s="8" t="s">
        <v>11</v>
      </c>
      <c r="C6" s="8">
        <f>100*(183/627)</f>
        <v>29.186602870813399</v>
      </c>
      <c r="D6" s="9" t="s">
        <v>12</v>
      </c>
      <c r="E6" s="4"/>
      <c r="F6" s="4" t="s">
        <v>13</v>
      </c>
      <c r="G6" s="4">
        <f>SUM(627,397,383)</f>
        <v>1407</v>
      </c>
    </row>
    <row r="7" spans="1:7" x14ac:dyDescent="0.3">
      <c r="A7" s="10"/>
      <c r="B7" s="8" t="s">
        <v>14</v>
      </c>
      <c r="C7" s="8">
        <f>100*(24/410)</f>
        <v>5.8536585365853666</v>
      </c>
      <c r="D7" s="9" t="s">
        <v>15</v>
      </c>
      <c r="E7" s="4"/>
      <c r="F7" s="4" t="s">
        <v>16</v>
      </c>
      <c r="G7" s="4">
        <f>SUM(410,389,148)</f>
        <v>947</v>
      </c>
    </row>
    <row r="8" spans="1:7" x14ac:dyDescent="0.3">
      <c r="A8" s="10"/>
      <c r="B8" s="8" t="s">
        <v>17</v>
      </c>
      <c r="C8" s="8">
        <f>100*(11/320)</f>
        <v>3.4375000000000004</v>
      </c>
      <c r="D8" s="9" t="s">
        <v>18</v>
      </c>
      <c r="E8" s="4"/>
      <c r="F8" s="4" t="s">
        <v>19</v>
      </c>
      <c r="G8" s="4">
        <f>SUM(320,195,184)</f>
        <v>699</v>
      </c>
    </row>
    <row r="9" spans="1:7" x14ac:dyDescent="0.3">
      <c r="A9" s="10"/>
      <c r="B9" s="8" t="s">
        <v>20</v>
      </c>
      <c r="C9" s="8">
        <f>100*(23/601)</f>
        <v>3.8269550748752081</v>
      </c>
      <c r="D9" s="9" t="s">
        <v>21</v>
      </c>
      <c r="E9" s="4"/>
      <c r="F9" s="4" t="s">
        <v>22</v>
      </c>
      <c r="G9" s="4">
        <f>SUM(601,410,393)</f>
        <v>1404</v>
      </c>
    </row>
    <row r="10" spans="1:7" x14ac:dyDescent="0.3">
      <c r="A10" s="10"/>
      <c r="B10" s="8"/>
      <c r="C10" s="8"/>
      <c r="D10" s="8"/>
      <c r="E10" s="4"/>
      <c r="F10" s="4"/>
      <c r="G10" s="4"/>
    </row>
    <row r="11" spans="1:7" x14ac:dyDescent="0.3">
      <c r="A11" s="7" t="s">
        <v>23</v>
      </c>
      <c r="B11" s="8" t="s">
        <v>3</v>
      </c>
      <c r="C11" s="9" t="s">
        <v>4</v>
      </c>
      <c r="D11" s="8"/>
      <c r="E11" s="4"/>
      <c r="F11" s="4"/>
      <c r="G11" s="4"/>
    </row>
    <row r="12" spans="1:7" x14ac:dyDescent="0.3">
      <c r="A12" s="10"/>
      <c r="B12" s="8" t="s">
        <v>6</v>
      </c>
      <c r="C12" s="8">
        <f>100*(9/385)</f>
        <v>2.3376623376623376</v>
      </c>
      <c r="D12" s="9" t="s">
        <v>24</v>
      </c>
      <c r="E12" s="4"/>
      <c r="F12" s="4"/>
      <c r="G12" s="4"/>
    </row>
    <row r="13" spans="1:7" x14ac:dyDescent="0.3">
      <c r="A13" s="10"/>
      <c r="B13" s="8" t="s">
        <v>8</v>
      </c>
      <c r="C13" s="8">
        <f>100*(246/469)</f>
        <v>52.452025586353948</v>
      </c>
      <c r="D13" s="9" t="s">
        <v>25</v>
      </c>
      <c r="E13" s="4"/>
      <c r="F13" s="4"/>
      <c r="G13" s="4"/>
    </row>
    <row r="14" spans="1:7" x14ac:dyDescent="0.3">
      <c r="A14" s="10"/>
      <c r="B14" s="8" t="s">
        <v>11</v>
      </c>
      <c r="C14" s="8">
        <f>100*(93/397)</f>
        <v>23.425692695214106</v>
      </c>
      <c r="D14" s="9" t="s">
        <v>26</v>
      </c>
      <c r="E14" s="4"/>
      <c r="F14" s="4"/>
      <c r="G14" s="4"/>
    </row>
    <row r="15" spans="1:7" x14ac:dyDescent="0.3">
      <c r="A15" s="10"/>
      <c r="B15" s="8" t="s">
        <v>14</v>
      </c>
      <c r="C15" s="8">
        <f>100*(10/389)</f>
        <v>2.5706940874035991</v>
      </c>
      <c r="D15" s="9" t="s">
        <v>27</v>
      </c>
      <c r="E15" s="4"/>
      <c r="F15" s="4"/>
      <c r="G15" s="4"/>
    </row>
    <row r="16" spans="1:7" x14ac:dyDescent="0.3">
      <c r="A16" s="10"/>
      <c r="B16" s="8" t="s">
        <v>17</v>
      </c>
      <c r="C16" s="8">
        <f>100*(6/195)</f>
        <v>3.0769230769230771</v>
      </c>
      <c r="D16" s="9" t="s">
        <v>28</v>
      </c>
      <c r="E16" s="4"/>
      <c r="F16" s="4"/>
      <c r="G16" s="4"/>
    </row>
    <row r="17" spans="1:7" x14ac:dyDescent="0.3">
      <c r="A17" s="10"/>
      <c r="B17" s="8" t="s">
        <v>20</v>
      </c>
      <c r="C17" s="8">
        <f>100*(25/410)</f>
        <v>6.0975609756097562</v>
      </c>
      <c r="D17" s="9" t="s">
        <v>29</v>
      </c>
      <c r="E17" s="4"/>
      <c r="F17" s="4"/>
      <c r="G17" s="4"/>
    </row>
    <row r="18" spans="1:7" x14ac:dyDescent="0.3">
      <c r="A18" s="10"/>
      <c r="B18" s="8"/>
      <c r="C18" s="8"/>
      <c r="D18" s="9"/>
      <c r="E18" s="4"/>
      <c r="F18" s="4"/>
      <c r="G18" s="4"/>
    </row>
    <row r="19" spans="1:7" x14ac:dyDescent="0.3">
      <c r="A19" s="7" t="s">
        <v>30</v>
      </c>
      <c r="B19" s="8" t="s">
        <v>3</v>
      </c>
      <c r="C19" s="9" t="s">
        <v>4</v>
      </c>
      <c r="D19" s="9"/>
      <c r="E19" s="4"/>
      <c r="F19" s="4"/>
      <c r="G19" s="4"/>
    </row>
    <row r="20" spans="1:7" x14ac:dyDescent="0.3">
      <c r="A20" s="10"/>
      <c r="B20" s="8" t="s">
        <v>6</v>
      </c>
      <c r="C20" s="9">
        <f>100*(8/259)</f>
        <v>3.0888030888030888</v>
      </c>
      <c r="D20" s="9" t="s">
        <v>31</v>
      </c>
      <c r="E20" s="4"/>
      <c r="F20" s="4"/>
      <c r="G20" s="4"/>
    </row>
    <row r="21" spans="1:7" x14ac:dyDescent="0.3">
      <c r="A21" s="10"/>
      <c r="B21" s="8" t="s">
        <v>8</v>
      </c>
      <c r="C21" s="9">
        <f>100*(114/268)</f>
        <v>42.537313432835823</v>
      </c>
      <c r="D21" s="9" t="s">
        <v>32</v>
      </c>
      <c r="E21" s="4"/>
      <c r="F21" s="4"/>
      <c r="G21" s="4"/>
    </row>
    <row r="22" spans="1:7" x14ac:dyDescent="0.3">
      <c r="A22" s="10"/>
      <c r="B22" s="8" t="s">
        <v>11</v>
      </c>
      <c r="C22" s="9">
        <f>100*(16/383)</f>
        <v>4.1775456919060057</v>
      </c>
      <c r="D22" s="9" t="s">
        <v>33</v>
      </c>
      <c r="E22" s="4"/>
      <c r="F22" s="4"/>
      <c r="G22" s="4"/>
    </row>
    <row r="23" spans="1:7" x14ac:dyDescent="0.3">
      <c r="A23" s="10"/>
      <c r="B23" s="8" t="s">
        <v>14</v>
      </c>
      <c r="C23" s="9">
        <f>100*(2/148)</f>
        <v>1.3513513513513513</v>
      </c>
      <c r="D23" s="9" t="s">
        <v>34</v>
      </c>
      <c r="E23" s="4"/>
      <c r="F23" s="4"/>
      <c r="G23" s="4"/>
    </row>
    <row r="24" spans="1:7" x14ac:dyDescent="0.3">
      <c r="A24" s="10"/>
      <c r="B24" s="8" t="s">
        <v>17</v>
      </c>
      <c r="C24" s="9">
        <f>100*(0/184)</f>
        <v>0</v>
      </c>
      <c r="D24" s="9" t="s">
        <v>35</v>
      </c>
      <c r="E24" s="4"/>
      <c r="F24" s="4"/>
      <c r="G24" s="4"/>
    </row>
    <row r="25" spans="1:7" x14ac:dyDescent="0.3">
      <c r="A25" s="10"/>
      <c r="B25" s="8" t="s">
        <v>20</v>
      </c>
      <c r="C25" s="9">
        <f>100*(5/393)</f>
        <v>1.2722646310432568</v>
      </c>
      <c r="D25" s="9" t="s">
        <v>36</v>
      </c>
      <c r="E25" s="4"/>
      <c r="F25" s="4"/>
      <c r="G25" s="4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2024-10-17T04:35:36Z</dcterms:modified>
</cp:coreProperties>
</file>