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/>
  <xr:revisionPtr revIDLastSave="0" documentId="8_{557D9869-FAEC-4712-AED9-657E290904ED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Evoked AMPA NMDA" sheetId="13" r:id="rId1"/>
    <sheet name="Onset analysis" sheetId="20" r:id="rId2"/>
    <sheet name="Paired pulse ratio " sheetId="1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2" i="19" l="1"/>
  <c r="J107" i="19"/>
  <c r="T3" i="19"/>
  <c r="S153" i="19"/>
  <c r="S154" i="19" s="1"/>
  <c r="R153" i="19"/>
  <c r="R154" i="19" s="1"/>
  <c r="Q153" i="19"/>
  <c r="Q154" i="19" s="1"/>
  <c r="P153" i="19"/>
  <c r="P154" i="19" s="1"/>
  <c r="O153" i="19"/>
  <c r="O154" i="19" s="1"/>
  <c r="N153" i="19"/>
  <c r="N154" i="19" s="1"/>
  <c r="M153" i="19"/>
  <c r="M154" i="19" s="1"/>
  <c r="L153" i="19"/>
  <c r="L154" i="19" s="1"/>
  <c r="K153" i="19"/>
  <c r="K154" i="19" s="1"/>
  <c r="J153" i="19"/>
  <c r="J154" i="19" s="1"/>
  <c r="S152" i="19"/>
  <c r="R152" i="19"/>
  <c r="Q152" i="19"/>
  <c r="P152" i="19"/>
  <c r="O152" i="19"/>
  <c r="N152" i="19"/>
  <c r="M152" i="19"/>
  <c r="L152" i="19"/>
  <c r="K152" i="19"/>
  <c r="J152" i="19"/>
  <c r="S148" i="19"/>
  <c r="S149" i="19" s="1"/>
  <c r="R148" i="19"/>
  <c r="R149" i="19" s="1"/>
  <c r="Q148" i="19"/>
  <c r="Q149" i="19" s="1"/>
  <c r="P148" i="19"/>
  <c r="P149" i="19" s="1"/>
  <c r="O148" i="19"/>
  <c r="O149" i="19" s="1"/>
  <c r="N148" i="19"/>
  <c r="N149" i="19" s="1"/>
  <c r="M148" i="19"/>
  <c r="M149" i="19" s="1"/>
  <c r="L148" i="19"/>
  <c r="L149" i="19" s="1"/>
  <c r="K148" i="19"/>
  <c r="K149" i="19" s="1"/>
  <c r="J148" i="19"/>
  <c r="J149" i="19" s="1"/>
  <c r="S147" i="19"/>
  <c r="R147" i="19"/>
  <c r="Q147" i="19"/>
  <c r="P147" i="19"/>
  <c r="O147" i="19"/>
  <c r="N147" i="19"/>
  <c r="M147" i="19"/>
  <c r="L147" i="19"/>
  <c r="K147" i="19"/>
  <c r="J147" i="19"/>
  <c r="S143" i="19"/>
  <c r="S144" i="19" s="1"/>
  <c r="R143" i="19"/>
  <c r="R144" i="19" s="1"/>
  <c r="Q143" i="19"/>
  <c r="Q144" i="19" s="1"/>
  <c r="P143" i="19"/>
  <c r="P144" i="19" s="1"/>
  <c r="O143" i="19"/>
  <c r="O144" i="19" s="1"/>
  <c r="N143" i="19"/>
  <c r="N144" i="19" s="1"/>
  <c r="M143" i="19"/>
  <c r="M144" i="19" s="1"/>
  <c r="L143" i="19"/>
  <c r="L144" i="19" s="1"/>
  <c r="K143" i="19"/>
  <c r="K144" i="19" s="1"/>
  <c r="J143" i="19"/>
  <c r="J144" i="19" s="1"/>
  <c r="S142" i="19"/>
  <c r="R142" i="19"/>
  <c r="Q142" i="19"/>
  <c r="P142" i="19"/>
  <c r="O142" i="19"/>
  <c r="N142" i="19"/>
  <c r="M142" i="19"/>
  <c r="L142" i="19"/>
  <c r="K142" i="19"/>
  <c r="J142" i="19"/>
  <c r="S138" i="19"/>
  <c r="S139" i="19" s="1"/>
  <c r="R138" i="19"/>
  <c r="R139" i="19" s="1"/>
  <c r="Q138" i="19"/>
  <c r="Q139" i="19" s="1"/>
  <c r="P138" i="19"/>
  <c r="P139" i="19" s="1"/>
  <c r="O138" i="19"/>
  <c r="O139" i="19" s="1"/>
  <c r="N138" i="19"/>
  <c r="N139" i="19" s="1"/>
  <c r="M138" i="19"/>
  <c r="M139" i="19" s="1"/>
  <c r="L138" i="19"/>
  <c r="L139" i="19" s="1"/>
  <c r="K138" i="19"/>
  <c r="K139" i="19" s="1"/>
  <c r="J138" i="19"/>
  <c r="J139" i="19" s="1"/>
  <c r="S137" i="19"/>
  <c r="R137" i="19"/>
  <c r="Q137" i="19"/>
  <c r="P137" i="19"/>
  <c r="O137" i="19"/>
  <c r="N137" i="19"/>
  <c r="M137" i="19"/>
  <c r="L137" i="19"/>
  <c r="K137" i="19"/>
  <c r="J137" i="19"/>
  <c r="S133" i="19"/>
  <c r="S134" i="19" s="1"/>
  <c r="R133" i="19"/>
  <c r="R134" i="19" s="1"/>
  <c r="Q133" i="19"/>
  <c r="Q134" i="19" s="1"/>
  <c r="P133" i="19"/>
  <c r="P134" i="19" s="1"/>
  <c r="O133" i="19"/>
  <c r="O134" i="19" s="1"/>
  <c r="N133" i="19"/>
  <c r="N134" i="19" s="1"/>
  <c r="M133" i="19"/>
  <c r="M134" i="19" s="1"/>
  <c r="L133" i="19"/>
  <c r="L134" i="19" s="1"/>
  <c r="K133" i="19"/>
  <c r="K134" i="19" s="1"/>
  <c r="J133" i="19"/>
  <c r="J134" i="19" s="1"/>
  <c r="S132" i="19"/>
  <c r="R132" i="19"/>
  <c r="Q132" i="19"/>
  <c r="P132" i="19"/>
  <c r="O132" i="19"/>
  <c r="N132" i="19"/>
  <c r="M132" i="19"/>
  <c r="L132" i="19"/>
  <c r="K132" i="19"/>
  <c r="J132" i="19"/>
  <c r="S128" i="19"/>
  <c r="S129" i="19" s="1"/>
  <c r="R128" i="19"/>
  <c r="R129" i="19" s="1"/>
  <c r="Q128" i="19"/>
  <c r="Q129" i="19" s="1"/>
  <c r="P128" i="19"/>
  <c r="P129" i="19" s="1"/>
  <c r="O128" i="19"/>
  <c r="O129" i="19" s="1"/>
  <c r="N128" i="19"/>
  <c r="N129" i="19" s="1"/>
  <c r="M128" i="19"/>
  <c r="M129" i="19" s="1"/>
  <c r="L128" i="19"/>
  <c r="L129" i="19" s="1"/>
  <c r="K128" i="19"/>
  <c r="K129" i="19" s="1"/>
  <c r="J128" i="19"/>
  <c r="J129" i="19" s="1"/>
  <c r="S127" i="19"/>
  <c r="R127" i="19"/>
  <c r="Q127" i="19"/>
  <c r="P127" i="19"/>
  <c r="O127" i="19"/>
  <c r="N127" i="19"/>
  <c r="M127" i="19"/>
  <c r="L127" i="19"/>
  <c r="K127" i="19"/>
  <c r="J127" i="19"/>
  <c r="S123" i="19"/>
  <c r="S124" i="19" s="1"/>
  <c r="R123" i="19"/>
  <c r="R124" i="19" s="1"/>
  <c r="Q123" i="19"/>
  <c r="Q124" i="19" s="1"/>
  <c r="P123" i="19"/>
  <c r="P124" i="19" s="1"/>
  <c r="O123" i="19"/>
  <c r="O124" i="19" s="1"/>
  <c r="N123" i="19"/>
  <c r="N124" i="19" s="1"/>
  <c r="M123" i="19"/>
  <c r="M124" i="19" s="1"/>
  <c r="L123" i="19"/>
  <c r="L124" i="19" s="1"/>
  <c r="K123" i="19"/>
  <c r="K124" i="19" s="1"/>
  <c r="J123" i="19"/>
  <c r="J124" i="19" s="1"/>
  <c r="S122" i="19"/>
  <c r="R122" i="19"/>
  <c r="Q122" i="19"/>
  <c r="P122" i="19"/>
  <c r="O122" i="19"/>
  <c r="N122" i="19"/>
  <c r="M122" i="19"/>
  <c r="L122" i="19"/>
  <c r="K122" i="19"/>
  <c r="J122" i="19"/>
  <c r="S118" i="19"/>
  <c r="S119" i="19" s="1"/>
  <c r="R118" i="19"/>
  <c r="R119" i="19" s="1"/>
  <c r="Q118" i="19"/>
  <c r="Q119" i="19" s="1"/>
  <c r="P118" i="19"/>
  <c r="P119" i="19" s="1"/>
  <c r="O118" i="19"/>
  <c r="O119" i="19" s="1"/>
  <c r="N118" i="19"/>
  <c r="N119" i="19" s="1"/>
  <c r="M118" i="19"/>
  <c r="M119" i="19" s="1"/>
  <c r="L118" i="19"/>
  <c r="L119" i="19" s="1"/>
  <c r="K118" i="19"/>
  <c r="K119" i="19" s="1"/>
  <c r="J118" i="19"/>
  <c r="J119" i="19" s="1"/>
  <c r="S117" i="19"/>
  <c r="R117" i="19"/>
  <c r="Q117" i="19"/>
  <c r="P117" i="19"/>
  <c r="O117" i="19"/>
  <c r="N117" i="19"/>
  <c r="M117" i="19"/>
  <c r="L117" i="19"/>
  <c r="K117" i="19"/>
  <c r="J117" i="19"/>
  <c r="S113" i="19"/>
  <c r="S114" i="19" s="1"/>
  <c r="R113" i="19"/>
  <c r="R114" i="19" s="1"/>
  <c r="Q113" i="19"/>
  <c r="Q114" i="19" s="1"/>
  <c r="P113" i="19"/>
  <c r="P114" i="19" s="1"/>
  <c r="O113" i="19"/>
  <c r="O114" i="19" s="1"/>
  <c r="N113" i="19"/>
  <c r="N114" i="19" s="1"/>
  <c r="M113" i="19"/>
  <c r="M114" i="19" s="1"/>
  <c r="L113" i="19"/>
  <c r="L114" i="19" s="1"/>
  <c r="K113" i="19"/>
  <c r="K114" i="19" s="1"/>
  <c r="J113" i="19"/>
  <c r="J114" i="19" s="1"/>
  <c r="S112" i="19"/>
  <c r="R112" i="19"/>
  <c r="Q112" i="19"/>
  <c r="P112" i="19"/>
  <c r="O112" i="19"/>
  <c r="N112" i="19"/>
  <c r="M112" i="19"/>
  <c r="L112" i="19"/>
  <c r="K112" i="19"/>
  <c r="S108" i="19"/>
  <c r="S109" i="19" s="1"/>
  <c r="R108" i="19"/>
  <c r="R109" i="19" s="1"/>
  <c r="Q108" i="19"/>
  <c r="Q109" i="19" s="1"/>
  <c r="P108" i="19"/>
  <c r="P109" i="19" s="1"/>
  <c r="O108" i="19"/>
  <c r="O109" i="19" s="1"/>
  <c r="N108" i="19"/>
  <c r="N109" i="19" s="1"/>
  <c r="M108" i="19"/>
  <c r="M109" i="19" s="1"/>
  <c r="L108" i="19"/>
  <c r="L109" i="19" s="1"/>
  <c r="K108" i="19"/>
  <c r="K109" i="19" s="1"/>
  <c r="J108" i="19"/>
  <c r="J109" i="19" s="1"/>
  <c r="S107" i="19"/>
  <c r="R107" i="19"/>
  <c r="Q107" i="19"/>
  <c r="P107" i="19"/>
  <c r="O107" i="19"/>
  <c r="N107" i="19"/>
  <c r="M107" i="19"/>
  <c r="L107" i="19"/>
  <c r="K107" i="19"/>
  <c r="T103" i="19"/>
  <c r="T102" i="19"/>
  <c r="T101" i="19"/>
  <c r="T100" i="19"/>
  <c r="T99" i="19"/>
  <c r="T97" i="19"/>
  <c r="T96" i="19"/>
  <c r="T95" i="19"/>
  <c r="T94" i="19"/>
  <c r="T93" i="19"/>
  <c r="T91" i="19"/>
  <c r="T90" i="19"/>
  <c r="T89" i="19"/>
  <c r="T88" i="19"/>
  <c r="T87" i="19"/>
  <c r="T83" i="19"/>
  <c r="T82" i="19"/>
  <c r="T81" i="19"/>
  <c r="T79" i="19"/>
  <c r="T78" i="19"/>
  <c r="T77" i="19"/>
  <c r="T76" i="19"/>
  <c r="T75" i="19"/>
  <c r="T72" i="19"/>
  <c r="T71" i="19"/>
  <c r="T70" i="19"/>
  <c r="T69" i="19"/>
  <c r="T67" i="19"/>
  <c r="T66" i="19"/>
  <c r="T65" i="19"/>
  <c r="T64" i="19"/>
  <c r="T63" i="19"/>
  <c r="T61" i="19"/>
  <c r="T60" i="19"/>
  <c r="T59" i="19"/>
  <c r="T58" i="19"/>
  <c r="T57" i="19"/>
  <c r="T55" i="19"/>
  <c r="T54" i="19"/>
  <c r="T53" i="19"/>
  <c r="T52" i="19"/>
  <c r="T51" i="19"/>
  <c r="T49" i="19"/>
  <c r="T48" i="19"/>
  <c r="T47" i="19"/>
  <c r="T46" i="19"/>
  <c r="T45" i="19"/>
  <c r="T43" i="19"/>
  <c r="T42" i="19"/>
  <c r="T41" i="19"/>
  <c r="T40" i="19"/>
  <c r="T39" i="19"/>
  <c r="T37" i="19"/>
  <c r="T36" i="19"/>
  <c r="T35" i="19"/>
  <c r="T34" i="19"/>
  <c r="T33" i="19"/>
  <c r="T31" i="19"/>
  <c r="T30" i="19"/>
  <c r="T29" i="19"/>
  <c r="T28" i="19"/>
  <c r="T27" i="19"/>
  <c r="T25" i="19"/>
  <c r="T24" i="19"/>
  <c r="T23" i="19"/>
  <c r="T22" i="19"/>
  <c r="T21" i="19"/>
  <c r="T19" i="19"/>
  <c r="T18" i="19"/>
  <c r="T17" i="19"/>
  <c r="T16" i="19"/>
  <c r="T15" i="19"/>
  <c r="T13" i="19"/>
  <c r="T12" i="19"/>
  <c r="T11" i="19"/>
  <c r="T10" i="19"/>
  <c r="T9" i="19"/>
  <c r="T5" i="19"/>
  <c r="T4" i="19"/>
  <c r="T107" i="19" l="1"/>
  <c r="L145" i="19"/>
  <c r="Q145" i="19"/>
  <c r="Q115" i="19"/>
  <c r="S120" i="19"/>
  <c r="J135" i="19"/>
  <c r="M115" i="19"/>
  <c r="J120" i="19"/>
  <c r="M145" i="19"/>
  <c r="L120" i="19"/>
  <c r="R120" i="19"/>
  <c r="S115" i="19"/>
  <c r="M125" i="19"/>
  <c r="S145" i="19"/>
  <c r="O115" i="19"/>
  <c r="L135" i="19"/>
  <c r="N155" i="19"/>
  <c r="J140" i="19"/>
  <c r="S150" i="19"/>
  <c r="J125" i="19"/>
  <c r="K125" i="19"/>
  <c r="Q125" i="19"/>
  <c r="O135" i="19"/>
  <c r="L155" i="19"/>
  <c r="R155" i="19"/>
  <c r="K135" i="19"/>
  <c r="Q135" i="19"/>
  <c r="Q140" i="19"/>
  <c r="K155" i="19"/>
  <c r="O120" i="19"/>
  <c r="S130" i="19"/>
  <c r="K115" i="19"/>
  <c r="O155" i="19"/>
  <c r="P155" i="19"/>
  <c r="M150" i="19"/>
  <c r="N150" i="19"/>
  <c r="J130" i="19"/>
  <c r="O140" i="19"/>
  <c r="J155" i="19"/>
  <c r="M155" i="19"/>
  <c r="T142" i="19"/>
  <c r="T122" i="19"/>
  <c r="M110" i="19"/>
  <c r="S110" i="19"/>
  <c r="O125" i="19"/>
  <c r="M130" i="19"/>
  <c r="M135" i="19"/>
  <c r="S135" i="19"/>
  <c r="R145" i="19"/>
  <c r="M140" i="19"/>
  <c r="J115" i="19"/>
  <c r="S140" i="19"/>
  <c r="M120" i="19"/>
  <c r="J145" i="19"/>
  <c r="R135" i="19"/>
  <c r="O150" i="19"/>
  <c r="T108" i="19"/>
  <c r="T109" i="19" s="1"/>
  <c r="T147" i="19"/>
  <c r="T112" i="19"/>
  <c r="O130" i="19"/>
  <c r="J150" i="19"/>
  <c r="T117" i="19"/>
  <c r="N120" i="19"/>
  <c r="P140" i="19"/>
  <c r="P145" i="19"/>
  <c r="K145" i="19"/>
  <c r="Q155" i="19"/>
  <c r="P150" i="19"/>
  <c r="J110" i="19"/>
  <c r="P125" i="19"/>
  <c r="S155" i="19"/>
  <c r="L130" i="19"/>
  <c r="T132" i="19"/>
  <c r="T152" i="19"/>
  <c r="O110" i="19"/>
  <c r="L115" i="19"/>
  <c r="R115" i="19"/>
  <c r="S125" i="19"/>
  <c r="L150" i="19"/>
  <c r="R150" i="19"/>
  <c r="R130" i="19"/>
  <c r="L125" i="19"/>
  <c r="R125" i="19"/>
  <c r="O145" i="19"/>
  <c r="K110" i="19"/>
  <c r="R140" i="19"/>
  <c r="T138" i="19"/>
  <c r="T139" i="19" s="1"/>
  <c r="T143" i="19"/>
  <c r="T144" i="19" s="1"/>
  <c r="L110" i="19"/>
  <c r="R110" i="19"/>
  <c r="P115" i="19"/>
  <c r="P130" i="19"/>
  <c r="Q110" i="19"/>
  <c r="L140" i="19"/>
  <c r="T118" i="19"/>
  <c r="T119" i="19" s="1"/>
  <c r="T123" i="19"/>
  <c r="T124" i="19" s="1"/>
  <c r="T113" i="19"/>
  <c r="T114" i="19" s="1"/>
  <c r="N125" i="19"/>
  <c r="K130" i="19"/>
  <c r="Q130" i="19"/>
  <c r="N140" i="19"/>
  <c r="T137" i="19"/>
  <c r="P110" i="19"/>
  <c r="T148" i="19"/>
  <c r="T149" i="19" s="1"/>
  <c r="T153" i="19"/>
  <c r="T154" i="19" s="1"/>
  <c r="P120" i="19"/>
  <c r="N145" i="19"/>
  <c r="K150" i="19"/>
  <c r="Q150" i="19"/>
  <c r="N135" i="19"/>
  <c r="K140" i="19"/>
  <c r="N110" i="19"/>
  <c r="P135" i="19"/>
  <c r="T128" i="19"/>
  <c r="T129" i="19" s="1"/>
  <c r="T133" i="19"/>
  <c r="T134" i="19" s="1"/>
  <c r="N115" i="19"/>
  <c r="K120" i="19"/>
  <c r="Q120" i="19"/>
  <c r="N130" i="19"/>
  <c r="T127" i="19"/>
  <c r="T145" i="19" l="1"/>
  <c r="T155" i="19"/>
  <c r="T110" i="19"/>
  <c r="T120" i="19"/>
  <c r="T125" i="19"/>
  <c r="T140" i="19"/>
  <c r="T150" i="19"/>
  <c r="T115" i="19"/>
  <c r="T135" i="19"/>
  <c r="T130" i="19"/>
  <c r="L55" i="13" l="1"/>
  <c r="M55" i="13"/>
  <c r="L59" i="13"/>
  <c r="U60" i="13"/>
  <c r="U61" i="13" s="1"/>
  <c r="U59" i="13"/>
  <c r="U57" i="13"/>
  <c r="U56" i="13"/>
  <c r="U55" i="13"/>
  <c r="Q55" i="13"/>
  <c r="T55" i="13"/>
  <c r="P55" i="13"/>
  <c r="R55" i="13"/>
  <c r="N55" i="13"/>
  <c r="K55" i="13"/>
  <c r="J55" i="13"/>
  <c r="L56" i="13" l="1"/>
  <c r="L57" i="13" s="1"/>
  <c r="L60" i="13"/>
  <c r="L61" i="13" s="1"/>
  <c r="M56" i="13"/>
  <c r="M57" i="13" s="1"/>
  <c r="M59" i="13"/>
  <c r="M60" i="13"/>
  <c r="M61" i="13" s="1"/>
  <c r="I117" i="20"/>
  <c r="I118" i="20" s="1"/>
  <c r="I116" i="20"/>
  <c r="D104" i="20"/>
  <c r="D105" i="20" s="1"/>
  <c r="D103" i="20"/>
  <c r="T60" i="13"/>
  <c r="T61" i="13" s="1"/>
  <c r="S60" i="13"/>
  <c r="S61" i="13" s="1"/>
  <c r="R60" i="13"/>
  <c r="R61" i="13" s="1"/>
  <c r="Q60" i="13"/>
  <c r="Q61" i="13" s="1"/>
  <c r="P60" i="13"/>
  <c r="P61" i="13" s="1"/>
  <c r="O60" i="13"/>
  <c r="O61" i="13" s="1"/>
  <c r="N60" i="13"/>
  <c r="N61" i="13" s="1"/>
  <c r="K60" i="13"/>
  <c r="K61" i="13" s="1"/>
  <c r="J60" i="13"/>
  <c r="J61" i="13" s="1"/>
  <c r="T59" i="13"/>
  <c r="S59" i="13"/>
  <c r="R59" i="13"/>
  <c r="Q59" i="13"/>
  <c r="P59" i="13"/>
  <c r="O59" i="13"/>
  <c r="N59" i="13"/>
  <c r="K59" i="13"/>
  <c r="J59" i="13"/>
  <c r="T56" i="13"/>
  <c r="T57" i="13" s="1"/>
  <c r="S56" i="13"/>
  <c r="S57" i="13" s="1"/>
  <c r="R56" i="13"/>
  <c r="R57" i="13" s="1"/>
  <c r="Q56" i="13"/>
  <c r="Q57" i="13" s="1"/>
  <c r="P56" i="13"/>
  <c r="P57" i="13" s="1"/>
  <c r="N56" i="13"/>
  <c r="N57" i="13" s="1"/>
  <c r="K56" i="13"/>
  <c r="K57" i="13" s="1"/>
  <c r="J56" i="13"/>
  <c r="J57" i="13" s="1"/>
  <c r="S55" i="13"/>
  <c r="O24" i="13"/>
  <c r="O22" i="13"/>
  <c r="O18" i="13"/>
  <c r="O16" i="13"/>
  <c r="O55" i="13" s="1"/>
  <c r="O56" i="13" l="1"/>
  <c r="O57" i="13" s="1"/>
</calcChain>
</file>

<file path=xl/sharedStrings.xml><?xml version="1.0" encoding="utf-8"?>
<sst xmlns="http://schemas.openxmlformats.org/spreadsheetml/2006/main" count="999" uniqueCount="233">
  <si>
    <t>Cell</t>
  </si>
  <si>
    <t>Mouse line</t>
  </si>
  <si>
    <t>Genotype</t>
  </si>
  <si>
    <t>Sex</t>
  </si>
  <si>
    <t>DOB</t>
  </si>
  <si>
    <t>Mouse #</t>
  </si>
  <si>
    <t>Age</t>
  </si>
  <si>
    <t>File</t>
  </si>
  <si>
    <t>Current injected</t>
  </si>
  <si>
    <t>Ra</t>
  </si>
  <si>
    <t>Anatomy</t>
  </si>
  <si>
    <t>Layer</t>
  </si>
  <si>
    <t>Animal 5</t>
  </si>
  <si>
    <t>Tg(Nkx2.1-Cre);Syngap1flox/+</t>
  </si>
  <si>
    <t>BC</t>
  </si>
  <si>
    <t>Animal 6</t>
  </si>
  <si>
    <t>Animal 11</t>
  </si>
  <si>
    <t>Animal 12</t>
  </si>
  <si>
    <t>Animal 13</t>
  </si>
  <si>
    <t>Animal 14</t>
  </si>
  <si>
    <t>cHet</t>
  </si>
  <si>
    <t>LMM</t>
  </si>
  <si>
    <t>F value</t>
  </si>
  <si>
    <t>Control</t>
  </si>
  <si>
    <t>Animal 1</t>
  </si>
  <si>
    <t>Animal 2</t>
  </si>
  <si>
    <t>Animal 3</t>
  </si>
  <si>
    <t>Animal 4</t>
  </si>
  <si>
    <t>Animal 7</t>
  </si>
  <si>
    <t>Animal 8</t>
  </si>
  <si>
    <t>Animal 9</t>
  </si>
  <si>
    <t>Animal 10</t>
  </si>
  <si>
    <t>control</t>
  </si>
  <si>
    <t>EPSC Evoked</t>
  </si>
  <si>
    <t>EPSCampl (fail. incl), pA</t>
  </si>
  <si>
    <t>Failure rate, %</t>
  </si>
  <si>
    <t>Potency (fail. excl), pA</t>
  </si>
  <si>
    <t>AUC fail incl</t>
  </si>
  <si>
    <t xml:space="preserve">AUC Succ only </t>
  </si>
  <si>
    <t>NMDA/AMPA ratio</t>
  </si>
  <si>
    <t>Rise time (20-80%) ms</t>
  </si>
  <si>
    <t>Decay time ms</t>
  </si>
  <si>
    <t>animal 1</t>
  </si>
  <si>
    <t>130721RF1b</t>
  </si>
  <si>
    <t>AMPA</t>
  </si>
  <si>
    <t>BC L4</t>
  </si>
  <si>
    <t>M</t>
  </si>
  <si>
    <t>03.05.21</t>
  </si>
  <si>
    <t>NMDA</t>
  </si>
  <si>
    <t>130721RF3</t>
  </si>
  <si>
    <t>animal 2</t>
  </si>
  <si>
    <t>160721RF1b</t>
  </si>
  <si>
    <t>160721RF2b</t>
  </si>
  <si>
    <t>160721RF3b</t>
  </si>
  <si>
    <t>animal 3</t>
  </si>
  <si>
    <t>010921RF4</t>
  </si>
  <si>
    <t>14 and 15</t>
  </si>
  <si>
    <t>010921RF5</t>
  </si>
  <si>
    <t>animal 4</t>
  </si>
  <si>
    <t>150322RF1</t>
  </si>
  <si>
    <t>02.01.22</t>
  </si>
  <si>
    <t>N122</t>
  </si>
  <si>
    <t>150322RF4</t>
  </si>
  <si>
    <t>animal 5</t>
  </si>
  <si>
    <t>210322RF2</t>
  </si>
  <si>
    <t>16.01.22</t>
  </si>
  <si>
    <t>N151</t>
  </si>
  <si>
    <t>210322RF4c</t>
  </si>
  <si>
    <t>animal 6</t>
  </si>
  <si>
    <t>220322RF1b</t>
  </si>
  <si>
    <t>N155</t>
  </si>
  <si>
    <t>220322RF3</t>
  </si>
  <si>
    <t>220322RF4</t>
  </si>
  <si>
    <t>animal 7</t>
  </si>
  <si>
    <t>230322RF2b</t>
  </si>
  <si>
    <t>N154</t>
  </si>
  <si>
    <t>230322RF4</t>
  </si>
  <si>
    <t>animal 8</t>
  </si>
  <si>
    <t>140721RF4</t>
  </si>
  <si>
    <t>animal 9</t>
  </si>
  <si>
    <t>150721RF1c</t>
  </si>
  <si>
    <t>150721RF3</t>
  </si>
  <si>
    <t>animal 10</t>
  </si>
  <si>
    <t>020921RF3</t>
  </si>
  <si>
    <t>020921RF4b</t>
  </si>
  <si>
    <t>animal 11</t>
  </si>
  <si>
    <t>030921RF1</t>
  </si>
  <si>
    <t>030921RF2</t>
  </si>
  <si>
    <t>030921RF3c</t>
  </si>
  <si>
    <t>animal 12</t>
  </si>
  <si>
    <t>100921RF1</t>
  </si>
  <si>
    <t>100921RF3b</t>
  </si>
  <si>
    <t>100921RF4b</t>
  </si>
  <si>
    <t>animal 13</t>
  </si>
  <si>
    <t>210921RF2c</t>
  </si>
  <si>
    <t>210921RF3c</t>
  </si>
  <si>
    <t>animal 14</t>
  </si>
  <si>
    <t>230921RF1b</t>
  </si>
  <si>
    <t>6,7,8</t>
  </si>
  <si>
    <t>LMM Statistic</t>
  </si>
  <si>
    <t>Wt onset latency</t>
  </si>
  <si>
    <t>cHet onset latency</t>
  </si>
  <si>
    <t>*0.023</t>
  </si>
  <si>
    <t>NMDA absent</t>
  </si>
  <si>
    <t>*0.029</t>
  </si>
  <si>
    <t>0.001**</t>
  </si>
  <si>
    <t>0.003**</t>
  </si>
  <si>
    <t>0.033*</t>
  </si>
  <si>
    <t>0.031*</t>
  </si>
  <si>
    <t>AMPA in Cells containing both AMPA/NMDA</t>
  </si>
  <si>
    <t>NMDA in Cells containing both AMPA/NMDA</t>
  </si>
  <si>
    <t>Rise time NMDA</t>
  </si>
  <si>
    <t>Rise time AMPA</t>
  </si>
  <si>
    <t>Decay time AMPA</t>
  </si>
  <si>
    <t>Decay time NMDA</t>
  </si>
  <si>
    <t>Failure rate (%)</t>
  </si>
  <si>
    <t>Minimal eAMPA</t>
  </si>
  <si>
    <t>eAMPA fail. Excluded</t>
  </si>
  <si>
    <t>AUC fail. Included</t>
  </si>
  <si>
    <t>AUC fail. Excluded</t>
  </si>
  <si>
    <t>ID</t>
  </si>
  <si>
    <t>Mouse Line</t>
  </si>
  <si>
    <t xml:space="preserve">Sex </t>
  </si>
  <si>
    <t>Fail. Rate %</t>
  </si>
  <si>
    <t>Rise Time</t>
  </si>
  <si>
    <t>Decay Time</t>
  </si>
  <si>
    <t>Onset EPSC 1</t>
  </si>
  <si>
    <t>Onset EPSC2</t>
  </si>
  <si>
    <t>Rise time</t>
  </si>
  <si>
    <t>PPR AUC</t>
  </si>
  <si>
    <t>File number EPSC</t>
  </si>
  <si>
    <t>15.02.24</t>
  </si>
  <si>
    <t>NKXRCESyngapf/+</t>
  </si>
  <si>
    <t>070524RF2a</t>
  </si>
  <si>
    <t>40 Pa</t>
  </si>
  <si>
    <t>52 Pa</t>
  </si>
  <si>
    <t>56 Pa</t>
  </si>
  <si>
    <t>070524RF2b</t>
  </si>
  <si>
    <t>18 Pa</t>
  </si>
  <si>
    <t>29 Pa</t>
  </si>
  <si>
    <t>52 pA</t>
  </si>
  <si>
    <t>69 Pa</t>
  </si>
  <si>
    <t>080524RF1</t>
  </si>
  <si>
    <t>68 Pa</t>
  </si>
  <si>
    <t>61 Pa</t>
  </si>
  <si>
    <t>58 Pa</t>
  </si>
  <si>
    <t>27 pa</t>
  </si>
  <si>
    <t>24 Pa</t>
  </si>
  <si>
    <t>08.03.24</t>
  </si>
  <si>
    <t>240524RF1</t>
  </si>
  <si>
    <t>74 Pa</t>
  </si>
  <si>
    <t>71 Pa</t>
  </si>
  <si>
    <t>58 pA</t>
  </si>
  <si>
    <t>50 Pa</t>
  </si>
  <si>
    <t>28.04.24</t>
  </si>
  <si>
    <t>100724RF1a</t>
  </si>
  <si>
    <t>plus 7 Pa</t>
  </si>
  <si>
    <t>2 Pa</t>
  </si>
  <si>
    <t>11 pA</t>
  </si>
  <si>
    <t>21 Pa</t>
  </si>
  <si>
    <t>30 pA</t>
  </si>
  <si>
    <t>100724RF3a</t>
  </si>
  <si>
    <t>9 Pa</t>
  </si>
  <si>
    <t>14 Pa</t>
  </si>
  <si>
    <t>12 Pa</t>
  </si>
  <si>
    <t>16 pA</t>
  </si>
  <si>
    <t>120724RF1a</t>
  </si>
  <si>
    <t>10 Pa</t>
  </si>
  <si>
    <t>10 pA</t>
  </si>
  <si>
    <t>25 Pa</t>
  </si>
  <si>
    <t>42 Pa</t>
  </si>
  <si>
    <t>49 Pa</t>
  </si>
  <si>
    <t>120724RF2</t>
  </si>
  <si>
    <t>7 Pa</t>
  </si>
  <si>
    <t>8 Pa</t>
  </si>
  <si>
    <t>13 Pa</t>
  </si>
  <si>
    <t>16 Pa</t>
  </si>
  <si>
    <t>21 pA</t>
  </si>
  <si>
    <t>120724RF3b</t>
  </si>
  <si>
    <t>23 Pa</t>
  </si>
  <si>
    <t>93 Pa</t>
  </si>
  <si>
    <t>270524RF2b</t>
  </si>
  <si>
    <t>53 Pa</t>
  </si>
  <si>
    <t>44 Pa</t>
  </si>
  <si>
    <t>31 Pa</t>
  </si>
  <si>
    <t>31 pA</t>
  </si>
  <si>
    <t>270524RF3b</t>
  </si>
  <si>
    <t>37 Pa</t>
  </si>
  <si>
    <t>33 Pa</t>
  </si>
  <si>
    <t>35 Pa</t>
  </si>
  <si>
    <t>45 Pa</t>
  </si>
  <si>
    <t>05.04.24</t>
  </si>
  <si>
    <t>100624RF2</t>
  </si>
  <si>
    <t>38 Pa</t>
  </si>
  <si>
    <t>28 Pa</t>
  </si>
  <si>
    <t>29 pA</t>
  </si>
  <si>
    <t>200 Pa</t>
  </si>
  <si>
    <t>130624RF1a</t>
  </si>
  <si>
    <t>32 Pa</t>
  </si>
  <si>
    <t>34 Pa</t>
  </si>
  <si>
    <t>39 Pa</t>
  </si>
  <si>
    <t>36 Pa</t>
  </si>
  <si>
    <t>33 pA</t>
  </si>
  <si>
    <t>090724RF1</t>
  </si>
  <si>
    <t>72 Pa</t>
  </si>
  <si>
    <t>54 Pa</t>
  </si>
  <si>
    <t>70 Pa</t>
  </si>
  <si>
    <t>090724RF2a</t>
  </si>
  <si>
    <t>plus 10 Pa</t>
  </si>
  <si>
    <t>0 Pa</t>
  </si>
  <si>
    <t>0 pA</t>
  </si>
  <si>
    <t>Plus 6 Pa</t>
  </si>
  <si>
    <t xml:space="preserve">plus 1 pA </t>
  </si>
  <si>
    <t>110724RF1a</t>
  </si>
  <si>
    <t>20 Pa</t>
  </si>
  <si>
    <t>6 Pa</t>
  </si>
  <si>
    <t>7 pA</t>
  </si>
  <si>
    <t>110724RF2</t>
  </si>
  <si>
    <t>60 Pa</t>
  </si>
  <si>
    <t>48 Pa</t>
  </si>
  <si>
    <t>AUC EPSC1 success</t>
  </si>
  <si>
    <t>AUC EPSC2 success</t>
  </si>
  <si>
    <t>AVG 30 ms interval control</t>
  </si>
  <si>
    <t>AVG 30 ms stimulus cHet</t>
  </si>
  <si>
    <t>AVG 50 stimulus control</t>
  </si>
  <si>
    <t>AVG 50 ms stimulus cHet</t>
  </si>
  <si>
    <t>AVG 100 ms stimulus control</t>
  </si>
  <si>
    <t>AVG 100 ms stimulus cHet</t>
  </si>
  <si>
    <t>AVG 200 stimulus control</t>
  </si>
  <si>
    <t>AVG 200 ms stimulus cHet</t>
  </si>
  <si>
    <t>AVG 500 ms stimulus control</t>
  </si>
  <si>
    <t>AVG 500 ms stimulus cHet</t>
  </si>
  <si>
    <t>Two way ANOVA for PPR AUC p=0.001**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</si>
</sst>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C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1" fillId="0" borderId="0" xfId="0" applyFont="1"/>
    <xf numFmtId="164" fontId="0" fillId="0" borderId="0" xfId="0" applyNumberFormat="1"/>
    <xf numFmtId="165" fontId="0" fillId="0" borderId="0" xfId="0" applyNumberFormat="1"/>
    <xf numFmtId="3" fontId="0" fillId="0" borderId="0" xfId="0" applyNumberFormat="1"/>
    <xf numFmtId="0" fontId="4" fillId="0" borderId="0" xfId="0" applyFont="1"/>
    <xf numFmtId="0" fontId="5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6" fillId="0" borderId="0" xfId="0" applyFont="1"/>
    <xf numFmtId="9" fontId="6" fillId="0" borderId="0" xfId="0" applyNumberFormat="1" applyFont="1"/>
    <xf numFmtId="9" fontId="0" fillId="0" borderId="0" xfId="0" applyNumberFormat="1"/>
    <xf numFmtId="0" fontId="7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00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DF8CD-8DDC-4897-8156-2CD0E9FC10FA}">
  <dimension ref="A1:U83"/>
  <sheetViews>
    <sheetView topLeftCell="A52" workbookViewId="0">
      <selection activeCell="A68" sqref="A68:XFD68"/>
    </sheetView>
  </sheetViews>
  <sheetFormatPr defaultRowHeight="14.4" x14ac:dyDescent="0.3"/>
  <cols>
    <col min="2" max="2" width="11" bestFit="1" customWidth="1"/>
    <col min="3" max="3" width="25.6640625" customWidth="1"/>
    <col min="9" max="9" width="13.33203125" customWidth="1"/>
    <col min="10" max="10" width="21.33203125" bestFit="1" customWidth="1"/>
    <col min="11" max="11" width="14.6640625" customWidth="1"/>
    <col min="12" max="12" width="20" bestFit="1" customWidth="1"/>
    <col min="13" max="13" width="16.109375" customWidth="1"/>
    <col min="14" max="14" width="15.77734375" customWidth="1"/>
    <col min="15" max="15" width="18.109375" customWidth="1"/>
    <col min="16" max="16" width="13.88671875" customWidth="1"/>
    <col min="17" max="17" width="16.44140625" customWidth="1"/>
    <col min="18" max="18" width="38.5546875" customWidth="1"/>
    <col min="19" max="19" width="36.6640625" customWidth="1"/>
    <col min="20" max="20" width="13.5546875" customWidth="1"/>
    <col min="21" max="21" width="14.88671875" customWidth="1"/>
  </cols>
  <sheetData>
    <row r="1" spans="1:19" x14ac:dyDescent="0.3"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33</v>
      </c>
      <c r="J1" s="6" t="s">
        <v>34</v>
      </c>
      <c r="K1" s="6" t="s">
        <v>35</v>
      </c>
      <c r="L1" s="6" t="s">
        <v>36</v>
      </c>
      <c r="M1" s="6" t="s">
        <v>37</v>
      </c>
      <c r="N1" s="6" t="s">
        <v>38</v>
      </c>
      <c r="O1" s="6" t="s">
        <v>39</v>
      </c>
      <c r="P1" s="6" t="s">
        <v>40</v>
      </c>
      <c r="Q1" s="6" t="s">
        <v>41</v>
      </c>
      <c r="R1" s="6" t="s">
        <v>7</v>
      </c>
      <c r="S1" s="6" t="s">
        <v>10</v>
      </c>
    </row>
    <row r="2" spans="1:19" x14ac:dyDescent="0.3">
      <c r="A2" t="s">
        <v>42</v>
      </c>
      <c r="B2" t="s">
        <v>43</v>
      </c>
      <c r="C2" t="s">
        <v>13</v>
      </c>
      <c r="D2" t="s">
        <v>23</v>
      </c>
      <c r="E2" t="s">
        <v>46</v>
      </c>
      <c r="F2" t="s">
        <v>47</v>
      </c>
      <c r="G2">
        <v>5</v>
      </c>
      <c r="H2">
        <v>71</v>
      </c>
      <c r="I2" t="s">
        <v>44</v>
      </c>
      <c r="J2">
        <v>18.8</v>
      </c>
      <c r="K2">
        <v>0</v>
      </c>
      <c r="L2">
        <v>18.8</v>
      </c>
      <c r="M2">
        <v>50.22</v>
      </c>
      <c r="N2">
        <v>50.22</v>
      </c>
      <c r="P2">
        <v>0.28000000000000003</v>
      </c>
      <c r="Q2">
        <v>1.1000000000000001</v>
      </c>
      <c r="R2">
        <v>1</v>
      </c>
      <c r="S2" t="s">
        <v>45</v>
      </c>
    </row>
    <row r="3" spans="1:19" x14ac:dyDescent="0.3">
      <c r="D3" t="s">
        <v>23</v>
      </c>
      <c r="I3" t="s">
        <v>48</v>
      </c>
      <c r="L3" t="s">
        <v>103</v>
      </c>
      <c r="R3">
        <v>2</v>
      </c>
    </row>
    <row r="4" spans="1:19" x14ac:dyDescent="0.3">
      <c r="A4" t="s">
        <v>42</v>
      </c>
      <c r="B4" t="s">
        <v>49</v>
      </c>
      <c r="C4" t="s">
        <v>13</v>
      </c>
      <c r="D4" t="s">
        <v>23</v>
      </c>
      <c r="E4" t="s">
        <v>46</v>
      </c>
      <c r="F4" t="s">
        <v>47</v>
      </c>
      <c r="G4">
        <v>5</v>
      </c>
      <c r="H4">
        <v>71</v>
      </c>
      <c r="I4" t="s">
        <v>44</v>
      </c>
      <c r="J4">
        <v>28.4</v>
      </c>
      <c r="K4">
        <v>20</v>
      </c>
      <c r="L4">
        <v>34.200000000000003</v>
      </c>
      <c r="M4">
        <v>128.6</v>
      </c>
      <c r="N4">
        <v>186.3</v>
      </c>
      <c r="P4">
        <v>0.5</v>
      </c>
      <c r="Q4">
        <v>2.41</v>
      </c>
      <c r="R4">
        <v>6</v>
      </c>
      <c r="S4" t="s">
        <v>45</v>
      </c>
    </row>
    <row r="5" spans="1:19" x14ac:dyDescent="0.3">
      <c r="D5" t="s">
        <v>23</v>
      </c>
      <c r="I5" t="s">
        <v>48</v>
      </c>
      <c r="L5" t="s">
        <v>103</v>
      </c>
      <c r="R5">
        <v>7</v>
      </c>
    </row>
    <row r="6" spans="1:19" x14ac:dyDescent="0.3">
      <c r="A6" t="s">
        <v>50</v>
      </c>
      <c r="B6" t="s">
        <v>51</v>
      </c>
      <c r="C6" t="s">
        <v>13</v>
      </c>
      <c r="D6" t="s">
        <v>23</v>
      </c>
      <c r="E6" t="s">
        <v>46</v>
      </c>
      <c r="G6">
        <v>552</v>
      </c>
      <c r="H6">
        <v>67</v>
      </c>
      <c r="I6" t="s">
        <v>44</v>
      </c>
      <c r="J6">
        <v>16.100000000000001</v>
      </c>
      <c r="K6">
        <v>0</v>
      </c>
      <c r="L6">
        <v>19.100000000000001</v>
      </c>
      <c r="M6">
        <v>128.30000000000001</v>
      </c>
      <c r="N6">
        <v>128.30000000000001</v>
      </c>
      <c r="P6">
        <v>1</v>
      </c>
      <c r="Q6">
        <v>2.5499999999999998</v>
      </c>
      <c r="R6">
        <v>2</v>
      </c>
      <c r="S6" t="s">
        <v>45</v>
      </c>
    </row>
    <row r="7" spans="1:19" x14ac:dyDescent="0.3">
      <c r="A7" t="s">
        <v>50</v>
      </c>
      <c r="B7" t="s">
        <v>52</v>
      </c>
      <c r="C7" t="s">
        <v>13</v>
      </c>
      <c r="D7" t="s">
        <v>23</v>
      </c>
      <c r="E7" t="s">
        <v>46</v>
      </c>
      <c r="G7">
        <v>552</v>
      </c>
      <c r="H7">
        <v>67</v>
      </c>
      <c r="I7" t="s">
        <v>44</v>
      </c>
      <c r="J7">
        <v>9</v>
      </c>
      <c r="K7">
        <v>0</v>
      </c>
      <c r="L7">
        <v>7.8</v>
      </c>
      <c r="M7">
        <v>125.2</v>
      </c>
      <c r="N7">
        <v>125.2</v>
      </c>
      <c r="P7">
        <v>2.2400000000000002</v>
      </c>
      <c r="Q7">
        <v>9.5299999999999994</v>
      </c>
      <c r="R7">
        <v>8</v>
      </c>
      <c r="S7" t="s">
        <v>45</v>
      </c>
    </row>
    <row r="8" spans="1:19" x14ac:dyDescent="0.3">
      <c r="A8" t="s">
        <v>50</v>
      </c>
      <c r="B8" t="s">
        <v>53</v>
      </c>
      <c r="C8" t="s">
        <v>13</v>
      </c>
      <c r="D8" t="s">
        <v>23</v>
      </c>
      <c r="E8" t="s">
        <v>46</v>
      </c>
      <c r="G8">
        <v>552</v>
      </c>
      <c r="H8">
        <v>67</v>
      </c>
      <c r="I8" t="s">
        <v>44</v>
      </c>
      <c r="J8">
        <v>22.6</v>
      </c>
      <c r="K8">
        <v>0</v>
      </c>
      <c r="L8">
        <v>22.6</v>
      </c>
      <c r="M8">
        <v>134.69999999999999</v>
      </c>
      <c r="N8">
        <v>134.69999999999999</v>
      </c>
      <c r="P8">
        <v>0.72</v>
      </c>
      <c r="Q8">
        <v>3.19</v>
      </c>
      <c r="R8">
        <v>13</v>
      </c>
      <c r="S8" t="s">
        <v>45</v>
      </c>
    </row>
    <row r="9" spans="1:19" x14ac:dyDescent="0.3">
      <c r="A9" t="s">
        <v>54</v>
      </c>
      <c r="B9" t="s">
        <v>55</v>
      </c>
      <c r="C9" t="s">
        <v>13</v>
      </c>
      <c r="D9" t="s">
        <v>23</v>
      </c>
      <c r="E9" t="s">
        <v>46</v>
      </c>
      <c r="G9">
        <v>627</v>
      </c>
      <c r="H9">
        <v>68</v>
      </c>
      <c r="I9" t="s">
        <v>44</v>
      </c>
      <c r="J9">
        <v>7.8</v>
      </c>
      <c r="K9">
        <v>40</v>
      </c>
      <c r="L9">
        <v>13.6</v>
      </c>
      <c r="M9">
        <v>73.739999999999995</v>
      </c>
      <c r="N9">
        <v>82.38</v>
      </c>
      <c r="O9">
        <v>0.86029411764705876</v>
      </c>
      <c r="R9">
        <v>13</v>
      </c>
      <c r="S9" t="s">
        <v>45</v>
      </c>
    </row>
    <row r="10" spans="1:19" x14ac:dyDescent="0.3">
      <c r="D10" t="s">
        <v>23</v>
      </c>
      <c r="I10" t="s">
        <v>48</v>
      </c>
      <c r="J10">
        <v>7.4</v>
      </c>
      <c r="K10">
        <v>53</v>
      </c>
      <c r="L10">
        <v>11.7</v>
      </c>
      <c r="P10">
        <v>1.99</v>
      </c>
      <c r="Q10">
        <v>25.69</v>
      </c>
      <c r="R10" t="s">
        <v>56</v>
      </c>
    </row>
    <row r="11" spans="1:19" x14ac:dyDescent="0.3">
      <c r="A11" t="s">
        <v>54</v>
      </c>
      <c r="B11" t="s">
        <v>57</v>
      </c>
      <c r="C11" t="s">
        <v>13</v>
      </c>
      <c r="D11" t="s">
        <v>23</v>
      </c>
      <c r="E11" t="s">
        <v>46</v>
      </c>
      <c r="G11">
        <v>627</v>
      </c>
      <c r="H11">
        <v>68</v>
      </c>
      <c r="I11" t="s">
        <v>44</v>
      </c>
      <c r="J11">
        <v>80.5</v>
      </c>
      <c r="K11">
        <v>0</v>
      </c>
      <c r="L11">
        <v>80.5</v>
      </c>
      <c r="M11">
        <v>174.3</v>
      </c>
      <c r="N11">
        <v>174.3</v>
      </c>
      <c r="O11">
        <v>0.70186335403726707</v>
      </c>
      <c r="P11">
        <v>0.28000000000000003</v>
      </c>
      <c r="Q11">
        <v>0.89</v>
      </c>
      <c r="R11">
        <v>18</v>
      </c>
      <c r="S11" t="s">
        <v>45</v>
      </c>
    </row>
    <row r="12" spans="1:19" x14ac:dyDescent="0.3">
      <c r="D12" t="s">
        <v>23</v>
      </c>
      <c r="I12" t="s">
        <v>48</v>
      </c>
      <c r="J12">
        <v>56.5</v>
      </c>
      <c r="K12">
        <v>0</v>
      </c>
      <c r="L12">
        <v>56.5</v>
      </c>
      <c r="P12">
        <v>1.26</v>
      </c>
      <c r="Q12">
        <v>21.66</v>
      </c>
      <c r="R12">
        <v>20</v>
      </c>
    </row>
    <row r="13" spans="1:19" x14ac:dyDescent="0.3">
      <c r="A13" t="s">
        <v>58</v>
      </c>
      <c r="B13" t="s">
        <v>59</v>
      </c>
      <c r="C13" t="s">
        <v>13</v>
      </c>
      <c r="D13" t="s">
        <v>23</v>
      </c>
      <c r="E13" t="s">
        <v>46</v>
      </c>
      <c r="F13" t="s">
        <v>60</v>
      </c>
      <c r="G13" s="9" t="s">
        <v>61</v>
      </c>
      <c r="H13">
        <v>72</v>
      </c>
      <c r="I13" t="s">
        <v>44</v>
      </c>
      <c r="J13">
        <v>26.1</v>
      </c>
      <c r="K13">
        <v>16</v>
      </c>
      <c r="L13">
        <v>30.7</v>
      </c>
      <c r="M13">
        <v>97.31</v>
      </c>
      <c r="N13">
        <v>157.1</v>
      </c>
      <c r="P13">
        <v>0.69</v>
      </c>
      <c r="Q13">
        <v>3.55</v>
      </c>
      <c r="R13">
        <v>1</v>
      </c>
      <c r="S13" t="s">
        <v>45</v>
      </c>
    </row>
    <row r="14" spans="1:19" x14ac:dyDescent="0.3">
      <c r="A14" t="s">
        <v>58</v>
      </c>
      <c r="B14" t="s">
        <v>62</v>
      </c>
      <c r="C14" t="s">
        <v>13</v>
      </c>
      <c r="D14" t="s">
        <v>23</v>
      </c>
      <c r="E14" t="s">
        <v>46</v>
      </c>
      <c r="F14" t="s">
        <v>60</v>
      </c>
      <c r="G14" s="9" t="s">
        <v>61</v>
      </c>
      <c r="H14">
        <v>72</v>
      </c>
      <c r="I14" t="s">
        <v>44</v>
      </c>
      <c r="J14">
        <v>14.6</v>
      </c>
      <c r="K14">
        <v>12</v>
      </c>
      <c r="L14">
        <v>16.3</v>
      </c>
      <c r="M14">
        <v>75.37</v>
      </c>
      <c r="N14">
        <v>84.91</v>
      </c>
      <c r="P14">
        <v>0.41</v>
      </c>
      <c r="Q14">
        <v>2.69</v>
      </c>
      <c r="R14">
        <v>11</v>
      </c>
      <c r="S14" t="s">
        <v>45</v>
      </c>
    </row>
    <row r="15" spans="1:19" x14ac:dyDescent="0.3">
      <c r="D15" t="s">
        <v>23</v>
      </c>
      <c r="I15" t="s">
        <v>48</v>
      </c>
      <c r="L15" t="s">
        <v>103</v>
      </c>
      <c r="R15">
        <v>12</v>
      </c>
    </row>
    <row r="16" spans="1:19" x14ac:dyDescent="0.3">
      <c r="A16" t="s">
        <v>63</v>
      </c>
      <c r="B16" t="s">
        <v>64</v>
      </c>
      <c r="C16" t="s">
        <v>13</v>
      </c>
      <c r="D16" t="s">
        <v>23</v>
      </c>
      <c r="E16" t="s">
        <v>46</v>
      </c>
      <c r="F16" t="s">
        <v>65</v>
      </c>
      <c r="G16" s="9" t="s">
        <v>66</v>
      </c>
      <c r="H16">
        <v>64</v>
      </c>
      <c r="I16" t="s">
        <v>44</v>
      </c>
      <c r="J16">
        <v>65.2</v>
      </c>
      <c r="K16">
        <v>0</v>
      </c>
      <c r="L16">
        <v>65.2</v>
      </c>
      <c r="M16">
        <v>304.60000000000002</v>
      </c>
      <c r="N16">
        <v>304.60000000000002</v>
      </c>
      <c r="O16">
        <f>L17/L16</f>
        <v>0.38190184049079751</v>
      </c>
      <c r="P16">
        <v>0.47</v>
      </c>
      <c r="Q16">
        <v>2.4500000000000002</v>
      </c>
      <c r="R16">
        <v>3</v>
      </c>
      <c r="S16" t="s">
        <v>45</v>
      </c>
    </row>
    <row r="17" spans="1:19" x14ac:dyDescent="0.3">
      <c r="D17" t="s">
        <v>23</v>
      </c>
      <c r="I17" t="s">
        <v>48</v>
      </c>
      <c r="J17">
        <v>20.2</v>
      </c>
      <c r="K17">
        <v>30</v>
      </c>
      <c r="L17">
        <v>24.9</v>
      </c>
      <c r="P17">
        <v>4.9800000000000004</v>
      </c>
      <c r="Q17">
        <v>39.380000000000003</v>
      </c>
      <c r="R17">
        <v>4</v>
      </c>
    </row>
    <row r="18" spans="1:19" x14ac:dyDescent="0.3">
      <c r="A18" t="s">
        <v>63</v>
      </c>
      <c r="B18" t="s">
        <v>67</v>
      </c>
      <c r="C18" t="s">
        <v>13</v>
      </c>
      <c r="D18" t="s">
        <v>23</v>
      </c>
      <c r="E18" t="s">
        <v>46</v>
      </c>
      <c r="F18" t="s">
        <v>65</v>
      </c>
      <c r="G18" s="9" t="s">
        <v>66</v>
      </c>
      <c r="H18">
        <v>64</v>
      </c>
      <c r="I18" t="s">
        <v>44</v>
      </c>
      <c r="J18">
        <v>35.299999999999997</v>
      </c>
      <c r="K18">
        <v>0</v>
      </c>
      <c r="L18">
        <v>35.299999999999997</v>
      </c>
      <c r="M18">
        <v>118.2</v>
      </c>
      <c r="N18">
        <v>118.2</v>
      </c>
      <c r="O18">
        <f>L19/L18</f>
        <v>0.34560906515580736</v>
      </c>
      <c r="P18">
        <v>0.49</v>
      </c>
      <c r="Q18">
        <v>1.61</v>
      </c>
      <c r="R18">
        <v>12</v>
      </c>
      <c r="S18" t="s">
        <v>45</v>
      </c>
    </row>
    <row r="19" spans="1:19" x14ac:dyDescent="0.3">
      <c r="D19" t="s">
        <v>23</v>
      </c>
      <c r="I19" t="s">
        <v>48</v>
      </c>
      <c r="J19">
        <v>7.5</v>
      </c>
      <c r="K19">
        <v>60</v>
      </c>
      <c r="L19">
        <v>12.2</v>
      </c>
      <c r="P19">
        <v>2.69</v>
      </c>
      <c r="Q19">
        <v>27.64</v>
      </c>
      <c r="R19">
        <v>13</v>
      </c>
    </row>
    <row r="20" spans="1:19" x14ac:dyDescent="0.3">
      <c r="A20" t="s">
        <v>68</v>
      </c>
      <c r="B20" t="s">
        <v>69</v>
      </c>
      <c r="C20" t="s">
        <v>13</v>
      </c>
      <c r="D20" t="s">
        <v>23</v>
      </c>
      <c r="E20" t="s">
        <v>46</v>
      </c>
      <c r="F20" t="s">
        <v>65</v>
      </c>
      <c r="G20" s="9" t="s">
        <v>70</v>
      </c>
      <c r="H20">
        <v>65</v>
      </c>
      <c r="I20" t="s">
        <v>44</v>
      </c>
      <c r="J20">
        <v>17.3</v>
      </c>
      <c r="K20">
        <v>0</v>
      </c>
      <c r="L20">
        <v>17.3</v>
      </c>
      <c r="M20">
        <v>52.89</v>
      </c>
      <c r="N20">
        <v>52.89</v>
      </c>
      <c r="P20">
        <v>0.78</v>
      </c>
      <c r="Q20">
        <v>3.82</v>
      </c>
      <c r="R20">
        <v>3</v>
      </c>
      <c r="S20" t="s">
        <v>45</v>
      </c>
    </row>
    <row r="21" spans="1:19" x14ac:dyDescent="0.3">
      <c r="D21" t="s">
        <v>23</v>
      </c>
      <c r="I21" t="s">
        <v>48</v>
      </c>
      <c r="L21" t="s">
        <v>103</v>
      </c>
      <c r="R21">
        <v>4</v>
      </c>
    </row>
    <row r="22" spans="1:19" x14ac:dyDescent="0.3">
      <c r="A22" t="s">
        <v>68</v>
      </c>
      <c r="B22" t="s">
        <v>71</v>
      </c>
      <c r="C22" t="s">
        <v>13</v>
      </c>
      <c r="D22" t="s">
        <v>23</v>
      </c>
      <c r="E22" t="s">
        <v>46</v>
      </c>
      <c r="F22" t="s">
        <v>65</v>
      </c>
      <c r="G22" s="9" t="s">
        <v>70</v>
      </c>
      <c r="H22">
        <v>65</v>
      </c>
      <c r="I22" t="s">
        <v>44</v>
      </c>
      <c r="J22">
        <v>65.5</v>
      </c>
      <c r="K22">
        <v>0</v>
      </c>
      <c r="L22">
        <v>65.5</v>
      </c>
      <c r="M22">
        <v>274</v>
      </c>
      <c r="N22">
        <v>274</v>
      </c>
      <c r="O22">
        <f>L23/L22</f>
        <v>0.78778625954198478</v>
      </c>
      <c r="P22">
        <v>1.26</v>
      </c>
      <c r="Q22">
        <v>3.05</v>
      </c>
      <c r="R22">
        <v>9</v>
      </c>
      <c r="S22" t="s">
        <v>45</v>
      </c>
    </row>
    <row r="23" spans="1:19" x14ac:dyDescent="0.3">
      <c r="D23" t="s">
        <v>23</v>
      </c>
      <c r="I23" t="s">
        <v>48</v>
      </c>
      <c r="J23">
        <v>51.6</v>
      </c>
      <c r="K23">
        <v>0</v>
      </c>
      <c r="L23">
        <v>51.6</v>
      </c>
      <c r="P23">
        <v>2.3199999999999998</v>
      </c>
      <c r="Q23">
        <v>43.62</v>
      </c>
      <c r="R23">
        <v>10</v>
      </c>
    </row>
    <row r="24" spans="1:19" x14ac:dyDescent="0.3">
      <c r="A24" t="s">
        <v>68</v>
      </c>
      <c r="B24" t="s">
        <v>72</v>
      </c>
      <c r="C24" t="s">
        <v>13</v>
      </c>
      <c r="D24" t="s">
        <v>23</v>
      </c>
      <c r="E24" t="s">
        <v>46</v>
      </c>
      <c r="F24" t="s">
        <v>65</v>
      </c>
      <c r="G24" s="9" t="s">
        <v>70</v>
      </c>
      <c r="H24">
        <v>65</v>
      </c>
      <c r="I24" t="s">
        <v>44</v>
      </c>
      <c r="J24">
        <v>34.5</v>
      </c>
      <c r="K24">
        <v>20</v>
      </c>
      <c r="L24">
        <v>43</v>
      </c>
      <c r="M24">
        <v>111.8</v>
      </c>
      <c r="N24">
        <v>131.4</v>
      </c>
      <c r="O24">
        <f>L25/L24</f>
        <v>2.2325581395348837</v>
      </c>
      <c r="P24">
        <v>0.3</v>
      </c>
      <c r="Q24">
        <v>0.85</v>
      </c>
      <c r="R24">
        <v>16</v>
      </c>
      <c r="S24" t="s">
        <v>45</v>
      </c>
    </row>
    <row r="25" spans="1:19" x14ac:dyDescent="0.3">
      <c r="D25" t="s">
        <v>23</v>
      </c>
      <c r="I25" t="s">
        <v>48</v>
      </c>
      <c r="J25">
        <v>96</v>
      </c>
      <c r="K25">
        <v>0</v>
      </c>
      <c r="L25">
        <v>96</v>
      </c>
      <c r="P25">
        <v>1.33</v>
      </c>
      <c r="Q25">
        <v>32.96</v>
      </c>
      <c r="R25">
        <v>17</v>
      </c>
    </row>
    <row r="26" spans="1:19" x14ac:dyDescent="0.3">
      <c r="A26" t="s">
        <v>73</v>
      </c>
      <c r="B26" t="s">
        <v>74</v>
      </c>
      <c r="C26" t="s">
        <v>13</v>
      </c>
      <c r="D26" t="s">
        <v>23</v>
      </c>
      <c r="E26" t="s">
        <v>46</v>
      </c>
      <c r="F26" t="s">
        <v>65</v>
      </c>
      <c r="G26" s="9" t="s">
        <v>75</v>
      </c>
      <c r="H26">
        <v>66</v>
      </c>
      <c r="I26" t="s">
        <v>44</v>
      </c>
      <c r="J26">
        <v>19</v>
      </c>
      <c r="K26">
        <v>16</v>
      </c>
      <c r="L26">
        <v>22.5</v>
      </c>
      <c r="M26">
        <v>270.2</v>
      </c>
      <c r="N26">
        <v>303.39999999999998</v>
      </c>
      <c r="P26">
        <v>0.4</v>
      </c>
      <c r="Q26">
        <v>10.26</v>
      </c>
      <c r="R26">
        <v>6</v>
      </c>
      <c r="S26" t="s">
        <v>45</v>
      </c>
    </row>
    <row r="27" spans="1:19" x14ac:dyDescent="0.3">
      <c r="A27" t="s">
        <v>73</v>
      </c>
      <c r="B27" t="s">
        <v>76</v>
      </c>
      <c r="C27" t="s">
        <v>13</v>
      </c>
      <c r="D27" t="s">
        <v>23</v>
      </c>
      <c r="E27" t="s">
        <v>46</v>
      </c>
      <c r="F27" t="s">
        <v>65</v>
      </c>
      <c r="G27" s="9" t="s">
        <v>75</v>
      </c>
      <c r="H27">
        <v>66</v>
      </c>
      <c r="I27" t="s">
        <v>44</v>
      </c>
      <c r="J27">
        <v>56.6</v>
      </c>
      <c r="K27">
        <v>0</v>
      </c>
      <c r="L27">
        <v>56.6</v>
      </c>
      <c r="M27">
        <v>96.66</v>
      </c>
      <c r="N27">
        <v>96.66</v>
      </c>
      <c r="P27">
        <v>0.23</v>
      </c>
      <c r="Q27">
        <v>0.87</v>
      </c>
      <c r="R27">
        <v>12</v>
      </c>
      <c r="S27" t="s">
        <v>45</v>
      </c>
    </row>
    <row r="28" spans="1:19" x14ac:dyDescent="0.3">
      <c r="D28" t="s">
        <v>23</v>
      </c>
      <c r="I28" t="s">
        <v>48</v>
      </c>
      <c r="L28" t="s">
        <v>103</v>
      </c>
      <c r="R28">
        <v>13</v>
      </c>
    </row>
    <row r="29" spans="1:19" s="1" customFormat="1" x14ac:dyDescent="0.3">
      <c r="A29" s="1" t="s">
        <v>77</v>
      </c>
      <c r="B29" s="1" t="s">
        <v>78</v>
      </c>
      <c r="C29" s="1" t="s">
        <v>13</v>
      </c>
      <c r="D29" s="1" t="s">
        <v>20</v>
      </c>
      <c r="E29" s="1" t="s">
        <v>46</v>
      </c>
      <c r="F29" s="1" t="s">
        <v>47</v>
      </c>
      <c r="G29" s="1">
        <v>8</v>
      </c>
      <c r="H29" s="1">
        <v>72</v>
      </c>
      <c r="I29" s="1" t="s">
        <v>44</v>
      </c>
      <c r="J29" s="1">
        <v>38</v>
      </c>
      <c r="K29" s="1">
        <v>0</v>
      </c>
      <c r="L29" s="1">
        <v>38</v>
      </c>
      <c r="M29" s="1">
        <v>87.43</v>
      </c>
      <c r="N29" s="1">
        <v>87.43</v>
      </c>
      <c r="P29" s="1">
        <v>0.6</v>
      </c>
      <c r="Q29" s="1">
        <v>1.49</v>
      </c>
      <c r="R29" s="1">
        <v>16</v>
      </c>
      <c r="S29" s="1" t="s">
        <v>45</v>
      </c>
    </row>
    <row r="30" spans="1:19" s="1" customFormat="1" x14ac:dyDescent="0.3">
      <c r="D30" s="1" t="s">
        <v>20</v>
      </c>
      <c r="I30" s="1" t="s">
        <v>48</v>
      </c>
      <c r="L30" s="1" t="s">
        <v>103</v>
      </c>
      <c r="R30" s="1">
        <v>17</v>
      </c>
    </row>
    <row r="31" spans="1:19" s="1" customFormat="1" x14ac:dyDescent="0.3">
      <c r="A31" s="1" t="s">
        <v>79</v>
      </c>
      <c r="B31" s="1" t="s">
        <v>80</v>
      </c>
      <c r="C31" s="1" t="s">
        <v>13</v>
      </c>
      <c r="D31" s="1" t="s">
        <v>20</v>
      </c>
      <c r="E31" s="1" t="s">
        <v>46</v>
      </c>
      <c r="F31" s="1" t="s">
        <v>47</v>
      </c>
      <c r="G31" s="1">
        <v>6</v>
      </c>
      <c r="H31" s="1">
        <v>73</v>
      </c>
      <c r="I31" s="1" t="s">
        <v>44</v>
      </c>
      <c r="J31" s="1">
        <v>5.5</v>
      </c>
      <c r="K31" s="1">
        <v>25</v>
      </c>
      <c r="L31" s="1">
        <v>7.2</v>
      </c>
      <c r="M31" s="1">
        <v>3.96</v>
      </c>
      <c r="N31" s="1">
        <v>3.96</v>
      </c>
      <c r="O31" s="1">
        <v>2</v>
      </c>
      <c r="R31" s="1">
        <v>4</v>
      </c>
      <c r="S31" s="1" t="s">
        <v>45</v>
      </c>
    </row>
    <row r="32" spans="1:19" s="1" customFormat="1" x14ac:dyDescent="0.3">
      <c r="D32" s="1" t="s">
        <v>20</v>
      </c>
      <c r="I32" s="1" t="s">
        <v>48</v>
      </c>
      <c r="J32" s="1">
        <v>11.1</v>
      </c>
      <c r="K32" s="1">
        <v>40</v>
      </c>
      <c r="L32" s="1">
        <v>14.4</v>
      </c>
      <c r="P32" s="1">
        <v>7.91</v>
      </c>
      <c r="Q32" s="1">
        <v>27.02</v>
      </c>
      <c r="R32" s="1">
        <v>5</v>
      </c>
    </row>
    <row r="33" spans="1:19" s="1" customFormat="1" x14ac:dyDescent="0.3">
      <c r="A33" s="1" t="s">
        <v>79</v>
      </c>
      <c r="B33" s="1" t="s">
        <v>81</v>
      </c>
      <c r="C33" s="1" t="s">
        <v>13</v>
      </c>
      <c r="D33" s="1" t="s">
        <v>20</v>
      </c>
      <c r="E33" s="1" t="s">
        <v>46</v>
      </c>
      <c r="F33" s="1" t="s">
        <v>47</v>
      </c>
      <c r="G33" s="1">
        <v>6</v>
      </c>
      <c r="H33" s="1">
        <v>73</v>
      </c>
      <c r="I33" s="1" t="s">
        <v>44</v>
      </c>
      <c r="J33" s="1">
        <v>35.6</v>
      </c>
      <c r="K33" s="1">
        <v>11</v>
      </c>
      <c r="L33" s="1">
        <v>43.9</v>
      </c>
      <c r="M33" s="1">
        <v>138.30000000000001</v>
      </c>
      <c r="N33" s="1">
        <v>171.2</v>
      </c>
      <c r="P33" s="1">
        <v>0.51</v>
      </c>
      <c r="Q33" s="1">
        <v>2.4500000000000002</v>
      </c>
      <c r="R33" s="1">
        <v>12</v>
      </c>
      <c r="S33" s="1" t="s">
        <v>45</v>
      </c>
    </row>
    <row r="34" spans="1:19" s="1" customFormat="1" x14ac:dyDescent="0.3">
      <c r="A34" s="1" t="s">
        <v>82</v>
      </c>
      <c r="B34" s="1" t="s">
        <v>83</v>
      </c>
      <c r="C34" s="1" t="s">
        <v>13</v>
      </c>
      <c r="D34" s="1" t="s">
        <v>20</v>
      </c>
      <c r="E34" s="1" t="s">
        <v>46</v>
      </c>
      <c r="G34" s="1">
        <v>628</v>
      </c>
      <c r="H34" s="1">
        <v>69</v>
      </c>
      <c r="I34" s="1" t="s">
        <v>44</v>
      </c>
      <c r="J34" s="1">
        <v>20.9</v>
      </c>
      <c r="K34" s="1">
        <v>0</v>
      </c>
      <c r="L34" s="1">
        <v>20.9</v>
      </c>
      <c r="M34" s="1">
        <v>110.5</v>
      </c>
      <c r="N34" s="1">
        <v>110.5</v>
      </c>
      <c r="O34" s="1">
        <v>2.200956937799043</v>
      </c>
      <c r="P34" s="1">
        <v>0.79</v>
      </c>
      <c r="Q34" s="1">
        <v>2.74</v>
      </c>
      <c r="R34" s="1">
        <v>14</v>
      </c>
      <c r="S34" s="1" t="s">
        <v>45</v>
      </c>
    </row>
    <row r="35" spans="1:19" s="1" customFormat="1" x14ac:dyDescent="0.3">
      <c r="D35" s="1" t="s">
        <v>20</v>
      </c>
      <c r="I35" s="1" t="s">
        <v>48</v>
      </c>
      <c r="K35" s="1">
        <v>0</v>
      </c>
      <c r="L35" s="1">
        <v>46</v>
      </c>
      <c r="P35" s="1">
        <v>1.82</v>
      </c>
      <c r="Q35" s="1">
        <v>30.39</v>
      </c>
      <c r="R35" s="1">
        <v>15</v>
      </c>
    </row>
    <row r="36" spans="1:19" s="1" customFormat="1" x14ac:dyDescent="0.3">
      <c r="A36" s="1" t="s">
        <v>82</v>
      </c>
      <c r="B36" s="1" t="s">
        <v>84</v>
      </c>
      <c r="C36" s="1" t="s">
        <v>13</v>
      </c>
      <c r="D36" s="1" t="s">
        <v>20</v>
      </c>
      <c r="E36" s="1" t="s">
        <v>46</v>
      </c>
      <c r="G36" s="1">
        <v>628</v>
      </c>
      <c r="H36" s="1">
        <v>69</v>
      </c>
      <c r="I36" s="1" t="s">
        <v>44</v>
      </c>
      <c r="J36" s="1">
        <v>8.6</v>
      </c>
      <c r="K36" s="1">
        <v>20</v>
      </c>
      <c r="L36" s="1">
        <v>11.1</v>
      </c>
      <c r="M36" s="1">
        <v>64.81</v>
      </c>
      <c r="N36" s="1">
        <v>71.91</v>
      </c>
      <c r="P36" s="1">
        <v>0.79</v>
      </c>
      <c r="Q36" s="1">
        <v>2.74</v>
      </c>
      <c r="R36" s="1">
        <v>21</v>
      </c>
      <c r="S36" s="1" t="s">
        <v>45</v>
      </c>
    </row>
    <row r="37" spans="1:19" s="1" customFormat="1" x14ac:dyDescent="0.3">
      <c r="A37" s="1" t="s">
        <v>85</v>
      </c>
      <c r="B37" s="1" t="s">
        <v>86</v>
      </c>
      <c r="C37" s="1" t="s">
        <v>13</v>
      </c>
      <c r="D37" s="1" t="s">
        <v>20</v>
      </c>
      <c r="E37" s="1" t="s">
        <v>46</v>
      </c>
      <c r="G37" s="1">
        <v>624</v>
      </c>
      <c r="H37" s="1">
        <v>70</v>
      </c>
      <c r="I37" s="1" t="s">
        <v>44</v>
      </c>
      <c r="J37" s="1">
        <v>10.5</v>
      </c>
      <c r="K37" s="1">
        <v>50</v>
      </c>
      <c r="L37" s="1">
        <v>22</v>
      </c>
      <c r="M37" s="1">
        <v>52.58</v>
      </c>
      <c r="N37" s="1">
        <v>75.67</v>
      </c>
      <c r="P37" s="1">
        <v>0.57999999999999996</v>
      </c>
      <c r="Q37" s="1">
        <v>2.2799999999999998</v>
      </c>
      <c r="R37" s="1">
        <v>2</v>
      </c>
      <c r="S37" s="1" t="s">
        <v>45</v>
      </c>
    </row>
    <row r="38" spans="1:19" s="1" customFormat="1" x14ac:dyDescent="0.3">
      <c r="A38" s="1" t="s">
        <v>85</v>
      </c>
      <c r="B38" s="1" t="s">
        <v>87</v>
      </c>
      <c r="C38" s="1" t="s">
        <v>13</v>
      </c>
      <c r="D38" s="1" t="s">
        <v>20</v>
      </c>
      <c r="E38" s="1" t="s">
        <v>46</v>
      </c>
      <c r="G38" s="1">
        <v>624</v>
      </c>
      <c r="H38" s="1">
        <v>70</v>
      </c>
      <c r="I38" s="1" t="s">
        <v>44</v>
      </c>
      <c r="J38" s="1">
        <v>13.6</v>
      </c>
      <c r="K38" s="1">
        <v>0</v>
      </c>
      <c r="L38" s="1">
        <v>13.6</v>
      </c>
      <c r="M38" s="1">
        <v>89.57</v>
      </c>
      <c r="N38" s="1">
        <v>89.57</v>
      </c>
      <c r="P38" s="1">
        <v>1.26</v>
      </c>
      <c r="Q38" s="1">
        <v>3.82</v>
      </c>
      <c r="R38" s="1">
        <v>5</v>
      </c>
      <c r="S38" s="1" t="s">
        <v>45</v>
      </c>
    </row>
    <row r="39" spans="1:19" s="1" customFormat="1" x14ac:dyDescent="0.3">
      <c r="D39" s="1" t="s">
        <v>20</v>
      </c>
      <c r="I39" s="1" t="s">
        <v>48</v>
      </c>
      <c r="L39" s="1" t="s">
        <v>103</v>
      </c>
      <c r="R39" s="1">
        <v>6</v>
      </c>
    </row>
    <row r="40" spans="1:19" s="1" customFormat="1" x14ac:dyDescent="0.3">
      <c r="A40" s="1" t="s">
        <v>85</v>
      </c>
      <c r="B40" s="1" t="s">
        <v>88</v>
      </c>
      <c r="C40" s="1" t="s">
        <v>13</v>
      </c>
      <c r="D40" s="1" t="s">
        <v>20</v>
      </c>
      <c r="E40" s="1" t="s">
        <v>46</v>
      </c>
      <c r="G40" s="1">
        <v>624</v>
      </c>
      <c r="H40" s="1">
        <v>70</v>
      </c>
      <c r="I40" s="1" t="s">
        <v>44</v>
      </c>
      <c r="J40" s="1">
        <v>10.9</v>
      </c>
      <c r="K40" s="1">
        <v>0</v>
      </c>
      <c r="L40" s="1">
        <v>10.9</v>
      </c>
      <c r="M40" s="1">
        <v>61.09</v>
      </c>
      <c r="N40" s="1">
        <v>61.09</v>
      </c>
      <c r="P40" s="1">
        <v>1.4</v>
      </c>
      <c r="Q40" s="1">
        <v>5.4</v>
      </c>
      <c r="R40" s="1">
        <v>11</v>
      </c>
      <c r="S40" s="1" t="s">
        <v>45</v>
      </c>
    </row>
    <row r="41" spans="1:19" s="1" customFormat="1" x14ac:dyDescent="0.3">
      <c r="D41" s="1" t="s">
        <v>20</v>
      </c>
      <c r="I41" s="1" t="s">
        <v>48</v>
      </c>
      <c r="K41" s="1">
        <v>0</v>
      </c>
      <c r="L41" s="1">
        <v>49.8</v>
      </c>
      <c r="O41" s="1">
        <v>4.568807339449541</v>
      </c>
      <c r="P41" s="1">
        <v>3.48</v>
      </c>
      <c r="Q41" s="1">
        <v>120.64</v>
      </c>
      <c r="R41" s="1">
        <v>12</v>
      </c>
    </row>
    <row r="42" spans="1:19" s="1" customFormat="1" x14ac:dyDescent="0.3">
      <c r="A42" s="1" t="s">
        <v>89</v>
      </c>
      <c r="B42" s="1" t="s">
        <v>90</v>
      </c>
      <c r="C42" s="1" t="s">
        <v>13</v>
      </c>
      <c r="D42" s="1" t="s">
        <v>20</v>
      </c>
      <c r="E42" s="1" t="s">
        <v>46</v>
      </c>
      <c r="G42" s="1">
        <v>632</v>
      </c>
      <c r="H42" s="1">
        <v>77</v>
      </c>
      <c r="I42" s="1" t="s">
        <v>44</v>
      </c>
      <c r="J42" s="1">
        <v>20.5</v>
      </c>
      <c r="K42" s="1">
        <v>10</v>
      </c>
      <c r="L42" s="1">
        <v>22.6</v>
      </c>
      <c r="M42" s="1">
        <v>183.5</v>
      </c>
      <c r="N42" s="1">
        <v>141.30000000000001</v>
      </c>
      <c r="P42" s="1">
        <v>0.96</v>
      </c>
      <c r="Q42" s="1">
        <v>3.76</v>
      </c>
      <c r="R42" s="1">
        <v>5</v>
      </c>
      <c r="S42" s="1" t="s">
        <v>45</v>
      </c>
    </row>
    <row r="43" spans="1:19" s="1" customFormat="1" x14ac:dyDescent="0.3">
      <c r="A43" s="1" t="s">
        <v>89</v>
      </c>
      <c r="B43" s="1" t="s">
        <v>91</v>
      </c>
      <c r="C43" s="1" t="s">
        <v>13</v>
      </c>
      <c r="D43" s="1" t="s">
        <v>20</v>
      </c>
      <c r="E43" s="1" t="s">
        <v>46</v>
      </c>
      <c r="G43" s="1">
        <v>632</v>
      </c>
      <c r="H43" s="1">
        <v>77</v>
      </c>
      <c r="I43" s="1" t="s">
        <v>44</v>
      </c>
      <c r="J43" s="1">
        <v>13.8</v>
      </c>
      <c r="K43" s="1">
        <v>0</v>
      </c>
      <c r="L43" s="1">
        <v>13.8</v>
      </c>
      <c r="M43" s="1">
        <v>93.37</v>
      </c>
      <c r="N43" s="1">
        <v>93.37</v>
      </c>
      <c r="O43" s="1">
        <v>3.0217391304347827</v>
      </c>
      <c r="P43" s="1">
        <v>0.98</v>
      </c>
      <c r="Q43" s="1">
        <v>3.84</v>
      </c>
      <c r="R43" s="1">
        <v>13</v>
      </c>
      <c r="S43" s="1" t="s">
        <v>45</v>
      </c>
    </row>
    <row r="44" spans="1:19" s="1" customFormat="1" x14ac:dyDescent="0.3">
      <c r="D44" s="1" t="s">
        <v>20</v>
      </c>
      <c r="I44" s="1" t="s">
        <v>48</v>
      </c>
      <c r="K44" s="1">
        <v>0</v>
      </c>
      <c r="L44" s="1">
        <v>41.7</v>
      </c>
      <c r="P44" s="1">
        <v>3.43</v>
      </c>
      <c r="Q44" s="1">
        <v>138.82</v>
      </c>
      <c r="R44" s="1">
        <v>14</v>
      </c>
    </row>
    <row r="45" spans="1:19" s="1" customFormat="1" x14ac:dyDescent="0.3">
      <c r="A45" s="1" t="s">
        <v>89</v>
      </c>
      <c r="B45" s="1" t="s">
        <v>92</v>
      </c>
      <c r="C45" s="1" t="s">
        <v>13</v>
      </c>
      <c r="D45" s="1" t="s">
        <v>20</v>
      </c>
      <c r="E45" s="1" t="s">
        <v>46</v>
      </c>
      <c r="G45" s="1">
        <v>632</v>
      </c>
      <c r="H45" s="1">
        <v>77</v>
      </c>
      <c r="I45" s="1" t="s">
        <v>44</v>
      </c>
      <c r="J45" s="1">
        <v>17.8</v>
      </c>
      <c r="K45" s="1">
        <v>10</v>
      </c>
      <c r="L45" s="1">
        <v>18.2</v>
      </c>
      <c r="M45" s="1">
        <v>109.2</v>
      </c>
      <c r="N45" s="1">
        <v>116.6</v>
      </c>
      <c r="P45" s="1">
        <v>0.83</v>
      </c>
      <c r="Q45" s="1">
        <v>4.5599999999999996</v>
      </c>
      <c r="R45" s="1">
        <v>22</v>
      </c>
      <c r="S45" s="1" t="s">
        <v>45</v>
      </c>
    </row>
    <row r="46" spans="1:19" s="1" customFormat="1" x14ac:dyDescent="0.3">
      <c r="D46" s="1" t="s">
        <v>20</v>
      </c>
      <c r="I46" s="1" t="s">
        <v>48</v>
      </c>
      <c r="K46" s="1">
        <v>0</v>
      </c>
      <c r="L46" s="1" t="s">
        <v>103</v>
      </c>
      <c r="R46" s="1">
        <v>24</v>
      </c>
    </row>
    <row r="47" spans="1:19" s="1" customFormat="1" x14ac:dyDescent="0.3">
      <c r="A47" s="1" t="s">
        <v>93</v>
      </c>
      <c r="B47" s="1" t="s">
        <v>94</v>
      </c>
      <c r="C47" s="1" t="s">
        <v>13</v>
      </c>
      <c r="D47" s="1" t="s">
        <v>20</v>
      </c>
      <c r="E47" s="1" t="s">
        <v>46</v>
      </c>
      <c r="G47" s="1">
        <v>716</v>
      </c>
      <c r="H47" s="1">
        <v>64</v>
      </c>
      <c r="I47" s="1" t="s">
        <v>44</v>
      </c>
      <c r="J47" s="1">
        <v>14.2</v>
      </c>
      <c r="K47" s="1">
        <v>0</v>
      </c>
      <c r="L47" s="1">
        <v>14.2</v>
      </c>
      <c r="M47" s="1">
        <v>48.76</v>
      </c>
      <c r="N47" s="1">
        <v>48.76</v>
      </c>
      <c r="O47" s="1">
        <v>2.0774647887323945</v>
      </c>
      <c r="P47" s="1">
        <v>0.61</v>
      </c>
      <c r="Q47" s="1">
        <v>1.65</v>
      </c>
      <c r="R47" s="1">
        <v>11</v>
      </c>
      <c r="S47" s="1" t="s">
        <v>45</v>
      </c>
    </row>
    <row r="48" spans="1:19" s="1" customFormat="1" x14ac:dyDescent="0.3">
      <c r="D48" s="1" t="s">
        <v>20</v>
      </c>
      <c r="I48" s="1" t="s">
        <v>48</v>
      </c>
      <c r="K48" s="1">
        <v>0</v>
      </c>
      <c r="L48" s="1">
        <v>29.5</v>
      </c>
      <c r="P48" s="1">
        <v>2.78</v>
      </c>
      <c r="Q48" s="1">
        <v>23.97</v>
      </c>
      <c r="R48" s="1">
        <v>12</v>
      </c>
    </row>
    <row r="49" spans="1:21" s="1" customFormat="1" x14ac:dyDescent="0.3">
      <c r="A49" s="1" t="s">
        <v>93</v>
      </c>
      <c r="B49" s="1" t="s">
        <v>95</v>
      </c>
      <c r="C49" s="1" t="s">
        <v>13</v>
      </c>
      <c r="D49" s="1" t="s">
        <v>20</v>
      </c>
      <c r="E49" s="1" t="s">
        <v>46</v>
      </c>
      <c r="G49" s="1">
        <v>716</v>
      </c>
      <c r="H49" s="1">
        <v>64</v>
      </c>
      <c r="I49" s="1" t="s">
        <v>44</v>
      </c>
      <c r="J49" s="1">
        <v>22.4</v>
      </c>
      <c r="K49" s="1">
        <v>0</v>
      </c>
      <c r="L49" s="1">
        <v>22.4</v>
      </c>
      <c r="M49" s="1">
        <v>150.69999999999999</v>
      </c>
      <c r="N49" s="1">
        <v>150.69999999999999</v>
      </c>
      <c r="O49" s="1">
        <v>3.0803571428571432</v>
      </c>
      <c r="P49" s="1">
        <v>0.79</v>
      </c>
      <c r="Q49" s="1">
        <v>6.13</v>
      </c>
      <c r="R49" s="1">
        <v>20</v>
      </c>
      <c r="S49" s="1" t="s">
        <v>45</v>
      </c>
    </row>
    <row r="50" spans="1:21" s="1" customFormat="1" x14ac:dyDescent="0.3">
      <c r="D50" s="1" t="s">
        <v>20</v>
      </c>
      <c r="I50" s="1" t="s">
        <v>48</v>
      </c>
      <c r="L50" s="1">
        <v>69</v>
      </c>
      <c r="P50" s="1">
        <v>3.99</v>
      </c>
      <c r="Q50" s="1">
        <v>39.14</v>
      </c>
      <c r="R50" s="1">
        <v>21</v>
      </c>
    </row>
    <row r="51" spans="1:21" s="1" customFormat="1" x14ac:dyDescent="0.3">
      <c r="A51" s="1" t="s">
        <v>96</v>
      </c>
      <c r="B51" s="1" t="s">
        <v>97</v>
      </c>
      <c r="C51" s="1" t="s">
        <v>13</v>
      </c>
      <c r="D51" s="1" t="s">
        <v>20</v>
      </c>
      <c r="E51" s="1" t="s">
        <v>46</v>
      </c>
      <c r="G51" s="1">
        <v>717</v>
      </c>
      <c r="H51" s="1">
        <v>65</v>
      </c>
      <c r="I51" s="1" t="s">
        <v>44</v>
      </c>
      <c r="J51" s="1">
        <v>15.1</v>
      </c>
      <c r="K51" s="1">
        <v>22</v>
      </c>
      <c r="L51" s="1">
        <v>16</v>
      </c>
      <c r="M51" s="1">
        <v>120</v>
      </c>
      <c r="N51" s="1">
        <v>120</v>
      </c>
      <c r="P51" s="1">
        <v>1.7</v>
      </c>
      <c r="Q51" s="1">
        <v>7.44</v>
      </c>
      <c r="R51" s="1" t="s">
        <v>98</v>
      </c>
      <c r="S51" s="1" t="s">
        <v>45</v>
      </c>
    </row>
    <row r="52" spans="1:21" s="1" customFormat="1" x14ac:dyDescent="0.3">
      <c r="D52" s="1" t="s">
        <v>20</v>
      </c>
      <c r="I52" s="1" t="s">
        <v>48</v>
      </c>
      <c r="L52" s="1" t="s">
        <v>103</v>
      </c>
      <c r="R52" s="1">
        <v>9</v>
      </c>
    </row>
    <row r="54" spans="1:21" s="6" customFormat="1" x14ac:dyDescent="0.3">
      <c r="J54" s="6" t="s">
        <v>116</v>
      </c>
      <c r="K54" s="6" t="s">
        <v>115</v>
      </c>
      <c r="L54" s="6" t="s">
        <v>117</v>
      </c>
      <c r="M54" s="6" t="s">
        <v>118</v>
      </c>
      <c r="N54" s="6" t="s">
        <v>119</v>
      </c>
      <c r="O54" s="6" t="s">
        <v>39</v>
      </c>
      <c r="P54" s="6" t="s">
        <v>112</v>
      </c>
      <c r="Q54" s="6" t="s">
        <v>113</v>
      </c>
      <c r="R54" s="6" t="s">
        <v>109</v>
      </c>
      <c r="S54" s="6" t="s">
        <v>110</v>
      </c>
      <c r="T54" s="6" t="s">
        <v>111</v>
      </c>
      <c r="U54" s="6" t="s">
        <v>114</v>
      </c>
    </row>
    <row r="55" spans="1:21" x14ac:dyDescent="0.3">
      <c r="I55" t="s">
        <v>32</v>
      </c>
      <c r="J55">
        <f t="shared" ref="J55:Q55" si="0">AVERAGE(J2,J4,J6,J7,J8,J9,J11,J13,J14,J16,J18,J20,J22,J24,J26,J27)</f>
        <v>32.331249999999997</v>
      </c>
      <c r="K55">
        <f t="shared" si="0"/>
        <v>7.75</v>
      </c>
      <c r="L55">
        <f t="shared" si="0"/>
        <v>34.3125</v>
      </c>
      <c r="M55">
        <f t="shared" si="0"/>
        <v>138.50562499999998</v>
      </c>
      <c r="N55">
        <f t="shared" si="0"/>
        <v>150.28500000000003</v>
      </c>
      <c r="O55">
        <f t="shared" si="0"/>
        <v>0.88500212940129985</v>
      </c>
      <c r="P55">
        <f t="shared" si="0"/>
        <v>0.67000000000000015</v>
      </c>
      <c r="Q55">
        <f t="shared" si="0"/>
        <v>3.2546666666666662</v>
      </c>
      <c r="R55">
        <f>AVERAGE(L9,L11,L16,L18,L22,L24)</f>
        <v>50.516666666666673</v>
      </c>
      <c r="S55">
        <f>AVERAGE(L10,L12,L17,L19,L23,L25)</f>
        <v>42.15</v>
      </c>
      <c r="T55">
        <f>AVERAGE(P10,P12,P17,P19,P23,P25)</f>
        <v>2.4283333333333332</v>
      </c>
      <c r="U55">
        <f>AVERAGE(Q10,Q12,Q17,Q19,Q23,Q25)</f>
        <v>31.825000000000003</v>
      </c>
    </row>
    <row r="56" spans="1:21" x14ac:dyDescent="0.3">
      <c r="J56">
        <f t="shared" ref="J56:Q56" si="1">STDEV(J2,J4,J6,J7,J8,J9,J11,J13,J14,J16,J18,J20,J22,J24,J26,J27)</f>
        <v>22.454330502897069</v>
      </c>
      <c r="K56">
        <f t="shared" si="1"/>
        <v>11.818065267490557</v>
      </c>
      <c r="L56">
        <f t="shared" si="1"/>
        <v>21.818642640335511</v>
      </c>
      <c r="M56">
        <f t="shared" si="1"/>
        <v>78.673687339436029</v>
      </c>
      <c r="N56">
        <f t="shared" si="1"/>
        <v>81.028373219920056</v>
      </c>
      <c r="O56">
        <f t="shared" si="1"/>
        <v>0.69333443606160305</v>
      </c>
      <c r="P56">
        <f t="shared" si="1"/>
        <v>0.52190584810453511</v>
      </c>
      <c r="Q56">
        <f t="shared" si="1"/>
        <v>2.8721815170122289</v>
      </c>
      <c r="R56">
        <f>STDEV(L9,L11,L16,L18,L22,L24)</f>
        <v>24.45399081268058</v>
      </c>
      <c r="S56">
        <f>STDEV(L10,L12,L17,L19,L23,L25)</f>
        <v>32.609247154756574</v>
      </c>
      <c r="T56">
        <f>STDEV(P10,P12,P17,P19,P23,P25)</f>
        <v>1.3678218694942212</v>
      </c>
      <c r="U56">
        <f>STDEV(Q10,Q12,Q17,Q19,Q23,Q25)</f>
        <v>8.4376294064150539</v>
      </c>
    </row>
    <row r="57" spans="1:21" x14ac:dyDescent="0.3">
      <c r="J57">
        <f t="shared" ref="J57:K57" si="2">J56/SQRT(16)</f>
        <v>5.6135826257242671</v>
      </c>
      <c r="K57">
        <f t="shared" si="2"/>
        <v>2.9545163168726392</v>
      </c>
      <c r="L57">
        <f>L56/SQRT(16)</f>
        <v>5.4546606600838778</v>
      </c>
      <c r="M57">
        <f t="shared" ref="M57:P57" si="3">M56/SQRT(16)</f>
        <v>19.668421834859007</v>
      </c>
      <c r="N57">
        <f t="shared" si="3"/>
        <v>20.257093304980014</v>
      </c>
      <c r="O57">
        <f>O56/SQRT(6)</f>
        <v>0.28305259824187601</v>
      </c>
      <c r="P57">
        <f t="shared" si="3"/>
        <v>0.13047646202613378</v>
      </c>
      <c r="Q57">
        <f>Q56/SQRT(16)</f>
        <v>0.71804537925305723</v>
      </c>
      <c r="R57">
        <f>R56/SQRT(6)</f>
        <v>9.9832999442958599</v>
      </c>
      <c r="S57">
        <f>S56/SQRT(6)</f>
        <v>13.312669404242962</v>
      </c>
      <c r="T57">
        <f>T56/SQRT(6)</f>
        <v>0.55841093988010104</v>
      </c>
      <c r="U57">
        <f>U56/SQRT(6)</f>
        <v>3.4446477807365654</v>
      </c>
    </row>
    <row r="59" spans="1:21" x14ac:dyDescent="0.3">
      <c r="I59" t="s">
        <v>20</v>
      </c>
      <c r="J59">
        <f>AVERAGE(J29,J31,J33,J34,J36,J37,J38,J40,J42,J43,J45,J47,J49,J51)</f>
        <v>17.671428571428571</v>
      </c>
      <c r="K59">
        <f>AVERAGE(K29,K31,K33,K34,K36,K37,K38,K40,K42,K43,K45,K47,K49,K51)</f>
        <v>10.571428571428571</v>
      </c>
      <c r="L59">
        <f>AVERAGE(L29,L31,L33,L34,L36,L37,L38,L40,L42,L43,L45,L47,L49,L51)</f>
        <v>19.628571428571426</v>
      </c>
      <c r="M59">
        <f>AVERAGE(M29,M31,M33,M34,M36,M37,M38,M40,M42,M43,M45,M47,M49,M51)</f>
        <v>93.840714285714299</v>
      </c>
      <c r="N59">
        <f>AVERAGE(N29,N31,N33,N34,N36,N37,N38,N40,N42,N43,N45,N47,N49,N51)</f>
        <v>95.86142857142859</v>
      </c>
      <c r="O59">
        <f>AVERAGE(O31,O34,O41,O43,O47,O49)</f>
        <v>2.8248875565454838</v>
      </c>
      <c r="P59">
        <f>AVERAGE(P29,P31,P33,P34,P36,P37,P38,P40,P42,P43,P45,P47,P49,P51)</f>
        <v>0.90769230769230747</v>
      </c>
      <c r="Q59">
        <f>AVERAGE(Q29,Q31,Q33,Q34,Q36,Q37,Q38,Q40,Q42,Q43,Q45,Q47,Q49,Q51)</f>
        <v>3.7153846153846151</v>
      </c>
      <c r="R59">
        <f>AVERAGE(L31,L34,L40,L43,L47,L49)</f>
        <v>14.9</v>
      </c>
      <c r="S59">
        <f>AVERAGE(L32,L35,L41,L44,L48,L50)</f>
        <v>41.733333333333327</v>
      </c>
      <c r="T59">
        <f>AVERAGE(P32,P35,P41,P44,P48,P50)</f>
        <v>3.9016666666666673</v>
      </c>
      <c r="U59">
        <f>AVERAGE(Q32,Q35,Q41,Q44,Q48,Q50)</f>
        <v>63.330000000000005</v>
      </c>
    </row>
    <row r="60" spans="1:21" x14ac:dyDescent="0.3">
      <c r="J60">
        <f>STDEV(J29,J31,J33,J34,J36,J37,J38,J40,J42,J43,J45,J47,J49,J51)</f>
        <v>9.4194094679695706</v>
      </c>
      <c r="K60">
        <f>STDEV(K29,K31,K33,K34,K36,K37,K38,K40,K42,K43,K45,K47,K49,K51)</f>
        <v>14.58510454968612</v>
      </c>
      <c r="L60">
        <f>STDEV(L29,L31,L33,L34,L36,L37,L38,L40,L42,L43,L45,L47,L49,L51)</f>
        <v>10.261011239071507</v>
      </c>
      <c r="M60">
        <f>STDEV(M29,M31,M33,M34,M36,M37,M38,M40,M42,M43,M45,M47,M49,M51)</f>
        <v>46.603360140376402</v>
      </c>
      <c r="N60">
        <f>STDEV(N29,N31,N33,N34,N36,N37,N38,N40,N42,N43,N45,N47,N49,N51)</f>
        <v>43.806034157081896</v>
      </c>
      <c r="O60">
        <f>STDEV(O31,O34,O41,O43,O47,O49)</f>
        <v>0.97710195503594743</v>
      </c>
      <c r="P60">
        <f>STDEV(P29,P31,P33,P34,P36,P37,P38,P40,P42,P43,P45,P47,P49,P51)</f>
        <v>0.35339198835839192</v>
      </c>
      <c r="Q60">
        <f>STDEV(Q29,Q31,Q33,Q34,Q36,Q37,Q38,Q40,Q42,Q43,Q45,Q47,Q49,Q51)</f>
        <v>1.7810419019243362</v>
      </c>
      <c r="R60">
        <f>STDEV(L31,L34,L40,L43,L47,L49)</f>
        <v>5.8179034024294314</v>
      </c>
      <c r="S60">
        <f>STDEV(L32,L35,L41,L44,L48,L50)</f>
        <v>18.566169951464605</v>
      </c>
      <c r="T60">
        <f>STDEV(P32,P35,P41,P44,P48,P50)</f>
        <v>2.1007752537257902</v>
      </c>
      <c r="U60">
        <f>STDEV(Q32,Q35,Q41,Q44,Q48,Q50)</f>
        <v>52.001926118173728</v>
      </c>
    </row>
    <row r="61" spans="1:21" x14ac:dyDescent="0.3">
      <c r="J61">
        <f t="shared" ref="J61:K61" si="4">J60/SQRT(14)</f>
        <v>2.5174430724911963</v>
      </c>
      <c r="K61">
        <f t="shared" si="4"/>
        <v>3.8980331553716638</v>
      </c>
      <c r="L61">
        <f>L60/SQRT(14)</f>
        <v>2.7423706070315959</v>
      </c>
      <c r="M61">
        <f t="shared" ref="M61:N61" si="5">M60/SQRT(14)</f>
        <v>12.455271908408974</v>
      </c>
      <c r="N61">
        <f t="shared" si="5"/>
        <v>11.70765509207979</v>
      </c>
      <c r="O61">
        <f>O60/SQRT(6)</f>
        <v>0.39890020275232391</v>
      </c>
      <c r="P61">
        <f>P60/SQRT(13)</f>
        <v>9.8013302643411945E-2</v>
      </c>
      <c r="Q61">
        <f>Q60/SQRT(13)</f>
        <v>0.4939721462413923</v>
      </c>
      <c r="R61">
        <f>R60/SQRT(6)</f>
        <v>2.3751491181257078</v>
      </c>
      <c r="S61">
        <f>S60/SQRT(6)</f>
        <v>7.5796071431469683</v>
      </c>
      <c r="T61">
        <f>T60/SQRT(6)</f>
        <v>0.85763790598234202</v>
      </c>
      <c r="U61">
        <f>U60/SQRT(6)</f>
        <v>21.229697438572533</v>
      </c>
    </row>
    <row r="65" spans="9:21" x14ac:dyDescent="0.3">
      <c r="I65" t="s">
        <v>99</v>
      </c>
      <c r="J65" s="5">
        <v>5155</v>
      </c>
      <c r="K65">
        <v>0.36699999999999999</v>
      </c>
      <c r="L65" s="3">
        <v>5.2969999999999997</v>
      </c>
      <c r="N65" s="4">
        <v>5.0170000000000003</v>
      </c>
      <c r="O65" s="4">
        <v>18.876000000000001</v>
      </c>
      <c r="P65" s="4">
        <v>2.0459999999999998</v>
      </c>
      <c r="Q65" s="4">
        <v>0.27</v>
      </c>
      <c r="R65" s="4">
        <v>14.455</v>
      </c>
      <c r="S65" s="4">
        <v>2E-3</v>
      </c>
      <c r="T65" s="3">
        <v>1.8460000000000001</v>
      </c>
      <c r="U65" s="5">
        <v>1767</v>
      </c>
    </row>
    <row r="66" spans="9:21" x14ac:dyDescent="0.3">
      <c r="J66" s="1" t="s">
        <v>108</v>
      </c>
      <c r="K66">
        <v>0.55000000000000004</v>
      </c>
      <c r="L66" s="1" t="s">
        <v>104</v>
      </c>
      <c r="N66" s="1" t="s">
        <v>107</v>
      </c>
      <c r="O66" s="1" t="s">
        <v>105</v>
      </c>
      <c r="P66">
        <v>0.17699999999999999</v>
      </c>
      <c r="Q66" s="4">
        <v>0.60799999999999998</v>
      </c>
      <c r="R66" s="1" t="s">
        <v>106</v>
      </c>
      <c r="S66" s="4">
        <v>0.96899999999999997</v>
      </c>
      <c r="T66">
        <v>0.22800000000000001</v>
      </c>
      <c r="U66">
        <v>0.221</v>
      </c>
    </row>
    <row r="77" spans="9:21" x14ac:dyDescent="0.3">
      <c r="J77" s="8"/>
    </row>
    <row r="79" spans="9:21" x14ac:dyDescent="0.3">
      <c r="O79" s="8"/>
      <c r="Q79" s="8"/>
    </row>
    <row r="83" spans="19:20" x14ac:dyDescent="0.3">
      <c r="S83" s="8"/>
      <c r="T83" s="8"/>
    </row>
  </sheetData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E974E-CDDA-464E-A604-4528808A4D18}">
  <dimension ref="A1:I118"/>
  <sheetViews>
    <sheetView tabSelected="1" topLeftCell="A86" workbookViewId="0">
      <selection activeCell="D109" sqref="D109"/>
    </sheetView>
  </sheetViews>
  <sheetFormatPr defaultRowHeight="14.4" x14ac:dyDescent="0.3"/>
  <cols>
    <col min="4" max="4" width="14.21875" customWidth="1"/>
    <col min="6" max="8" width="8.88671875" style="1"/>
    <col min="9" max="9" width="17.33203125" style="1" customWidth="1"/>
  </cols>
  <sheetData>
    <row r="1" spans="1:9" x14ac:dyDescent="0.3">
      <c r="D1" t="s">
        <v>100</v>
      </c>
      <c r="I1" s="1" t="s">
        <v>101</v>
      </c>
    </row>
    <row r="2" spans="1:9" x14ac:dyDescent="0.3">
      <c r="A2" t="s">
        <v>24</v>
      </c>
      <c r="B2" t="s">
        <v>32</v>
      </c>
      <c r="C2">
        <v>1.3</v>
      </c>
      <c r="D2" s="7">
        <v>4.4000000000000004</v>
      </c>
      <c r="F2" s="1" t="s">
        <v>29</v>
      </c>
      <c r="G2" s="1" t="s">
        <v>20</v>
      </c>
      <c r="H2" s="1">
        <v>2.2999999999999998</v>
      </c>
      <c r="I2" s="1">
        <v>5.5</v>
      </c>
    </row>
    <row r="3" spans="1:9" x14ac:dyDescent="0.3">
      <c r="A3" t="s">
        <v>24</v>
      </c>
      <c r="B3" t="s">
        <v>32</v>
      </c>
      <c r="C3">
        <v>1.5</v>
      </c>
      <c r="D3" s="7">
        <v>4.5</v>
      </c>
      <c r="F3" s="1" t="s">
        <v>29</v>
      </c>
      <c r="G3" s="1" t="s">
        <v>20</v>
      </c>
      <c r="H3" s="1">
        <v>2.5</v>
      </c>
      <c r="I3" s="1">
        <v>5.3</v>
      </c>
    </row>
    <row r="4" spans="1:9" x14ac:dyDescent="0.3">
      <c r="A4" t="s">
        <v>24</v>
      </c>
      <c r="B4" t="s">
        <v>32</v>
      </c>
      <c r="C4">
        <v>1.7</v>
      </c>
      <c r="D4" s="7">
        <v>4.7</v>
      </c>
      <c r="F4" s="1" t="s">
        <v>29</v>
      </c>
      <c r="G4" s="1" t="s">
        <v>20</v>
      </c>
      <c r="H4" s="1">
        <v>2.7</v>
      </c>
      <c r="I4" s="1">
        <v>5.4</v>
      </c>
    </row>
    <row r="5" spans="1:9" x14ac:dyDescent="0.3">
      <c r="A5" t="s">
        <v>24</v>
      </c>
      <c r="B5" t="s">
        <v>32</v>
      </c>
      <c r="C5">
        <v>1.3</v>
      </c>
      <c r="D5" s="7">
        <v>4.7</v>
      </c>
      <c r="F5" s="1" t="s">
        <v>29</v>
      </c>
      <c r="G5" s="1" t="s">
        <v>20</v>
      </c>
      <c r="H5" s="1">
        <v>2.2999999999999998</v>
      </c>
      <c r="I5" s="1">
        <v>5.7</v>
      </c>
    </row>
    <row r="6" spans="1:9" x14ac:dyDescent="0.3">
      <c r="A6" t="s">
        <v>24</v>
      </c>
      <c r="B6" t="s">
        <v>32</v>
      </c>
      <c r="C6">
        <v>1.5</v>
      </c>
      <c r="D6" s="7">
        <v>4.9000000000000004</v>
      </c>
      <c r="F6" s="1" t="s">
        <v>29</v>
      </c>
      <c r="G6" s="1" t="s">
        <v>20</v>
      </c>
      <c r="H6" s="1">
        <v>2.5</v>
      </c>
      <c r="I6" s="1">
        <v>5.8</v>
      </c>
    </row>
    <row r="7" spans="1:9" x14ac:dyDescent="0.3">
      <c r="A7" t="s">
        <v>24</v>
      </c>
      <c r="B7" t="s">
        <v>32</v>
      </c>
      <c r="C7">
        <v>1.7</v>
      </c>
      <c r="D7" s="7">
        <v>4.5</v>
      </c>
      <c r="F7" s="1" t="s">
        <v>29</v>
      </c>
      <c r="G7" s="1" t="s">
        <v>20</v>
      </c>
      <c r="H7" s="1">
        <v>2.7</v>
      </c>
      <c r="I7" s="1">
        <v>5.4</v>
      </c>
    </row>
    <row r="8" spans="1:9" x14ac:dyDescent="0.3">
      <c r="A8" t="s">
        <v>24</v>
      </c>
      <c r="B8" t="s">
        <v>32</v>
      </c>
      <c r="C8">
        <v>1.3</v>
      </c>
      <c r="D8" s="7">
        <v>4.7</v>
      </c>
      <c r="F8" s="1" t="s">
        <v>29</v>
      </c>
      <c r="G8" s="1" t="s">
        <v>20</v>
      </c>
      <c r="H8" s="1">
        <v>2.2999999999999998</v>
      </c>
      <c r="I8" s="1">
        <v>5.3</v>
      </c>
    </row>
    <row r="9" spans="1:9" x14ac:dyDescent="0.3">
      <c r="A9" t="s">
        <v>24</v>
      </c>
      <c r="B9" t="s">
        <v>32</v>
      </c>
      <c r="C9">
        <v>1.5</v>
      </c>
      <c r="D9" s="7">
        <v>4.5999999999999996</v>
      </c>
      <c r="F9" s="1" t="s">
        <v>29</v>
      </c>
      <c r="G9" s="1" t="s">
        <v>20</v>
      </c>
      <c r="H9" s="1">
        <v>2.5</v>
      </c>
      <c r="I9" s="1">
        <v>5.2</v>
      </c>
    </row>
    <row r="10" spans="1:9" x14ac:dyDescent="0.3">
      <c r="A10" t="s">
        <v>24</v>
      </c>
      <c r="B10" t="s">
        <v>32</v>
      </c>
      <c r="C10">
        <v>1.7</v>
      </c>
      <c r="D10" s="7">
        <v>4.5</v>
      </c>
      <c r="F10" s="1" t="s">
        <v>29</v>
      </c>
      <c r="G10" s="1" t="s">
        <v>20</v>
      </c>
      <c r="H10" s="1">
        <v>2.7</v>
      </c>
      <c r="I10" s="1">
        <v>5.3</v>
      </c>
    </row>
    <row r="11" spans="1:9" x14ac:dyDescent="0.3">
      <c r="A11" t="s">
        <v>24</v>
      </c>
      <c r="B11" t="s">
        <v>32</v>
      </c>
      <c r="C11">
        <v>1.3</v>
      </c>
      <c r="D11" s="7">
        <v>4.5</v>
      </c>
      <c r="F11" s="1" t="s">
        <v>30</v>
      </c>
      <c r="G11" s="1" t="s">
        <v>20</v>
      </c>
      <c r="H11" s="1">
        <v>2.2999999999999998</v>
      </c>
      <c r="I11" s="1">
        <v>2.8</v>
      </c>
    </row>
    <row r="12" spans="1:9" x14ac:dyDescent="0.3">
      <c r="A12" t="s">
        <v>24</v>
      </c>
      <c r="B12" t="s">
        <v>32</v>
      </c>
      <c r="C12">
        <v>1.5</v>
      </c>
      <c r="D12" s="7">
        <v>6.2</v>
      </c>
      <c r="F12" s="1" t="s">
        <v>30</v>
      </c>
      <c r="G12" s="1" t="s">
        <v>20</v>
      </c>
      <c r="H12" s="1">
        <v>2.5</v>
      </c>
      <c r="I12" s="1">
        <v>3.2</v>
      </c>
    </row>
    <row r="13" spans="1:9" x14ac:dyDescent="0.3">
      <c r="A13" t="s">
        <v>24</v>
      </c>
      <c r="B13" t="s">
        <v>32</v>
      </c>
      <c r="C13">
        <v>1.7</v>
      </c>
      <c r="D13" s="7">
        <v>5.8</v>
      </c>
      <c r="F13" s="1" t="s">
        <v>30</v>
      </c>
      <c r="G13" s="1" t="s">
        <v>20</v>
      </c>
      <c r="H13" s="1">
        <v>2.7</v>
      </c>
      <c r="I13" s="1">
        <v>3.2</v>
      </c>
    </row>
    <row r="14" spans="1:9" x14ac:dyDescent="0.3">
      <c r="A14" t="s">
        <v>24</v>
      </c>
      <c r="B14" t="s">
        <v>32</v>
      </c>
      <c r="C14">
        <v>1.3</v>
      </c>
      <c r="D14" s="7">
        <v>4.5</v>
      </c>
      <c r="F14" s="1" t="s">
        <v>30</v>
      </c>
      <c r="G14" s="1" t="s">
        <v>20</v>
      </c>
      <c r="H14" s="1">
        <v>2.2999999999999998</v>
      </c>
      <c r="I14" s="1">
        <v>3.5</v>
      </c>
    </row>
    <row r="15" spans="1:9" x14ac:dyDescent="0.3">
      <c r="A15" t="s">
        <v>24</v>
      </c>
      <c r="B15" t="s">
        <v>32</v>
      </c>
      <c r="C15">
        <v>1.5</v>
      </c>
      <c r="D15" s="7">
        <v>4.5</v>
      </c>
      <c r="F15" s="1" t="s">
        <v>30</v>
      </c>
      <c r="G15" s="1" t="s">
        <v>20</v>
      </c>
      <c r="H15" s="1">
        <v>2.5</v>
      </c>
      <c r="I15" s="1">
        <v>3.5</v>
      </c>
    </row>
    <row r="16" spans="1:9" x14ac:dyDescent="0.3">
      <c r="A16" t="s">
        <v>24</v>
      </c>
      <c r="B16" t="s">
        <v>32</v>
      </c>
      <c r="C16">
        <v>1.7</v>
      </c>
      <c r="D16" s="7">
        <v>4.5</v>
      </c>
      <c r="F16" s="1" t="s">
        <v>30</v>
      </c>
      <c r="G16" s="1" t="s">
        <v>20</v>
      </c>
      <c r="H16" s="1">
        <v>2.7</v>
      </c>
      <c r="I16" s="1">
        <v>2.9</v>
      </c>
    </row>
    <row r="17" spans="1:9" x14ac:dyDescent="0.3">
      <c r="A17" t="s">
        <v>24</v>
      </c>
      <c r="B17" t="s">
        <v>32</v>
      </c>
      <c r="C17">
        <v>1.3</v>
      </c>
      <c r="D17" s="7">
        <v>5</v>
      </c>
      <c r="F17" s="1" t="s">
        <v>30</v>
      </c>
      <c r="G17" s="1" t="s">
        <v>20</v>
      </c>
      <c r="H17" s="1">
        <v>2.2999999999999998</v>
      </c>
      <c r="I17" s="1">
        <v>2.9</v>
      </c>
    </row>
    <row r="18" spans="1:9" x14ac:dyDescent="0.3">
      <c r="A18" t="s">
        <v>24</v>
      </c>
      <c r="B18" t="s">
        <v>32</v>
      </c>
      <c r="C18">
        <v>1.5</v>
      </c>
      <c r="D18" s="7">
        <v>5.7</v>
      </c>
      <c r="F18" s="1" t="s">
        <v>30</v>
      </c>
      <c r="G18" s="1" t="s">
        <v>20</v>
      </c>
      <c r="H18" s="1">
        <v>2.5</v>
      </c>
      <c r="I18" s="1">
        <v>4</v>
      </c>
    </row>
    <row r="19" spans="1:9" x14ac:dyDescent="0.3">
      <c r="A19" t="s">
        <v>24</v>
      </c>
      <c r="B19" t="s">
        <v>32</v>
      </c>
      <c r="C19">
        <v>1.7</v>
      </c>
      <c r="D19" s="7">
        <v>5.4</v>
      </c>
      <c r="F19" s="1" t="s">
        <v>30</v>
      </c>
      <c r="G19" s="1" t="s">
        <v>20</v>
      </c>
      <c r="H19" s="1">
        <v>2.7</v>
      </c>
      <c r="I19" s="1">
        <v>4.4000000000000004</v>
      </c>
    </row>
    <row r="20" spans="1:9" x14ac:dyDescent="0.3">
      <c r="A20" t="s">
        <v>25</v>
      </c>
      <c r="B20" t="s">
        <v>32</v>
      </c>
      <c r="C20">
        <v>1.3</v>
      </c>
      <c r="D20" s="7">
        <v>5.3</v>
      </c>
      <c r="F20" s="1" t="s">
        <v>30</v>
      </c>
      <c r="G20" s="1" t="s">
        <v>20</v>
      </c>
      <c r="H20" s="1">
        <v>2.2999999999999998</v>
      </c>
      <c r="I20" s="1">
        <v>4.4000000000000004</v>
      </c>
    </row>
    <row r="21" spans="1:9" x14ac:dyDescent="0.3">
      <c r="A21" t="s">
        <v>25</v>
      </c>
      <c r="B21" t="s">
        <v>32</v>
      </c>
      <c r="C21">
        <v>1.5</v>
      </c>
      <c r="D21" s="7">
        <v>5.5</v>
      </c>
      <c r="F21" s="1" t="s">
        <v>30</v>
      </c>
      <c r="G21" s="1" t="s">
        <v>20</v>
      </c>
      <c r="H21" s="1">
        <v>2.5</v>
      </c>
      <c r="I21" s="1">
        <v>4.8</v>
      </c>
    </row>
    <row r="22" spans="1:9" x14ac:dyDescent="0.3">
      <c r="A22" t="s">
        <v>25</v>
      </c>
      <c r="B22" t="s">
        <v>32</v>
      </c>
      <c r="C22">
        <v>1.7</v>
      </c>
      <c r="D22" s="7">
        <v>5.2</v>
      </c>
      <c r="F22" s="1" t="s">
        <v>30</v>
      </c>
      <c r="G22" s="1" t="s">
        <v>20</v>
      </c>
      <c r="H22" s="1">
        <v>2.7</v>
      </c>
      <c r="I22" s="1">
        <v>4.0999999999999996</v>
      </c>
    </row>
    <row r="23" spans="1:9" x14ac:dyDescent="0.3">
      <c r="A23" t="s">
        <v>25</v>
      </c>
      <c r="B23" t="s">
        <v>32</v>
      </c>
      <c r="C23">
        <v>1.3</v>
      </c>
      <c r="D23" s="7">
        <v>5.4</v>
      </c>
      <c r="F23" s="1" t="s">
        <v>30</v>
      </c>
      <c r="G23" s="1" t="s">
        <v>20</v>
      </c>
      <c r="H23" s="1">
        <v>2.2999999999999998</v>
      </c>
      <c r="I23" s="1">
        <v>4.0999999999999996</v>
      </c>
    </row>
    <row r="24" spans="1:9" x14ac:dyDescent="0.3">
      <c r="A24" t="s">
        <v>25</v>
      </c>
      <c r="B24" t="s">
        <v>32</v>
      </c>
      <c r="C24">
        <v>1.5</v>
      </c>
      <c r="D24" s="7">
        <v>5.9</v>
      </c>
      <c r="F24" s="1" t="s">
        <v>30</v>
      </c>
      <c r="G24" s="1" t="s">
        <v>20</v>
      </c>
      <c r="H24" s="1">
        <v>2.5</v>
      </c>
      <c r="I24" s="1">
        <v>4.9000000000000004</v>
      </c>
    </row>
    <row r="25" spans="1:9" x14ac:dyDescent="0.3">
      <c r="A25" t="s">
        <v>25</v>
      </c>
      <c r="B25" t="s">
        <v>32</v>
      </c>
      <c r="C25">
        <v>1.7</v>
      </c>
      <c r="D25" s="7">
        <v>5</v>
      </c>
      <c r="F25" s="1" t="s">
        <v>31</v>
      </c>
      <c r="G25" s="1" t="s">
        <v>20</v>
      </c>
      <c r="H25" s="1">
        <v>2.7</v>
      </c>
      <c r="I25" s="1">
        <v>4</v>
      </c>
    </row>
    <row r="26" spans="1:9" x14ac:dyDescent="0.3">
      <c r="A26" t="s">
        <v>25</v>
      </c>
      <c r="B26" t="s">
        <v>32</v>
      </c>
      <c r="C26">
        <v>1.3</v>
      </c>
      <c r="D26" s="7">
        <v>5.2</v>
      </c>
      <c r="F26" s="1" t="s">
        <v>31</v>
      </c>
      <c r="G26" s="1" t="s">
        <v>20</v>
      </c>
      <c r="H26" s="1">
        <v>2.2999999999999998</v>
      </c>
      <c r="I26" s="1">
        <v>4.2</v>
      </c>
    </row>
    <row r="27" spans="1:9" x14ac:dyDescent="0.3">
      <c r="A27" t="s">
        <v>25</v>
      </c>
      <c r="B27" t="s">
        <v>32</v>
      </c>
      <c r="C27">
        <v>1.5</v>
      </c>
      <c r="D27" s="7">
        <v>4.4000000000000004</v>
      </c>
      <c r="F27" s="1" t="s">
        <v>31</v>
      </c>
      <c r="G27" s="1" t="s">
        <v>20</v>
      </c>
      <c r="H27" s="1">
        <v>2.5</v>
      </c>
      <c r="I27" s="1">
        <v>4</v>
      </c>
    </row>
    <row r="28" spans="1:9" x14ac:dyDescent="0.3">
      <c r="A28" t="s">
        <v>25</v>
      </c>
      <c r="B28" t="s">
        <v>32</v>
      </c>
      <c r="C28">
        <v>1.7</v>
      </c>
      <c r="D28" s="7">
        <v>3.7</v>
      </c>
      <c r="F28" s="1" t="s">
        <v>31</v>
      </c>
      <c r="G28" s="1" t="s">
        <v>20</v>
      </c>
      <c r="H28" s="1">
        <v>2.7</v>
      </c>
      <c r="I28" s="1">
        <v>4.5</v>
      </c>
    </row>
    <row r="29" spans="1:9" x14ac:dyDescent="0.3">
      <c r="A29" t="s">
        <v>25</v>
      </c>
      <c r="B29" t="s">
        <v>32</v>
      </c>
      <c r="C29">
        <v>1.3</v>
      </c>
      <c r="D29" s="7">
        <v>4.4000000000000004</v>
      </c>
      <c r="F29" s="1" t="s">
        <v>31</v>
      </c>
      <c r="G29" s="1" t="s">
        <v>20</v>
      </c>
      <c r="H29" s="1">
        <v>2.2999999999999998</v>
      </c>
      <c r="I29" s="1">
        <v>4.7</v>
      </c>
    </row>
    <row r="30" spans="1:9" x14ac:dyDescent="0.3">
      <c r="A30" t="s">
        <v>25</v>
      </c>
      <c r="B30" t="s">
        <v>32</v>
      </c>
      <c r="C30">
        <v>1.5</v>
      </c>
      <c r="D30" s="7">
        <v>4.4000000000000004</v>
      </c>
      <c r="F30" s="1" t="s">
        <v>31</v>
      </c>
      <c r="G30" s="1" t="s">
        <v>20</v>
      </c>
      <c r="H30" s="1">
        <v>2.5</v>
      </c>
      <c r="I30" s="1">
        <v>4.3</v>
      </c>
    </row>
    <row r="31" spans="1:9" x14ac:dyDescent="0.3">
      <c r="A31" t="s">
        <v>25</v>
      </c>
      <c r="B31" t="s">
        <v>32</v>
      </c>
      <c r="C31">
        <v>1.7</v>
      </c>
      <c r="D31" s="7">
        <v>4.3</v>
      </c>
      <c r="F31" s="1" t="s">
        <v>31</v>
      </c>
      <c r="G31" s="1" t="s">
        <v>20</v>
      </c>
      <c r="H31" s="1">
        <v>2.7</v>
      </c>
      <c r="I31" s="1">
        <v>4.3</v>
      </c>
    </row>
    <row r="32" spans="1:9" x14ac:dyDescent="0.3">
      <c r="A32" t="s">
        <v>25</v>
      </c>
      <c r="B32" t="s">
        <v>32</v>
      </c>
      <c r="C32">
        <v>1.3</v>
      </c>
      <c r="D32" s="7">
        <v>4.3</v>
      </c>
      <c r="F32" s="1" t="s">
        <v>31</v>
      </c>
      <c r="G32" s="1" t="s">
        <v>20</v>
      </c>
      <c r="H32" s="1">
        <v>2.2999999999999998</v>
      </c>
      <c r="I32" s="1">
        <v>4.3</v>
      </c>
    </row>
    <row r="33" spans="1:9" x14ac:dyDescent="0.3">
      <c r="A33" t="s">
        <v>25</v>
      </c>
      <c r="B33" t="s">
        <v>32</v>
      </c>
      <c r="C33">
        <v>1.5</v>
      </c>
      <c r="D33" s="7">
        <v>4.0999999999999996</v>
      </c>
      <c r="F33" s="1" t="s">
        <v>31</v>
      </c>
      <c r="G33" s="1" t="s">
        <v>20</v>
      </c>
      <c r="H33" s="1">
        <v>2.5</v>
      </c>
      <c r="I33" s="1">
        <v>4.3</v>
      </c>
    </row>
    <row r="34" spans="1:9" x14ac:dyDescent="0.3">
      <c r="A34" t="s">
        <v>25</v>
      </c>
      <c r="B34" t="s">
        <v>32</v>
      </c>
      <c r="C34">
        <v>1.7</v>
      </c>
      <c r="D34" s="7">
        <v>3.6</v>
      </c>
      <c r="F34" s="1" t="s">
        <v>31</v>
      </c>
      <c r="G34" s="1" t="s">
        <v>20</v>
      </c>
      <c r="H34" s="1">
        <v>2.7</v>
      </c>
      <c r="I34" s="1">
        <v>4.4000000000000004</v>
      </c>
    </row>
    <row r="35" spans="1:9" x14ac:dyDescent="0.3">
      <c r="A35" t="s">
        <v>25</v>
      </c>
      <c r="B35" t="s">
        <v>32</v>
      </c>
      <c r="C35">
        <v>1.3</v>
      </c>
      <c r="D35" s="7">
        <v>3.8</v>
      </c>
      <c r="F35" s="1" t="s">
        <v>31</v>
      </c>
      <c r="G35" s="1" t="s">
        <v>20</v>
      </c>
      <c r="H35" s="1">
        <v>2.2999999999999998</v>
      </c>
      <c r="I35" s="1">
        <v>4.8</v>
      </c>
    </row>
    <row r="36" spans="1:9" x14ac:dyDescent="0.3">
      <c r="A36" t="s">
        <v>25</v>
      </c>
      <c r="B36" t="s">
        <v>32</v>
      </c>
      <c r="C36">
        <v>1.5</v>
      </c>
      <c r="D36" s="7">
        <v>3.7</v>
      </c>
      <c r="F36" s="1" t="s">
        <v>31</v>
      </c>
      <c r="G36" s="1" t="s">
        <v>20</v>
      </c>
      <c r="H36" s="1">
        <v>2.5</v>
      </c>
      <c r="I36" s="1">
        <v>5</v>
      </c>
    </row>
    <row r="37" spans="1:9" x14ac:dyDescent="0.3">
      <c r="A37" t="s">
        <v>25</v>
      </c>
      <c r="B37" t="s">
        <v>32</v>
      </c>
      <c r="C37">
        <v>1.7</v>
      </c>
      <c r="D37" s="7">
        <v>4</v>
      </c>
      <c r="F37" s="1" t="s">
        <v>31</v>
      </c>
      <c r="G37" s="1" t="s">
        <v>20</v>
      </c>
      <c r="H37" s="1">
        <v>2.7</v>
      </c>
      <c r="I37" s="1">
        <v>4.7</v>
      </c>
    </row>
    <row r="38" spans="1:9" x14ac:dyDescent="0.3">
      <c r="A38" t="s">
        <v>25</v>
      </c>
      <c r="B38" t="s">
        <v>32</v>
      </c>
      <c r="C38">
        <v>1.3</v>
      </c>
      <c r="D38" s="7">
        <v>3.9</v>
      </c>
      <c r="F38" s="1" t="s">
        <v>31</v>
      </c>
      <c r="G38" s="1" t="s">
        <v>20</v>
      </c>
      <c r="H38" s="1">
        <v>2.2999999999999998</v>
      </c>
      <c r="I38" s="1">
        <v>4.5999999999999996</v>
      </c>
    </row>
    <row r="39" spans="1:9" x14ac:dyDescent="0.3">
      <c r="A39" t="s">
        <v>25</v>
      </c>
      <c r="B39" t="s">
        <v>32</v>
      </c>
      <c r="C39">
        <v>1.5</v>
      </c>
      <c r="D39" s="7">
        <v>4</v>
      </c>
      <c r="F39" s="1" t="s">
        <v>31</v>
      </c>
      <c r="G39" s="1" t="s">
        <v>20</v>
      </c>
      <c r="H39" s="1">
        <v>2.5</v>
      </c>
      <c r="I39" s="1">
        <v>4.7</v>
      </c>
    </row>
    <row r="40" spans="1:9" x14ac:dyDescent="0.3">
      <c r="A40" t="s">
        <v>25</v>
      </c>
      <c r="B40" t="s">
        <v>32</v>
      </c>
      <c r="C40">
        <v>1.7</v>
      </c>
      <c r="D40" s="7">
        <v>3.5</v>
      </c>
      <c r="F40" s="1" t="s">
        <v>31</v>
      </c>
      <c r="G40" s="1" t="s">
        <v>20</v>
      </c>
      <c r="H40" s="1">
        <v>2.7</v>
      </c>
      <c r="I40" s="1">
        <v>4.7</v>
      </c>
    </row>
    <row r="41" spans="1:9" x14ac:dyDescent="0.3">
      <c r="A41" t="s">
        <v>25</v>
      </c>
      <c r="B41" t="s">
        <v>32</v>
      </c>
      <c r="C41">
        <v>1.3</v>
      </c>
      <c r="D41" s="7">
        <v>3.6</v>
      </c>
      <c r="F41" s="1" t="s">
        <v>31</v>
      </c>
      <c r="G41" s="1" t="s">
        <v>20</v>
      </c>
      <c r="H41" s="1">
        <v>2.2999999999999998</v>
      </c>
      <c r="I41" s="1">
        <v>4.7</v>
      </c>
    </row>
    <row r="42" spans="1:9" x14ac:dyDescent="0.3">
      <c r="A42" t="s">
        <v>26</v>
      </c>
      <c r="B42" t="s">
        <v>32</v>
      </c>
      <c r="C42">
        <v>1.5</v>
      </c>
      <c r="D42" s="7">
        <v>4.7</v>
      </c>
      <c r="F42" s="1" t="s">
        <v>16</v>
      </c>
      <c r="G42" s="1" t="s">
        <v>20</v>
      </c>
      <c r="H42" s="1">
        <v>2.5</v>
      </c>
      <c r="I42" s="1">
        <v>5.9</v>
      </c>
    </row>
    <row r="43" spans="1:9" x14ac:dyDescent="0.3">
      <c r="A43" t="s">
        <v>26</v>
      </c>
      <c r="B43" t="s">
        <v>32</v>
      </c>
      <c r="C43">
        <v>1.7</v>
      </c>
      <c r="D43" s="7">
        <v>4.8</v>
      </c>
      <c r="F43" s="1" t="s">
        <v>16</v>
      </c>
      <c r="G43" s="1" t="s">
        <v>20</v>
      </c>
      <c r="H43" s="1">
        <v>2.7</v>
      </c>
      <c r="I43" s="1">
        <v>5.5</v>
      </c>
    </row>
    <row r="44" spans="1:9" x14ac:dyDescent="0.3">
      <c r="A44" t="s">
        <v>26</v>
      </c>
      <c r="B44" t="s">
        <v>32</v>
      </c>
      <c r="C44">
        <v>1.3</v>
      </c>
      <c r="D44" s="7">
        <v>5.3</v>
      </c>
      <c r="F44" s="1" t="s">
        <v>16</v>
      </c>
      <c r="G44" s="1" t="s">
        <v>20</v>
      </c>
      <c r="H44" s="1">
        <v>2.2999999999999998</v>
      </c>
      <c r="I44" s="1">
        <v>5.9</v>
      </c>
    </row>
    <row r="45" spans="1:9" x14ac:dyDescent="0.3">
      <c r="A45" t="s">
        <v>26</v>
      </c>
      <c r="B45" t="s">
        <v>32</v>
      </c>
      <c r="C45">
        <v>1.5</v>
      </c>
      <c r="D45" s="7">
        <v>5.3</v>
      </c>
      <c r="F45" s="1" t="s">
        <v>16</v>
      </c>
      <c r="G45" s="1" t="s">
        <v>20</v>
      </c>
      <c r="H45" s="1">
        <v>2.5</v>
      </c>
      <c r="I45" s="1">
        <v>6.1</v>
      </c>
    </row>
    <row r="46" spans="1:9" x14ac:dyDescent="0.3">
      <c r="A46" t="s">
        <v>26</v>
      </c>
      <c r="B46" t="s">
        <v>32</v>
      </c>
      <c r="C46">
        <v>1.7</v>
      </c>
      <c r="D46" s="7">
        <v>4.5</v>
      </c>
      <c r="F46" s="1" t="s">
        <v>16</v>
      </c>
      <c r="G46" s="1" t="s">
        <v>20</v>
      </c>
      <c r="H46" s="1">
        <v>2.7</v>
      </c>
      <c r="I46" s="1">
        <v>5.8</v>
      </c>
    </row>
    <row r="47" spans="1:9" x14ac:dyDescent="0.3">
      <c r="A47" t="s">
        <v>26</v>
      </c>
      <c r="B47" t="s">
        <v>32</v>
      </c>
      <c r="C47">
        <v>1.3</v>
      </c>
      <c r="D47" s="7">
        <v>4.5</v>
      </c>
      <c r="F47" s="1" t="s">
        <v>16</v>
      </c>
      <c r="G47" s="1" t="s">
        <v>20</v>
      </c>
      <c r="H47" s="1">
        <v>2.2999999999999998</v>
      </c>
      <c r="I47" s="1">
        <v>5.2</v>
      </c>
    </row>
    <row r="48" spans="1:9" x14ac:dyDescent="0.3">
      <c r="A48" t="s">
        <v>26</v>
      </c>
      <c r="B48" t="s">
        <v>32</v>
      </c>
      <c r="C48">
        <v>1.5</v>
      </c>
      <c r="D48" s="7">
        <v>4.9000000000000004</v>
      </c>
      <c r="F48" s="1" t="s">
        <v>16</v>
      </c>
      <c r="G48" s="1" t="s">
        <v>20</v>
      </c>
      <c r="H48" s="1">
        <v>2.5</v>
      </c>
      <c r="I48" s="1">
        <v>5.3</v>
      </c>
    </row>
    <row r="49" spans="1:9" x14ac:dyDescent="0.3">
      <c r="A49" t="s">
        <v>26</v>
      </c>
      <c r="B49" t="s">
        <v>32</v>
      </c>
      <c r="C49">
        <v>1.7</v>
      </c>
      <c r="D49" s="7">
        <v>4.9000000000000004</v>
      </c>
      <c r="F49" s="1" t="s">
        <v>16</v>
      </c>
      <c r="G49" s="1" t="s">
        <v>20</v>
      </c>
      <c r="H49" s="1">
        <v>2.7</v>
      </c>
      <c r="I49" s="1">
        <v>5.0999999999999996</v>
      </c>
    </row>
    <row r="50" spans="1:9" x14ac:dyDescent="0.3">
      <c r="A50" t="s">
        <v>26</v>
      </c>
      <c r="B50" t="s">
        <v>32</v>
      </c>
      <c r="C50">
        <v>1.3</v>
      </c>
      <c r="D50" s="7">
        <v>2.1</v>
      </c>
      <c r="F50" s="1" t="s">
        <v>16</v>
      </c>
      <c r="G50" s="1" t="s">
        <v>20</v>
      </c>
      <c r="H50" s="1">
        <v>2.2999999999999998</v>
      </c>
      <c r="I50" s="1">
        <v>5.3</v>
      </c>
    </row>
    <row r="51" spans="1:9" x14ac:dyDescent="0.3">
      <c r="A51" t="s">
        <v>26</v>
      </c>
      <c r="B51" t="s">
        <v>32</v>
      </c>
      <c r="C51">
        <v>1.5</v>
      </c>
      <c r="D51" s="7">
        <v>2.2999999999999998</v>
      </c>
      <c r="F51" s="1" t="s">
        <v>16</v>
      </c>
      <c r="G51" s="1" t="s">
        <v>20</v>
      </c>
      <c r="H51" s="1">
        <v>2.5</v>
      </c>
      <c r="I51" s="1">
        <v>5.5</v>
      </c>
    </row>
    <row r="52" spans="1:9" x14ac:dyDescent="0.3">
      <c r="A52" t="s">
        <v>26</v>
      </c>
      <c r="B52" t="s">
        <v>32</v>
      </c>
      <c r="C52">
        <v>1.7</v>
      </c>
      <c r="D52" s="7">
        <v>2.2000000000000002</v>
      </c>
      <c r="F52" s="1" t="s">
        <v>16</v>
      </c>
      <c r="G52" s="1" t="s">
        <v>20</v>
      </c>
      <c r="H52" s="1">
        <v>2.7</v>
      </c>
      <c r="I52" s="1">
        <v>5.5</v>
      </c>
    </row>
    <row r="53" spans="1:9" x14ac:dyDescent="0.3">
      <c r="A53" t="s">
        <v>26</v>
      </c>
      <c r="B53" t="s">
        <v>32</v>
      </c>
      <c r="C53">
        <v>1.3</v>
      </c>
      <c r="D53" s="7">
        <v>2.1</v>
      </c>
      <c r="F53" s="1" t="s">
        <v>16</v>
      </c>
      <c r="G53" s="1" t="s">
        <v>20</v>
      </c>
      <c r="H53" s="1">
        <v>2.2999999999999998</v>
      </c>
      <c r="I53" s="1">
        <v>5.5</v>
      </c>
    </row>
    <row r="54" spans="1:9" x14ac:dyDescent="0.3">
      <c r="A54" t="s">
        <v>26</v>
      </c>
      <c r="B54" t="s">
        <v>32</v>
      </c>
      <c r="C54">
        <v>1.5</v>
      </c>
      <c r="D54" s="7">
        <v>2.1</v>
      </c>
      <c r="F54" s="1" t="s">
        <v>16</v>
      </c>
      <c r="G54" s="1" t="s">
        <v>20</v>
      </c>
      <c r="H54" s="1">
        <v>2.5</v>
      </c>
      <c r="I54" s="1">
        <v>5.5</v>
      </c>
    </row>
    <row r="55" spans="1:9" x14ac:dyDescent="0.3">
      <c r="A55" t="s">
        <v>27</v>
      </c>
      <c r="B55" t="s">
        <v>32</v>
      </c>
      <c r="C55">
        <v>1.7</v>
      </c>
      <c r="D55" s="7">
        <v>3.1</v>
      </c>
      <c r="F55" s="1" t="s">
        <v>16</v>
      </c>
      <c r="G55" s="1" t="s">
        <v>20</v>
      </c>
      <c r="H55" s="1">
        <v>2.7</v>
      </c>
      <c r="I55" s="1">
        <v>5.5</v>
      </c>
    </row>
    <row r="56" spans="1:9" x14ac:dyDescent="0.3">
      <c r="A56" t="s">
        <v>27</v>
      </c>
      <c r="B56" t="s">
        <v>32</v>
      </c>
      <c r="C56">
        <v>1.3</v>
      </c>
      <c r="D56" s="7">
        <v>2.9</v>
      </c>
      <c r="F56" s="1" t="s">
        <v>16</v>
      </c>
      <c r="G56" s="1" t="s">
        <v>20</v>
      </c>
      <c r="H56" s="1">
        <v>2.2999999999999998</v>
      </c>
      <c r="I56" s="1">
        <v>5.9</v>
      </c>
    </row>
    <row r="57" spans="1:9" x14ac:dyDescent="0.3">
      <c r="A57" t="s">
        <v>27</v>
      </c>
      <c r="B57" t="s">
        <v>32</v>
      </c>
      <c r="C57">
        <v>1.5</v>
      </c>
      <c r="D57" s="7">
        <v>3</v>
      </c>
      <c r="F57" s="1" t="s">
        <v>16</v>
      </c>
      <c r="G57" s="1" t="s">
        <v>20</v>
      </c>
      <c r="H57" s="1">
        <v>2.5</v>
      </c>
      <c r="I57" s="1">
        <v>5.8</v>
      </c>
    </row>
    <row r="58" spans="1:9" x14ac:dyDescent="0.3">
      <c r="A58" t="s">
        <v>27</v>
      </c>
      <c r="B58" t="s">
        <v>32</v>
      </c>
      <c r="C58">
        <v>1.7</v>
      </c>
      <c r="D58" s="7">
        <v>2.8</v>
      </c>
      <c r="F58" s="1" t="s">
        <v>16</v>
      </c>
      <c r="G58" s="1" t="s">
        <v>20</v>
      </c>
      <c r="H58" s="1">
        <v>2.7</v>
      </c>
      <c r="I58" s="1">
        <v>5.8</v>
      </c>
    </row>
    <row r="59" spans="1:9" x14ac:dyDescent="0.3">
      <c r="A59" t="s">
        <v>27</v>
      </c>
      <c r="B59" t="s">
        <v>32</v>
      </c>
      <c r="C59">
        <v>1.3</v>
      </c>
      <c r="D59" s="7">
        <v>3</v>
      </c>
      <c r="F59" s="1" t="s">
        <v>16</v>
      </c>
      <c r="G59" s="1" t="s">
        <v>20</v>
      </c>
      <c r="H59" s="1">
        <v>2.2999999999999998</v>
      </c>
      <c r="I59" s="1">
        <v>6</v>
      </c>
    </row>
    <row r="60" spans="1:9" x14ac:dyDescent="0.3">
      <c r="A60" t="s">
        <v>27</v>
      </c>
      <c r="B60" t="s">
        <v>32</v>
      </c>
      <c r="C60">
        <v>1.5</v>
      </c>
      <c r="D60" s="7">
        <v>5</v>
      </c>
      <c r="F60" s="1" t="s">
        <v>16</v>
      </c>
      <c r="G60" s="1" t="s">
        <v>20</v>
      </c>
      <c r="H60" s="1">
        <v>2.5</v>
      </c>
      <c r="I60" s="1">
        <v>6</v>
      </c>
    </row>
    <row r="61" spans="1:9" x14ac:dyDescent="0.3">
      <c r="A61" t="s">
        <v>27</v>
      </c>
      <c r="B61" t="s">
        <v>32</v>
      </c>
      <c r="C61">
        <v>1.7</v>
      </c>
      <c r="D61" s="7">
        <v>4.5999999999999996</v>
      </c>
      <c r="F61" s="1" t="s">
        <v>16</v>
      </c>
      <c r="G61" s="1" t="s">
        <v>20</v>
      </c>
      <c r="H61" s="1">
        <v>2.7</v>
      </c>
      <c r="I61" s="1">
        <v>5.5</v>
      </c>
    </row>
    <row r="62" spans="1:9" x14ac:dyDescent="0.3">
      <c r="A62" t="s">
        <v>27</v>
      </c>
      <c r="B62" t="s">
        <v>32</v>
      </c>
      <c r="C62">
        <v>1.3</v>
      </c>
      <c r="D62" s="7">
        <v>4.7</v>
      </c>
      <c r="F62" s="1" t="s">
        <v>16</v>
      </c>
      <c r="G62" s="1" t="s">
        <v>20</v>
      </c>
      <c r="H62" s="1">
        <v>2.2999999999999998</v>
      </c>
      <c r="I62" s="1">
        <v>5.5</v>
      </c>
    </row>
    <row r="63" spans="1:9" x14ac:dyDescent="0.3">
      <c r="A63" t="s">
        <v>27</v>
      </c>
      <c r="B63" t="s">
        <v>32</v>
      </c>
      <c r="C63">
        <v>1.5</v>
      </c>
      <c r="D63" s="7">
        <v>4.7</v>
      </c>
      <c r="F63" s="1" t="s">
        <v>16</v>
      </c>
      <c r="G63" s="1" t="s">
        <v>20</v>
      </c>
      <c r="H63" s="1">
        <v>2.5</v>
      </c>
      <c r="I63" s="1">
        <v>5.3</v>
      </c>
    </row>
    <row r="64" spans="1:9" x14ac:dyDescent="0.3">
      <c r="A64" t="s">
        <v>27</v>
      </c>
      <c r="B64" t="s">
        <v>32</v>
      </c>
      <c r="C64">
        <v>1.7</v>
      </c>
      <c r="D64" s="7">
        <v>4.5999999999999996</v>
      </c>
      <c r="F64" s="1" t="s">
        <v>16</v>
      </c>
      <c r="G64" s="1" t="s">
        <v>20</v>
      </c>
      <c r="H64" s="1">
        <v>2.7</v>
      </c>
      <c r="I64" s="1">
        <v>5.6</v>
      </c>
    </row>
    <row r="65" spans="1:9" x14ac:dyDescent="0.3">
      <c r="A65" t="s">
        <v>27</v>
      </c>
      <c r="B65" t="s">
        <v>32</v>
      </c>
      <c r="C65">
        <v>1.3</v>
      </c>
      <c r="D65" s="7">
        <v>4.5999999999999996</v>
      </c>
      <c r="F65" s="1" t="s">
        <v>16</v>
      </c>
      <c r="G65" s="1" t="s">
        <v>20</v>
      </c>
      <c r="H65" s="1">
        <v>2.2999999999999998</v>
      </c>
      <c r="I65" s="1">
        <v>6.3</v>
      </c>
    </row>
    <row r="66" spans="1:9" x14ac:dyDescent="0.3">
      <c r="A66" t="s">
        <v>12</v>
      </c>
      <c r="B66" t="s">
        <v>32</v>
      </c>
      <c r="C66">
        <v>1.5</v>
      </c>
      <c r="D66" s="7">
        <v>3</v>
      </c>
      <c r="F66" s="1" t="s">
        <v>17</v>
      </c>
      <c r="G66" s="1" t="s">
        <v>20</v>
      </c>
      <c r="H66" s="1">
        <v>2.5</v>
      </c>
      <c r="I66" s="1">
        <v>6.1</v>
      </c>
    </row>
    <row r="67" spans="1:9" x14ac:dyDescent="0.3">
      <c r="A67" t="s">
        <v>12</v>
      </c>
      <c r="B67" t="s">
        <v>32</v>
      </c>
      <c r="C67">
        <v>1.7</v>
      </c>
      <c r="D67" s="7">
        <v>2.9</v>
      </c>
      <c r="F67" s="1" t="s">
        <v>17</v>
      </c>
      <c r="G67" s="1" t="s">
        <v>20</v>
      </c>
      <c r="H67" s="1">
        <v>2.7</v>
      </c>
      <c r="I67" s="1">
        <v>6.1</v>
      </c>
    </row>
    <row r="68" spans="1:9" x14ac:dyDescent="0.3">
      <c r="A68" t="s">
        <v>12</v>
      </c>
      <c r="B68" t="s">
        <v>32</v>
      </c>
      <c r="C68">
        <v>1.3</v>
      </c>
      <c r="D68" s="7">
        <v>2.8</v>
      </c>
      <c r="F68" s="1" t="s">
        <v>17</v>
      </c>
      <c r="G68" s="1" t="s">
        <v>20</v>
      </c>
      <c r="H68" s="1">
        <v>2.2999999999999998</v>
      </c>
      <c r="I68" s="1">
        <v>6.7</v>
      </c>
    </row>
    <row r="69" spans="1:9" x14ac:dyDescent="0.3">
      <c r="A69" t="s">
        <v>12</v>
      </c>
      <c r="B69" t="s">
        <v>32</v>
      </c>
      <c r="C69">
        <v>1.5</v>
      </c>
      <c r="D69" s="7">
        <v>2.8</v>
      </c>
      <c r="F69" s="1" t="s">
        <v>17</v>
      </c>
      <c r="G69" s="1" t="s">
        <v>20</v>
      </c>
      <c r="H69" s="1">
        <v>2.5</v>
      </c>
      <c r="I69" s="1">
        <v>5.7</v>
      </c>
    </row>
    <row r="70" spans="1:9" x14ac:dyDescent="0.3">
      <c r="A70" t="s">
        <v>12</v>
      </c>
      <c r="B70" t="s">
        <v>32</v>
      </c>
      <c r="C70">
        <v>1.7</v>
      </c>
      <c r="D70" s="7">
        <v>2.9</v>
      </c>
      <c r="F70" s="1" t="s">
        <v>17</v>
      </c>
      <c r="G70" s="1" t="s">
        <v>20</v>
      </c>
      <c r="H70" s="1">
        <v>2.7</v>
      </c>
      <c r="I70" s="1">
        <v>6</v>
      </c>
    </row>
    <row r="71" spans="1:9" x14ac:dyDescent="0.3">
      <c r="A71" t="s">
        <v>12</v>
      </c>
      <c r="B71" t="s">
        <v>32</v>
      </c>
      <c r="C71">
        <v>1.3</v>
      </c>
      <c r="D71" s="7">
        <v>3</v>
      </c>
      <c r="F71" s="1" t="s">
        <v>17</v>
      </c>
      <c r="G71" s="1" t="s">
        <v>20</v>
      </c>
      <c r="H71" s="1">
        <v>2.2999999999999998</v>
      </c>
      <c r="I71" s="1">
        <v>6.3</v>
      </c>
    </row>
    <row r="72" spans="1:9" x14ac:dyDescent="0.3">
      <c r="A72" t="s">
        <v>12</v>
      </c>
      <c r="B72" t="s">
        <v>32</v>
      </c>
      <c r="C72">
        <v>1.5</v>
      </c>
      <c r="D72" s="7">
        <v>4.2</v>
      </c>
      <c r="F72" s="1" t="s">
        <v>17</v>
      </c>
      <c r="G72" s="1" t="s">
        <v>20</v>
      </c>
      <c r="H72" s="1">
        <v>2.5</v>
      </c>
      <c r="I72" s="1">
        <v>5.3</v>
      </c>
    </row>
    <row r="73" spans="1:9" x14ac:dyDescent="0.3">
      <c r="A73" t="s">
        <v>12</v>
      </c>
      <c r="B73" t="s">
        <v>32</v>
      </c>
      <c r="C73">
        <v>1.7</v>
      </c>
      <c r="D73" s="7">
        <v>4.2</v>
      </c>
      <c r="F73" s="1" t="s">
        <v>17</v>
      </c>
      <c r="G73" s="1" t="s">
        <v>20</v>
      </c>
      <c r="H73" s="1">
        <v>2.7</v>
      </c>
      <c r="I73" s="1">
        <v>5.6</v>
      </c>
    </row>
    <row r="74" spans="1:9" x14ac:dyDescent="0.3">
      <c r="A74" t="s">
        <v>12</v>
      </c>
      <c r="B74" t="s">
        <v>32</v>
      </c>
      <c r="C74">
        <v>1.3</v>
      </c>
      <c r="D74" s="7">
        <v>4.4000000000000004</v>
      </c>
      <c r="F74" s="1" t="s">
        <v>17</v>
      </c>
      <c r="G74" s="1" t="s">
        <v>20</v>
      </c>
      <c r="H74" s="1">
        <v>2.2999999999999998</v>
      </c>
      <c r="I74" s="1">
        <v>5.6</v>
      </c>
    </row>
    <row r="75" spans="1:9" x14ac:dyDescent="0.3">
      <c r="A75" t="s">
        <v>12</v>
      </c>
      <c r="B75" t="s">
        <v>32</v>
      </c>
      <c r="C75">
        <v>1.5</v>
      </c>
      <c r="D75" s="7">
        <v>4.7</v>
      </c>
      <c r="F75" s="1" t="s">
        <v>17</v>
      </c>
      <c r="G75" s="1" t="s">
        <v>20</v>
      </c>
      <c r="H75" s="1">
        <v>2.5</v>
      </c>
      <c r="I75" s="1">
        <v>5.2</v>
      </c>
    </row>
    <row r="76" spans="1:9" x14ac:dyDescent="0.3">
      <c r="A76" t="s">
        <v>12</v>
      </c>
      <c r="B76" t="s">
        <v>32</v>
      </c>
      <c r="C76">
        <v>1.7</v>
      </c>
      <c r="D76" s="7">
        <v>4.5999999999999996</v>
      </c>
      <c r="F76" s="1" t="s">
        <v>17</v>
      </c>
      <c r="G76" s="1" t="s">
        <v>20</v>
      </c>
      <c r="H76" s="1">
        <v>2.7</v>
      </c>
      <c r="I76" s="1">
        <v>4.7</v>
      </c>
    </row>
    <row r="77" spans="1:9" x14ac:dyDescent="0.3">
      <c r="A77" t="s">
        <v>15</v>
      </c>
      <c r="B77" t="s">
        <v>32</v>
      </c>
      <c r="C77">
        <v>1.3</v>
      </c>
      <c r="D77" s="7">
        <v>3.1</v>
      </c>
      <c r="F77" s="1" t="s">
        <v>17</v>
      </c>
      <c r="G77" s="1" t="s">
        <v>20</v>
      </c>
      <c r="H77" s="1">
        <v>2.2999999999999998</v>
      </c>
      <c r="I77" s="1">
        <v>4.7</v>
      </c>
    </row>
    <row r="78" spans="1:9" x14ac:dyDescent="0.3">
      <c r="A78" t="s">
        <v>15</v>
      </c>
      <c r="B78" t="s">
        <v>32</v>
      </c>
      <c r="C78">
        <v>1.5</v>
      </c>
      <c r="D78" s="7">
        <v>3.7</v>
      </c>
      <c r="F78" s="1" t="s">
        <v>17</v>
      </c>
      <c r="G78" s="1" t="s">
        <v>20</v>
      </c>
      <c r="H78" s="1">
        <v>2.5</v>
      </c>
      <c r="I78" s="1">
        <v>5.3</v>
      </c>
    </row>
    <row r="79" spans="1:9" x14ac:dyDescent="0.3">
      <c r="A79" t="s">
        <v>15</v>
      </c>
      <c r="B79" t="s">
        <v>32</v>
      </c>
      <c r="C79">
        <v>1.7</v>
      </c>
      <c r="D79" s="7">
        <v>3.7</v>
      </c>
      <c r="F79" s="1" t="s">
        <v>17</v>
      </c>
      <c r="G79" s="1" t="s">
        <v>20</v>
      </c>
      <c r="H79" s="1">
        <v>2.7</v>
      </c>
      <c r="I79" s="1">
        <v>5.8</v>
      </c>
    </row>
    <row r="80" spans="1:9" x14ac:dyDescent="0.3">
      <c r="A80" t="s">
        <v>15</v>
      </c>
      <c r="B80" t="s">
        <v>32</v>
      </c>
      <c r="C80">
        <v>1.3</v>
      </c>
      <c r="D80" s="7">
        <v>3</v>
      </c>
      <c r="F80" s="1" t="s">
        <v>17</v>
      </c>
      <c r="G80" s="1" t="s">
        <v>20</v>
      </c>
      <c r="H80" s="1">
        <v>2.2999999999999998</v>
      </c>
      <c r="I80" s="1">
        <v>5.6</v>
      </c>
    </row>
    <row r="81" spans="1:9" x14ac:dyDescent="0.3">
      <c r="A81" t="s">
        <v>15</v>
      </c>
      <c r="B81" t="s">
        <v>32</v>
      </c>
      <c r="C81">
        <v>1.5</v>
      </c>
      <c r="D81" s="7">
        <v>3.3</v>
      </c>
      <c r="F81" s="1" t="s">
        <v>17</v>
      </c>
      <c r="G81" s="1" t="s">
        <v>20</v>
      </c>
      <c r="H81" s="1">
        <v>2.5</v>
      </c>
      <c r="I81" s="1">
        <v>5.6</v>
      </c>
    </row>
    <row r="82" spans="1:9" x14ac:dyDescent="0.3">
      <c r="A82" t="s">
        <v>15</v>
      </c>
      <c r="B82" t="s">
        <v>32</v>
      </c>
      <c r="C82">
        <v>1.7</v>
      </c>
      <c r="D82" s="7">
        <v>5.8</v>
      </c>
      <c r="F82" s="1" t="s">
        <v>17</v>
      </c>
      <c r="G82" s="1" t="s">
        <v>20</v>
      </c>
      <c r="H82" s="1">
        <v>2.7</v>
      </c>
      <c r="I82" s="1">
        <v>5.2</v>
      </c>
    </row>
    <row r="83" spans="1:9" x14ac:dyDescent="0.3">
      <c r="A83" t="s">
        <v>15</v>
      </c>
      <c r="B83" t="s">
        <v>32</v>
      </c>
      <c r="C83">
        <v>1.3</v>
      </c>
      <c r="D83" s="7">
        <v>6</v>
      </c>
      <c r="F83" s="1" t="s">
        <v>17</v>
      </c>
      <c r="G83" s="1" t="s">
        <v>20</v>
      </c>
      <c r="H83" s="1">
        <v>2.2999999999999998</v>
      </c>
      <c r="I83" s="1">
        <v>5.0999999999999996</v>
      </c>
    </row>
    <row r="84" spans="1:9" x14ac:dyDescent="0.3">
      <c r="A84" t="s">
        <v>15</v>
      </c>
      <c r="B84" t="s">
        <v>32</v>
      </c>
      <c r="C84">
        <v>1.5</v>
      </c>
      <c r="D84" s="7">
        <v>6.8</v>
      </c>
      <c r="F84" s="1" t="s">
        <v>17</v>
      </c>
      <c r="G84" s="1" t="s">
        <v>20</v>
      </c>
      <c r="H84" s="1">
        <v>2.5</v>
      </c>
      <c r="I84" s="1">
        <v>4.9000000000000004</v>
      </c>
    </row>
    <row r="85" spans="1:9" x14ac:dyDescent="0.3">
      <c r="A85" t="s">
        <v>15</v>
      </c>
      <c r="B85" t="s">
        <v>32</v>
      </c>
      <c r="C85">
        <v>1.7</v>
      </c>
      <c r="D85" s="7">
        <v>6.3</v>
      </c>
      <c r="F85" s="1" t="s">
        <v>17</v>
      </c>
      <c r="G85" s="1" t="s">
        <v>20</v>
      </c>
      <c r="H85" s="1">
        <v>2.7</v>
      </c>
      <c r="I85" s="1">
        <v>4.8</v>
      </c>
    </row>
    <row r="86" spans="1:9" x14ac:dyDescent="0.3">
      <c r="A86" t="s">
        <v>15</v>
      </c>
      <c r="B86" t="s">
        <v>32</v>
      </c>
      <c r="C86">
        <v>1.3</v>
      </c>
      <c r="D86" s="7">
        <v>6.1</v>
      </c>
      <c r="F86" s="1" t="s">
        <v>17</v>
      </c>
      <c r="G86" s="1" t="s">
        <v>20</v>
      </c>
      <c r="H86" s="1">
        <v>2.2999999999999998</v>
      </c>
      <c r="I86" s="1">
        <v>5.0999999999999996</v>
      </c>
    </row>
    <row r="87" spans="1:9" x14ac:dyDescent="0.3">
      <c r="A87" t="s">
        <v>15</v>
      </c>
      <c r="B87" t="s">
        <v>32</v>
      </c>
      <c r="C87">
        <v>1.5</v>
      </c>
      <c r="D87" s="7">
        <v>6.5</v>
      </c>
      <c r="F87" s="1" t="s">
        <v>17</v>
      </c>
      <c r="G87" s="1" t="s">
        <v>20</v>
      </c>
      <c r="H87" s="1">
        <v>2.5</v>
      </c>
      <c r="I87" s="1">
        <v>5</v>
      </c>
    </row>
    <row r="88" spans="1:9" x14ac:dyDescent="0.3">
      <c r="A88" t="s">
        <v>15</v>
      </c>
      <c r="B88" t="s">
        <v>32</v>
      </c>
      <c r="C88">
        <v>1.7</v>
      </c>
      <c r="D88" s="7">
        <v>3.4</v>
      </c>
      <c r="F88" s="1" t="s">
        <v>17</v>
      </c>
      <c r="G88" s="1" t="s">
        <v>20</v>
      </c>
      <c r="H88" s="1">
        <v>2.7</v>
      </c>
      <c r="I88" s="1">
        <v>4.8</v>
      </c>
    </row>
    <row r="89" spans="1:9" x14ac:dyDescent="0.3">
      <c r="A89" t="s">
        <v>15</v>
      </c>
      <c r="B89" t="s">
        <v>32</v>
      </c>
      <c r="C89">
        <v>1.3</v>
      </c>
      <c r="D89" s="7">
        <v>4</v>
      </c>
      <c r="F89" s="1" t="s">
        <v>17</v>
      </c>
      <c r="G89" s="1" t="s">
        <v>20</v>
      </c>
      <c r="H89" s="1">
        <v>2.2999999999999998</v>
      </c>
      <c r="I89" s="1">
        <v>5.3</v>
      </c>
    </row>
    <row r="90" spans="1:9" x14ac:dyDescent="0.3">
      <c r="A90" t="s">
        <v>15</v>
      </c>
      <c r="B90" t="s">
        <v>32</v>
      </c>
      <c r="C90">
        <v>1.5</v>
      </c>
      <c r="D90" s="7">
        <v>3.4</v>
      </c>
      <c r="F90" s="1" t="s">
        <v>17</v>
      </c>
      <c r="G90" s="1" t="s">
        <v>20</v>
      </c>
      <c r="H90" s="1">
        <v>2.5</v>
      </c>
      <c r="I90" s="1">
        <v>5.6</v>
      </c>
    </row>
    <row r="91" spans="1:9" x14ac:dyDescent="0.3">
      <c r="A91" t="s">
        <v>15</v>
      </c>
      <c r="B91" t="s">
        <v>32</v>
      </c>
      <c r="C91">
        <v>1.7</v>
      </c>
      <c r="D91" s="7">
        <v>3.7</v>
      </c>
      <c r="F91" s="1" t="s">
        <v>18</v>
      </c>
      <c r="G91" s="1" t="s">
        <v>20</v>
      </c>
      <c r="H91" s="1">
        <v>2.7</v>
      </c>
      <c r="I91" s="1">
        <v>5.3</v>
      </c>
    </row>
    <row r="92" spans="1:9" x14ac:dyDescent="0.3">
      <c r="A92" t="s">
        <v>28</v>
      </c>
      <c r="B92" t="s">
        <v>32</v>
      </c>
      <c r="C92">
        <v>1.3</v>
      </c>
      <c r="D92" s="7">
        <v>5.6</v>
      </c>
      <c r="F92" s="1" t="s">
        <v>18</v>
      </c>
      <c r="G92" s="1" t="s">
        <v>20</v>
      </c>
      <c r="H92" s="1">
        <v>2.2999999999999998</v>
      </c>
      <c r="I92" s="1">
        <v>5.6</v>
      </c>
    </row>
    <row r="93" spans="1:9" x14ac:dyDescent="0.3">
      <c r="A93" t="s">
        <v>28</v>
      </c>
      <c r="B93" t="s">
        <v>32</v>
      </c>
      <c r="C93">
        <v>1.5</v>
      </c>
      <c r="D93" s="7">
        <v>5.7</v>
      </c>
      <c r="F93" s="1" t="s">
        <v>18</v>
      </c>
      <c r="G93" s="1" t="s">
        <v>20</v>
      </c>
      <c r="H93" s="1">
        <v>2.5</v>
      </c>
      <c r="I93" s="1">
        <v>5.6</v>
      </c>
    </row>
    <row r="94" spans="1:9" x14ac:dyDescent="0.3">
      <c r="A94" t="s">
        <v>28</v>
      </c>
      <c r="B94" t="s">
        <v>32</v>
      </c>
      <c r="C94">
        <v>1.7</v>
      </c>
      <c r="D94" s="7">
        <v>5.6</v>
      </c>
      <c r="F94" s="1" t="s">
        <v>18</v>
      </c>
      <c r="G94" s="1" t="s">
        <v>20</v>
      </c>
      <c r="H94" s="1">
        <v>2.7</v>
      </c>
      <c r="I94" s="1">
        <v>5.7</v>
      </c>
    </row>
    <row r="95" spans="1:9" x14ac:dyDescent="0.3">
      <c r="A95" t="s">
        <v>28</v>
      </c>
      <c r="B95" t="s">
        <v>32</v>
      </c>
      <c r="C95">
        <v>1.3</v>
      </c>
      <c r="D95" s="7">
        <v>5.9</v>
      </c>
      <c r="F95" s="1" t="s">
        <v>18</v>
      </c>
      <c r="G95" s="1" t="s">
        <v>20</v>
      </c>
      <c r="H95" s="1">
        <v>2.2999999999999998</v>
      </c>
      <c r="I95" s="1">
        <v>5.8</v>
      </c>
    </row>
    <row r="96" spans="1:9" x14ac:dyDescent="0.3">
      <c r="A96" t="s">
        <v>28</v>
      </c>
      <c r="B96" t="s">
        <v>32</v>
      </c>
      <c r="C96">
        <v>1.5</v>
      </c>
      <c r="D96" s="7">
        <v>6.3</v>
      </c>
      <c r="F96" s="1" t="s">
        <v>18</v>
      </c>
      <c r="G96" s="1" t="s">
        <v>20</v>
      </c>
      <c r="H96" s="1">
        <v>2.5</v>
      </c>
      <c r="I96" s="1">
        <v>6</v>
      </c>
    </row>
    <row r="97" spans="1:9" x14ac:dyDescent="0.3">
      <c r="A97" t="s">
        <v>28</v>
      </c>
      <c r="B97" t="s">
        <v>32</v>
      </c>
      <c r="C97">
        <v>1.7</v>
      </c>
      <c r="D97" s="7">
        <v>2.4</v>
      </c>
      <c r="F97" s="1" t="s">
        <v>18</v>
      </c>
      <c r="G97" s="1" t="s">
        <v>20</v>
      </c>
      <c r="H97" s="1">
        <v>2.7</v>
      </c>
      <c r="I97" s="1">
        <v>6.2</v>
      </c>
    </row>
    <row r="98" spans="1:9" x14ac:dyDescent="0.3">
      <c r="A98" t="s">
        <v>28</v>
      </c>
      <c r="B98" t="s">
        <v>32</v>
      </c>
      <c r="C98">
        <v>1.3</v>
      </c>
      <c r="D98" s="7">
        <v>2.5</v>
      </c>
      <c r="F98" s="1" t="s">
        <v>18</v>
      </c>
      <c r="G98" s="1" t="s">
        <v>20</v>
      </c>
      <c r="H98" s="1">
        <v>2.2999999999999998</v>
      </c>
      <c r="I98" s="1">
        <v>6.9</v>
      </c>
    </row>
    <row r="99" spans="1:9" x14ac:dyDescent="0.3">
      <c r="A99" t="s">
        <v>28</v>
      </c>
      <c r="B99" t="s">
        <v>32</v>
      </c>
      <c r="C99">
        <v>1.5</v>
      </c>
      <c r="D99" s="7">
        <v>2.2999999999999998</v>
      </c>
      <c r="F99" s="1" t="s">
        <v>18</v>
      </c>
      <c r="G99" s="1" t="s">
        <v>20</v>
      </c>
      <c r="H99" s="1">
        <v>2.5</v>
      </c>
      <c r="I99" s="1">
        <v>4.4000000000000004</v>
      </c>
    </row>
    <row r="100" spans="1:9" x14ac:dyDescent="0.3">
      <c r="A100" t="s">
        <v>28</v>
      </c>
      <c r="B100" t="s">
        <v>32</v>
      </c>
      <c r="C100">
        <v>1.7</v>
      </c>
      <c r="D100" s="7">
        <v>2.4</v>
      </c>
      <c r="F100" s="1" t="s">
        <v>18</v>
      </c>
      <c r="G100" s="1" t="s">
        <v>20</v>
      </c>
      <c r="H100" s="1">
        <v>2.7</v>
      </c>
      <c r="I100" s="1">
        <v>4.2</v>
      </c>
    </row>
    <row r="101" spans="1:9" x14ac:dyDescent="0.3">
      <c r="A101" t="s">
        <v>28</v>
      </c>
      <c r="B101" t="s">
        <v>32</v>
      </c>
      <c r="C101">
        <v>1.3</v>
      </c>
      <c r="D101" s="7">
        <v>2.5</v>
      </c>
      <c r="F101" s="1" t="s">
        <v>18</v>
      </c>
      <c r="G101" s="1" t="s">
        <v>20</v>
      </c>
      <c r="H101" s="1">
        <v>2.2999999999999998</v>
      </c>
      <c r="I101" s="1">
        <v>4.2</v>
      </c>
    </row>
    <row r="102" spans="1:9" x14ac:dyDescent="0.3">
      <c r="F102" s="1" t="s">
        <v>18</v>
      </c>
      <c r="G102" s="1" t="s">
        <v>20</v>
      </c>
      <c r="H102" s="1">
        <v>2.5</v>
      </c>
      <c r="I102" s="1">
        <v>4.2</v>
      </c>
    </row>
    <row r="103" spans="1:9" x14ac:dyDescent="0.3">
      <c r="D103">
        <f>AVERAGE(D2:D101)</f>
        <v>4.2700000000000005</v>
      </c>
      <c r="F103" s="1" t="s">
        <v>18</v>
      </c>
      <c r="G103" s="1" t="s">
        <v>20</v>
      </c>
      <c r="H103" s="1">
        <v>2.7</v>
      </c>
      <c r="I103" s="1">
        <v>4</v>
      </c>
    </row>
    <row r="104" spans="1:9" x14ac:dyDescent="0.3">
      <c r="D104">
        <f>STDEV(D2:D101)</f>
        <v>1.1471968471280782</v>
      </c>
      <c r="F104" s="1" t="s">
        <v>18</v>
      </c>
      <c r="G104" s="1" t="s">
        <v>20</v>
      </c>
      <c r="H104" s="1">
        <v>2.2999999999999998</v>
      </c>
      <c r="I104" s="1">
        <v>4.3</v>
      </c>
    </row>
    <row r="105" spans="1:9" x14ac:dyDescent="0.3">
      <c r="D105">
        <f>D104/SQRT(101)</f>
        <v>0.11415035273840815</v>
      </c>
      <c r="F105" s="1" t="s">
        <v>18</v>
      </c>
      <c r="G105" s="1" t="s">
        <v>20</v>
      </c>
      <c r="H105" s="1">
        <v>2.5</v>
      </c>
      <c r="I105" s="1">
        <v>4.2</v>
      </c>
    </row>
    <row r="106" spans="1:9" x14ac:dyDescent="0.3">
      <c r="B106" t="s">
        <v>21</v>
      </c>
      <c r="D106" s="3">
        <v>5.2610000000000001</v>
      </c>
      <c r="F106" s="1" t="s">
        <v>18</v>
      </c>
      <c r="G106" s="1" t="s">
        <v>20</v>
      </c>
      <c r="H106" s="1">
        <v>2.7</v>
      </c>
      <c r="I106" s="1">
        <v>4.3</v>
      </c>
    </row>
    <row r="107" spans="1:9" x14ac:dyDescent="0.3">
      <c r="B107" t="s">
        <v>22</v>
      </c>
      <c r="D107" s="1" t="s">
        <v>102</v>
      </c>
      <c r="F107" s="1" t="s">
        <v>18</v>
      </c>
      <c r="G107" s="1" t="s">
        <v>20</v>
      </c>
      <c r="H107" s="1">
        <v>2.2999999999999998</v>
      </c>
      <c r="I107" s="1">
        <v>4.4000000000000004</v>
      </c>
    </row>
    <row r="108" spans="1:9" x14ac:dyDescent="0.3">
      <c r="F108" s="1" t="s">
        <v>19</v>
      </c>
      <c r="G108" s="1" t="s">
        <v>20</v>
      </c>
      <c r="H108" s="1">
        <v>2.5</v>
      </c>
      <c r="I108" s="1">
        <v>5</v>
      </c>
    </row>
    <row r="109" spans="1:9" x14ac:dyDescent="0.3">
      <c r="F109" s="1" t="s">
        <v>19</v>
      </c>
      <c r="G109" s="1" t="s">
        <v>20</v>
      </c>
      <c r="H109" s="1">
        <v>2.7</v>
      </c>
      <c r="I109" s="1">
        <v>4.7</v>
      </c>
    </row>
    <row r="110" spans="1:9" x14ac:dyDescent="0.3">
      <c r="F110" s="1" t="s">
        <v>19</v>
      </c>
      <c r="G110" s="1" t="s">
        <v>20</v>
      </c>
      <c r="H110" s="1">
        <v>2.2999999999999998</v>
      </c>
      <c r="I110" s="1">
        <v>5.3</v>
      </c>
    </row>
    <row r="111" spans="1:9" x14ac:dyDescent="0.3">
      <c r="F111" s="1" t="s">
        <v>19</v>
      </c>
      <c r="G111" s="1" t="s">
        <v>20</v>
      </c>
      <c r="H111" s="1">
        <v>2.5</v>
      </c>
      <c r="I111" s="1">
        <v>5.3</v>
      </c>
    </row>
    <row r="112" spans="1:9" x14ac:dyDescent="0.3">
      <c r="F112" s="1" t="s">
        <v>19</v>
      </c>
      <c r="G112" s="1" t="s">
        <v>20</v>
      </c>
      <c r="H112" s="1">
        <v>2.7</v>
      </c>
      <c r="I112" s="1">
        <v>5.7</v>
      </c>
    </row>
    <row r="113" spans="6:9" x14ac:dyDescent="0.3">
      <c r="F113" s="1" t="s">
        <v>19</v>
      </c>
      <c r="G113" s="1" t="s">
        <v>20</v>
      </c>
      <c r="H113" s="1">
        <v>2.2999999999999998</v>
      </c>
      <c r="I113" s="1">
        <v>6.7</v>
      </c>
    </row>
    <row r="114" spans="6:9" x14ac:dyDescent="0.3">
      <c r="F114" s="1" t="s">
        <v>19</v>
      </c>
      <c r="G114" s="1" t="s">
        <v>20</v>
      </c>
      <c r="H114" s="1">
        <v>2.5</v>
      </c>
      <c r="I114" s="1">
        <v>5.9</v>
      </c>
    </row>
    <row r="116" spans="6:9" x14ac:dyDescent="0.3">
      <c r="I116" s="1">
        <f>AVERAGE(I2:I114)</f>
        <v>5.0716814159292056</v>
      </c>
    </row>
    <row r="117" spans="6:9" x14ac:dyDescent="0.3">
      <c r="I117" s="1">
        <f>STDEV(I2:I114)</f>
        <v>0.82661843704039384</v>
      </c>
    </row>
    <row r="118" spans="6:9" x14ac:dyDescent="0.3">
      <c r="I118" s="1">
        <f>I117/SQRT(114)</f>
        <v>7.7419909972386861E-2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BDE03-499C-4C97-9728-3F46D31339B1}">
  <dimension ref="A1:Y165"/>
  <sheetViews>
    <sheetView workbookViewId="0">
      <selection activeCell="U160" sqref="U160"/>
    </sheetView>
  </sheetViews>
  <sheetFormatPr defaultRowHeight="14.4" x14ac:dyDescent="0.3"/>
  <cols>
    <col min="2" max="2" width="10.5546875" customWidth="1"/>
    <col min="3" max="3" width="17.109375" customWidth="1"/>
    <col min="4" max="4" width="10.6640625" customWidth="1"/>
    <col min="5" max="5" width="4.109375" customWidth="1"/>
    <col min="6" max="6" width="8.109375" customWidth="1"/>
    <col min="7" max="7" width="8.77734375" customWidth="1"/>
    <col min="8" max="8" width="5" customWidth="1"/>
    <col min="9" max="9" width="23.33203125" customWidth="1"/>
    <col min="10" max="10" width="17.44140625" customWidth="1"/>
    <col min="11" max="11" width="10.5546875" customWidth="1"/>
    <col min="12" max="12" width="11.21875" customWidth="1"/>
    <col min="13" max="13" width="10" customWidth="1"/>
    <col min="14" max="14" width="11.77734375" customWidth="1"/>
    <col min="15" max="15" width="17.33203125" customWidth="1"/>
    <col min="16" max="16" width="11.21875" customWidth="1"/>
    <col min="17" max="17" width="10.44140625" customWidth="1"/>
    <col min="18" max="18" width="8.44140625" customWidth="1"/>
    <col min="19" max="19" width="10.44140625" customWidth="1"/>
    <col min="20" max="20" width="16.5546875" customWidth="1"/>
    <col min="21" max="21" width="15.44140625" customWidth="1"/>
    <col min="22" max="22" width="4.33203125" customWidth="1"/>
    <col min="23" max="23" width="14.88671875" customWidth="1"/>
    <col min="24" max="24" width="8.33203125" customWidth="1"/>
    <col min="25" max="25" width="6" customWidth="1"/>
  </cols>
  <sheetData>
    <row r="1" spans="1:25" s="6" customFormat="1" x14ac:dyDescent="0.3">
      <c r="B1" s="6" t="s">
        <v>0</v>
      </c>
      <c r="C1" s="6" t="s">
        <v>121</v>
      </c>
      <c r="D1" s="6" t="s">
        <v>2</v>
      </c>
      <c r="E1" s="6" t="s">
        <v>122</v>
      </c>
      <c r="F1" s="6" t="s">
        <v>4</v>
      </c>
      <c r="G1" s="6" t="s">
        <v>120</v>
      </c>
      <c r="H1" s="6" t="s">
        <v>6</v>
      </c>
      <c r="J1" s="6" t="s">
        <v>220</v>
      </c>
      <c r="K1" s="6" t="s">
        <v>123</v>
      </c>
      <c r="L1" s="6" t="s">
        <v>124</v>
      </c>
      <c r="M1" s="6" t="s">
        <v>125</v>
      </c>
      <c r="N1" s="6" t="s">
        <v>126</v>
      </c>
      <c r="O1" s="6" t="s">
        <v>221</v>
      </c>
      <c r="P1" s="6" t="s">
        <v>127</v>
      </c>
      <c r="Q1" s="6" t="s">
        <v>123</v>
      </c>
      <c r="R1" s="6" t="s">
        <v>128</v>
      </c>
      <c r="S1" s="6" t="s">
        <v>125</v>
      </c>
      <c r="T1" s="6" t="s">
        <v>129</v>
      </c>
      <c r="U1" s="6" t="s">
        <v>130</v>
      </c>
      <c r="V1" s="6" t="s">
        <v>9</v>
      </c>
      <c r="W1" s="6" t="s">
        <v>8</v>
      </c>
      <c r="X1" s="6" t="s">
        <v>10</v>
      </c>
      <c r="Y1" s="6" t="s">
        <v>11</v>
      </c>
    </row>
    <row r="2" spans="1:25" x14ac:dyDescent="0.3">
      <c r="A2" t="s">
        <v>42</v>
      </c>
      <c r="B2" t="s">
        <v>133</v>
      </c>
      <c r="C2" t="s">
        <v>132</v>
      </c>
      <c r="D2" t="s">
        <v>32</v>
      </c>
      <c r="E2" t="s">
        <v>46</v>
      </c>
      <c r="F2" t="s">
        <v>131</v>
      </c>
      <c r="G2">
        <v>19</v>
      </c>
      <c r="H2">
        <v>82</v>
      </c>
      <c r="X2" t="s">
        <v>14</v>
      </c>
      <c r="Y2">
        <v>4</v>
      </c>
    </row>
    <row r="3" spans="1:25" x14ac:dyDescent="0.3">
      <c r="B3" s="10">
        <v>30</v>
      </c>
      <c r="J3" s="10">
        <v>578.6</v>
      </c>
      <c r="K3" s="11">
        <v>0</v>
      </c>
      <c r="L3" s="10">
        <v>0.48</v>
      </c>
      <c r="M3" s="10">
        <v>1.26</v>
      </c>
      <c r="N3" s="2">
        <v>1.5</v>
      </c>
      <c r="O3" s="10">
        <v>161.6</v>
      </c>
      <c r="P3" s="10">
        <v>1.7</v>
      </c>
      <c r="Q3" s="12">
        <v>0.1</v>
      </c>
      <c r="R3" s="10">
        <v>0.65</v>
      </c>
      <c r="S3" s="10">
        <v>1.32</v>
      </c>
      <c r="T3">
        <f>O3/J3</f>
        <v>0.27929484963705492</v>
      </c>
      <c r="U3">
        <v>18</v>
      </c>
      <c r="V3">
        <v>25</v>
      </c>
      <c r="W3" t="s">
        <v>134</v>
      </c>
      <c r="X3" s="10"/>
    </row>
    <row r="4" spans="1:25" x14ac:dyDescent="0.3">
      <c r="B4">
        <v>50</v>
      </c>
      <c r="J4" s="10">
        <v>128</v>
      </c>
      <c r="K4" s="12">
        <v>0</v>
      </c>
      <c r="L4" s="10">
        <v>0.41</v>
      </c>
      <c r="M4" s="10">
        <v>1.65</v>
      </c>
      <c r="N4" s="2">
        <v>1.7</v>
      </c>
      <c r="O4" s="10">
        <v>107.8</v>
      </c>
      <c r="P4" s="10">
        <v>1.8</v>
      </c>
      <c r="Q4" s="12">
        <v>0.4</v>
      </c>
      <c r="R4" s="10">
        <v>0.66</v>
      </c>
      <c r="S4" s="10">
        <v>1.98</v>
      </c>
      <c r="T4">
        <f>O4/J4</f>
        <v>0.84218749999999998</v>
      </c>
      <c r="U4">
        <v>19</v>
      </c>
      <c r="V4">
        <v>27</v>
      </c>
      <c r="W4" t="s">
        <v>135</v>
      </c>
    </row>
    <row r="5" spans="1:25" s="2" customFormat="1" x14ac:dyDescent="0.3">
      <c r="B5">
        <v>100</v>
      </c>
      <c r="J5" s="10">
        <v>92.6</v>
      </c>
      <c r="K5" s="12">
        <v>0.6</v>
      </c>
      <c r="L5" s="10">
        <v>0.61</v>
      </c>
      <c r="M5" s="10">
        <v>1.21</v>
      </c>
      <c r="N5" s="2">
        <v>1.9</v>
      </c>
      <c r="O5" s="10">
        <v>50.9</v>
      </c>
      <c r="P5" s="10">
        <v>1.9</v>
      </c>
      <c r="Q5" s="12">
        <v>0.5</v>
      </c>
      <c r="R5" s="10">
        <v>0.8</v>
      </c>
      <c r="S5" s="10">
        <v>2.11</v>
      </c>
      <c r="T5">
        <f>O5/J5</f>
        <v>0.54967602591792664</v>
      </c>
      <c r="U5">
        <v>20</v>
      </c>
      <c r="V5">
        <v>28</v>
      </c>
      <c r="W5" t="s">
        <v>136</v>
      </c>
      <c r="X5"/>
      <c r="Y5"/>
    </row>
    <row r="6" spans="1:25" x14ac:dyDescent="0.3">
      <c r="B6">
        <v>200</v>
      </c>
    </row>
    <row r="7" spans="1:25" x14ac:dyDescent="0.3">
      <c r="B7">
        <v>500</v>
      </c>
    </row>
    <row r="8" spans="1:25" x14ac:dyDescent="0.3">
      <c r="A8" t="s">
        <v>42</v>
      </c>
      <c r="B8" t="s">
        <v>137</v>
      </c>
      <c r="C8" t="s">
        <v>132</v>
      </c>
      <c r="D8" t="s">
        <v>32</v>
      </c>
      <c r="E8" t="s">
        <v>46</v>
      </c>
      <c r="F8" t="s">
        <v>131</v>
      </c>
      <c r="G8">
        <v>19</v>
      </c>
      <c r="H8">
        <v>82</v>
      </c>
      <c r="X8" t="s">
        <v>14</v>
      </c>
      <c r="Y8">
        <v>4</v>
      </c>
    </row>
    <row r="9" spans="1:25" s="13" customFormat="1" x14ac:dyDescent="0.3">
      <c r="B9" s="10">
        <v>30</v>
      </c>
      <c r="J9">
        <v>273.39999999999998</v>
      </c>
      <c r="K9" s="12">
        <v>0</v>
      </c>
      <c r="L9">
        <v>1.68</v>
      </c>
      <c r="M9">
        <v>5.0199999999999996</v>
      </c>
      <c r="N9">
        <v>3.1</v>
      </c>
      <c r="O9">
        <v>241.6</v>
      </c>
      <c r="P9">
        <v>3.1</v>
      </c>
      <c r="Q9" s="12">
        <v>0</v>
      </c>
      <c r="R9">
        <v>1.22</v>
      </c>
      <c r="S9">
        <v>3.02</v>
      </c>
      <c r="T9">
        <f>O9/J9</f>
        <v>0.88368690563277252</v>
      </c>
      <c r="U9">
        <v>22</v>
      </c>
      <c r="V9">
        <v>18</v>
      </c>
      <c r="W9" t="s">
        <v>138</v>
      </c>
      <c r="X9" s="10"/>
      <c r="Y9"/>
    </row>
    <row r="10" spans="1:25" x14ac:dyDescent="0.3">
      <c r="B10">
        <v>50</v>
      </c>
      <c r="J10">
        <v>274.10000000000002</v>
      </c>
      <c r="K10" s="12">
        <v>0</v>
      </c>
      <c r="L10">
        <v>0.39</v>
      </c>
      <c r="M10">
        <v>3.02</v>
      </c>
      <c r="N10">
        <v>3</v>
      </c>
      <c r="O10">
        <v>184</v>
      </c>
      <c r="P10">
        <v>3.1</v>
      </c>
      <c r="Q10" s="12">
        <v>0</v>
      </c>
      <c r="R10">
        <v>0.74</v>
      </c>
      <c r="S10">
        <v>2.58</v>
      </c>
      <c r="T10">
        <f>O10/J10</f>
        <v>0.67128785114921552</v>
      </c>
      <c r="U10">
        <v>23</v>
      </c>
      <c r="V10">
        <v>20</v>
      </c>
      <c r="W10" t="s">
        <v>139</v>
      </c>
    </row>
    <row r="11" spans="1:25" x14ac:dyDescent="0.3">
      <c r="B11">
        <v>100</v>
      </c>
      <c r="J11">
        <v>248.3</v>
      </c>
      <c r="K11" s="12">
        <v>0</v>
      </c>
      <c r="L11">
        <v>0.53</v>
      </c>
      <c r="M11">
        <v>1.48</v>
      </c>
      <c r="N11">
        <v>3.1</v>
      </c>
      <c r="O11">
        <v>170.9</v>
      </c>
      <c r="P11">
        <v>3.8</v>
      </c>
      <c r="Q11" s="12">
        <v>0.15</v>
      </c>
      <c r="R11">
        <v>0.68</v>
      </c>
      <c r="S11">
        <v>2.4</v>
      </c>
      <c r="T11">
        <f>O11/J11</f>
        <v>0.68828030608135315</v>
      </c>
      <c r="U11">
        <v>24</v>
      </c>
      <c r="V11">
        <v>18</v>
      </c>
      <c r="W11" t="s">
        <v>135</v>
      </c>
    </row>
    <row r="12" spans="1:25" x14ac:dyDescent="0.3">
      <c r="B12">
        <v>200</v>
      </c>
      <c r="J12">
        <v>220</v>
      </c>
      <c r="K12" s="12">
        <v>0</v>
      </c>
      <c r="L12">
        <v>0.53</v>
      </c>
      <c r="M12">
        <v>2.34</v>
      </c>
      <c r="N12">
        <v>3.4</v>
      </c>
      <c r="O12">
        <v>128</v>
      </c>
      <c r="P12">
        <v>3.8</v>
      </c>
      <c r="Q12" s="12">
        <v>0.28000000000000003</v>
      </c>
      <c r="R12">
        <v>0.71</v>
      </c>
      <c r="S12">
        <v>1.92</v>
      </c>
      <c r="T12">
        <f>O12/J12</f>
        <v>0.58181818181818179</v>
      </c>
      <c r="U12">
        <v>25</v>
      </c>
      <c r="V12">
        <v>19</v>
      </c>
      <c r="W12" t="s">
        <v>140</v>
      </c>
    </row>
    <row r="13" spans="1:25" x14ac:dyDescent="0.3">
      <c r="B13">
        <v>500</v>
      </c>
      <c r="J13">
        <v>173.6</v>
      </c>
      <c r="K13" s="12">
        <v>0</v>
      </c>
      <c r="L13">
        <v>0.48</v>
      </c>
      <c r="M13">
        <v>3.4</v>
      </c>
      <c r="N13">
        <v>3.3</v>
      </c>
      <c r="O13">
        <v>159.4</v>
      </c>
      <c r="P13">
        <v>3.7</v>
      </c>
      <c r="Q13" s="12">
        <v>0.28000000000000003</v>
      </c>
      <c r="R13">
        <v>1.92</v>
      </c>
      <c r="S13">
        <v>1.73</v>
      </c>
      <c r="T13">
        <f>O13/J13</f>
        <v>0.91820276497695863</v>
      </c>
      <c r="U13">
        <v>26</v>
      </c>
      <c r="V13">
        <v>19</v>
      </c>
      <c r="W13" t="s">
        <v>141</v>
      </c>
    </row>
    <row r="14" spans="1:25" x14ac:dyDescent="0.3">
      <c r="A14" t="s">
        <v>50</v>
      </c>
      <c r="B14" t="s">
        <v>142</v>
      </c>
      <c r="C14" t="s">
        <v>132</v>
      </c>
      <c r="D14" t="s">
        <v>32</v>
      </c>
      <c r="E14" t="s">
        <v>46</v>
      </c>
      <c r="F14" t="s">
        <v>131</v>
      </c>
      <c r="G14">
        <v>20</v>
      </c>
      <c r="H14">
        <v>83</v>
      </c>
      <c r="X14" t="s">
        <v>14</v>
      </c>
      <c r="Y14">
        <v>4</v>
      </c>
    </row>
    <row r="15" spans="1:25" x14ac:dyDescent="0.3">
      <c r="B15" s="10">
        <v>30</v>
      </c>
      <c r="J15">
        <v>296.89999999999998</v>
      </c>
      <c r="K15" s="12">
        <v>0</v>
      </c>
      <c r="L15">
        <v>0.63</v>
      </c>
      <c r="M15">
        <v>3.98</v>
      </c>
      <c r="N15">
        <v>5.4</v>
      </c>
      <c r="O15">
        <v>232.7</v>
      </c>
      <c r="P15">
        <v>5.8</v>
      </c>
      <c r="Q15" s="12">
        <v>0</v>
      </c>
      <c r="R15">
        <v>0.48</v>
      </c>
      <c r="S15">
        <v>4.01</v>
      </c>
      <c r="T15">
        <f>O15/J15</f>
        <v>0.78376557763556753</v>
      </c>
      <c r="U15">
        <v>2</v>
      </c>
      <c r="V15">
        <v>25</v>
      </c>
      <c r="W15" t="s">
        <v>143</v>
      </c>
      <c r="X15" s="10"/>
    </row>
    <row r="16" spans="1:25" x14ac:dyDescent="0.3">
      <c r="B16">
        <v>50</v>
      </c>
      <c r="J16">
        <v>256.5</v>
      </c>
      <c r="K16" s="12">
        <v>0</v>
      </c>
      <c r="L16">
        <v>1</v>
      </c>
      <c r="M16">
        <v>3.39</v>
      </c>
      <c r="N16">
        <v>5.7</v>
      </c>
      <c r="O16">
        <v>260</v>
      </c>
      <c r="P16">
        <v>5.5</v>
      </c>
      <c r="Q16" s="12">
        <v>0.33</v>
      </c>
      <c r="R16">
        <v>0.42</v>
      </c>
      <c r="S16">
        <v>6.96</v>
      </c>
      <c r="T16">
        <f>O16/J16</f>
        <v>1.0136452241715399</v>
      </c>
      <c r="U16">
        <v>3</v>
      </c>
      <c r="V16">
        <v>24</v>
      </c>
      <c r="W16" t="s">
        <v>144</v>
      </c>
    </row>
    <row r="17" spans="1:25" x14ac:dyDescent="0.3">
      <c r="B17">
        <v>100</v>
      </c>
      <c r="J17">
        <v>247.1</v>
      </c>
      <c r="K17" s="12">
        <v>0.16</v>
      </c>
      <c r="L17">
        <v>0.45</v>
      </c>
      <c r="M17">
        <v>2.77</v>
      </c>
      <c r="N17">
        <v>5.6</v>
      </c>
      <c r="O17">
        <v>142.4</v>
      </c>
      <c r="P17">
        <v>5.9</v>
      </c>
      <c r="Q17" s="12">
        <v>0</v>
      </c>
      <c r="R17">
        <v>0.88</v>
      </c>
      <c r="S17">
        <v>4.33</v>
      </c>
      <c r="T17">
        <f>O17/J17</f>
        <v>0.57628490489680295</v>
      </c>
      <c r="U17">
        <v>4</v>
      </c>
      <c r="V17">
        <v>23</v>
      </c>
      <c r="W17" t="s">
        <v>145</v>
      </c>
    </row>
    <row r="18" spans="1:25" x14ac:dyDescent="0.3">
      <c r="B18">
        <v>200</v>
      </c>
      <c r="J18">
        <v>287.10000000000002</v>
      </c>
      <c r="K18" s="12">
        <v>0.33</v>
      </c>
      <c r="L18">
        <v>1.4</v>
      </c>
      <c r="M18">
        <v>5.25</v>
      </c>
      <c r="N18">
        <v>5.4</v>
      </c>
      <c r="O18">
        <v>152.4</v>
      </c>
      <c r="P18">
        <v>5.7</v>
      </c>
      <c r="Q18" s="12">
        <v>0.16</v>
      </c>
      <c r="R18">
        <v>0.57999999999999996</v>
      </c>
      <c r="S18">
        <v>4.12</v>
      </c>
      <c r="T18">
        <f>O18/J18</f>
        <v>0.53082549634273768</v>
      </c>
      <c r="U18">
        <v>5</v>
      </c>
      <c r="V18">
        <v>22</v>
      </c>
      <c r="W18" t="s">
        <v>146</v>
      </c>
    </row>
    <row r="19" spans="1:25" x14ac:dyDescent="0.3">
      <c r="B19">
        <v>500</v>
      </c>
      <c r="J19">
        <v>294.5</v>
      </c>
      <c r="K19" s="12">
        <v>0.16</v>
      </c>
      <c r="L19">
        <v>0.7</v>
      </c>
      <c r="M19">
        <v>4.8</v>
      </c>
      <c r="N19">
        <v>5.7</v>
      </c>
      <c r="O19">
        <v>63.1</v>
      </c>
      <c r="P19">
        <v>5.9</v>
      </c>
      <c r="Q19" s="12">
        <v>0.16</v>
      </c>
      <c r="R19">
        <v>1.06</v>
      </c>
      <c r="S19">
        <v>3.49</v>
      </c>
      <c r="T19">
        <f>O19/J19</f>
        <v>0.21426146010186758</v>
      </c>
      <c r="U19">
        <v>6</v>
      </c>
      <c r="V19">
        <v>21</v>
      </c>
      <c r="W19" t="s">
        <v>147</v>
      </c>
    </row>
    <row r="20" spans="1:25" x14ac:dyDescent="0.3">
      <c r="A20" t="s">
        <v>54</v>
      </c>
      <c r="B20" t="s">
        <v>149</v>
      </c>
      <c r="C20" t="s">
        <v>132</v>
      </c>
      <c r="D20" t="s">
        <v>32</v>
      </c>
      <c r="E20" t="s">
        <v>46</v>
      </c>
      <c r="F20" t="s">
        <v>148</v>
      </c>
      <c r="G20">
        <v>8</v>
      </c>
      <c r="H20">
        <v>77</v>
      </c>
      <c r="K20" s="12"/>
      <c r="Q20" s="12"/>
      <c r="X20" t="s">
        <v>14</v>
      </c>
      <c r="Y20">
        <v>4</v>
      </c>
    </row>
    <row r="21" spans="1:25" x14ac:dyDescent="0.3">
      <c r="B21">
        <v>30</v>
      </c>
      <c r="J21">
        <v>703.2</v>
      </c>
      <c r="K21" s="12">
        <v>0</v>
      </c>
      <c r="L21">
        <v>2.33</v>
      </c>
      <c r="M21">
        <v>3.95</v>
      </c>
      <c r="N21">
        <v>1.7</v>
      </c>
      <c r="O21">
        <v>823.5</v>
      </c>
      <c r="P21">
        <v>1.9</v>
      </c>
      <c r="Q21" s="12">
        <v>0</v>
      </c>
      <c r="R21">
        <v>1.53</v>
      </c>
      <c r="S21">
        <v>4.4800000000000004</v>
      </c>
      <c r="T21">
        <f>O21/J21</f>
        <v>1.171075085324232</v>
      </c>
      <c r="U21">
        <v>9</v>
      </c>
      <c r="V21">
        <v>16</v>
      </c>
      <c r="W21" t="s">
        <v>150</v>
      </c>
    </row>
    <row r="22" spans="1:25" x14ac:dyDescent="0.3">
      <c r="B22">
        <v>50</v>
      </c>
      <c r="J22">
        <v>808.7</v>
      </c>
      <c r="K22" s="12">
        <v>0</v>
      </c>
      <c r="L22">
        <v>2.31</v>
      </c>
      <c r="M22">
        <v>5.54</v>
      </c>
      <c r="N22">
        <v>2.1</v>
      </c>
      <c r="O22">
        <v>851.4</v>
      </c>
      <c r="P22">
        <v>2.1</v>
      </c>
      <c r="Q22" s="12">
        <v>0</v>
      </c>
      <c r="R22">
        <v>1.75</v>
      </c>
      <c r="S22">
        <v>6.11</v>
      </c>
      <c r="T22">
        <f>O22/J22</f>
        <v>1.0528007913935946</v>
      </c>
      <c r="U22">
        <v>10</v>
      </c>
      <c r="V22">
        <v>18</v>
      </c>
      <c r="W22" t="s">
        <v>151</v>
      </c>
    </row>
    <row r="23" spans="1:25" x14ac:dyDescent="0.3">
      <c r="B23">
        <v>100</v>
      </c>
      <c r="J23">
        <v>784.6</v>
      </c>
      <c r="K23" s="12">
        <v>0</v>
      </c>
      <c r="L23">
        <v>2.2599999999999998</v>
      </c>
      <c r="M23">
        <v>6.43</v>
      </c>
      <c r="N23">
        <v>1.9</v>
      </c>
      <c r="O23">
        <v>908.6</v>
      </c>
      <c r="P23">
        <v>2.1</v>
      </c>
      <c r="Q23" s="12">
        <v>0</v>
      </c>
      <c r="R23">
        <v>1.78</v>
      </c>
      <c r="S23">
        <v>6.66</v>
      </c>
      <c r="T23">
        <f>O23/J23</f>
        <v>1.1580423145551872</v>
      </c>
      <c r="U23">
        <v>11</v>
      </c>
      <c r="V23">
        <v>19</v>
      </c>
      <c r="W23" t="s">
        <v>152</v>
      </c>
    </row>
    <row r="24" spans="1:25" x14ac:dyDescent="0.3">
      <c r="B24">
        <v>200</v>
      </c>
      <c r="J24">
        <v>783.4</v>
      </c>
      <c r="K24" s="12">
        <v>0</v>
      </c>
      <c r="L24">
        <v>1.48</v>
      </c>
      <c r="M24">
        <v>6.53</v>
      </c>
      <c r="N24">
        <v>1.9</v>
      </c>
      <c r="O24">
        <v>718.6</v>
      </c>
      <c r="P24">
        <v>1.9</v>
      </c>
      <c r="Q24" s="12">
        <v>0</v>
      </c>
      <c r="R24">
        <v>1.8</v>
      </c>
      <c r="S24">
        <v>6.88</v>
      </c>
      <c r="T24">
        <f>O24/J24</f>
        <v>0.91728363543528213</v>
      </c>
      <c r="U24">
        <v>12</v>
      </c>
      <c r="V24">
        <v>19</v>
      </c>
      <c r="W24" t="s">
        <v>135</v>
      </c>
    </row>
    <row r="25" spans="1:25" x14ac:dyDescent="0.3">
      <c r="B25">
        <v>500</v>
      </c>
      <c r="J25">
        <v>825.3</v>
      </c>
      <c r="K25" s="12">
        <v>0</v>
      </c>
      <c r="L25">
        <v>1.76</v>
      </c>
      <c r="M25">
        <v>5.92</v>
      </c>
      <c r="N25">
        <v>2</v>
      </c>
      <c r="O25">
        <v>597.4</v>
      </c>
      <c r="P25">
        <v>1.9</v>
      </c>
      <c r="Q25" s="12">
        <v>0</v>
      </c>
      <c r="R25">
        <v>1.55</v>
      </c>
      <c r="S25">
        <v>7.11</v>
      </c>
      <c r="T25">
        <f>O25/J25</f>
        <v>0.72385799103356352</v>
      </c>
      <c r="U25">
        <v>13</v>
      </c>
      <c r="V25">
        <v>19</v>
      </c>
      <c r="W25" t="s">
        <v>153</v>
      </c>
    </row>
    <row r="26" spans="1:25" x14ac:dyDescent="0.3">
      <c r="A26" t="s">
        <v>58</v>
      </c>
      <c r="B26" t="s">
        <v>155</v>
      </c>
      <c r="C26" t="s">
        <v>132</v>
      </c>
      <c r="D26" t="s">
        <v>32</v>
      </c>
      <c r="E26" t="s">
        <v>46</v>
      </c>
      <c r="F26" t="s">
        <v>154</v>
      </c>
      <c r="G26">
        <v>0</v>
      </c>
      <c r="H26">
        <v>73</v>
      </c>
      <c r="X26" t="s">
        <v>14</v>
      </c>
      <c r="Y26">
        <v>4</v>
      </c>
    </row>
    <row r="27" spans="1:25" x14ac:dyDescent="0.3">
      <c r="B27">
        <v>30</v>
      </c>
      <c r="J27">
        <v>917</v>
      </c>
      <c r="K27" s="12">
        <v>0</v>
      </c>
      <c r="L27">
        <v>0.63</v>
      </c>
      <c r="M27">
        <v>2.1800000000000002</v>
      </c>
      <c r="N27">
        <v>1.6</v>
      </c>
      <c r="O27">
        <v>472.4</v>
      </c>
      <c r="P27">
        <v>1.6</v>
      </c>
      <c r="Q27" s="12">
        <v>0</v>
      </c>
      <c r="R27">
        <v>0.48</v>
      </c>
      <c r="S27">
        <v>4.07</v>
      </c>
      <c r="T27">
        <f>O27/J27</f>
        <v>0.51515812431842967</v>
      </c>
      <c r="U27">
        <v>0</v>
      </c>
      <c r="V27">
        <v>15</v>
      </c>
      <c r="W27" t="s">
        <v>156</v>
      </c>
    </row>
    <row r="28" spans="1:25" x14ac:dyDescent="0.3">
      <c r="B28">
        <v>50</v>
      </c>
      <c r="J28">
        <v>945.5</v>
      </c>
      <c r="K28" s="12">
        <v>0</v>
      </c>
      <c r="L28">
        <v>0.51</v>
      </c>
      <c r="M28">
        <v>2.46</v>
      </c>
      <c r="N28">
        <v>1.6</v>
      </c>
      <c r="O28">
        <v>476.6</v>
      </c>
      <c r="P28">
        <v>1.6</v>
      </c>
      <c r="Q28" s="12">
        <v>0</v>
      </c>
      <c r="R28">
        <v>0.43</v>
      </c>
      <c r="S28">
        <v>3.08</v>
      </c>
      <c r="T28">
        <f>O28/J28</f>
        <v>0.50407191961924913</v>
      </c>
      <c r="U28">
        <v>1</v>
      </c>
      <c r="V28">
        <v>16</v>
      </c>
      <c r="W28" t="s">
        <v>157</v>
      </c>
    </row>
    <row r="29" spans="1:25" x14ac:dyDescent="0.3">
      <c r="B29">
        <v>100</v>
      </c>
      <c r="J29">
        <v>841</v>
      </c>
      <c r="K29" s="12">
        <v>0</v>
      </c>
      <c r="L29">
        <v>0.57999999999999996</v>
      </c>
      <c r="M29">
        <v>2.2000000000000002</v>
      </c>
      <c r="N29">
        <v>1.6</v>
      </c>
      <c r="O29">
        <v>412</v>
      </c>
      <c r="P29">
        <v>1.6</v>
      </c>
      <c r="Q29" s="12">
        <v>0</v>
      </c>
      <c r="R29">
        <v>0.54</v>
      </c>
      <c r="S29">
        <v>2.3199999999999998</v>
      </c>
      <c r="T29">
        <f>O29/J29</f>
        <v>0.48989298454221164</v>
      </c>
      <c r="U29">
        <v>2</v>
      </c>
      <c r="V29">
        <v>17</v>
      </c>
      <c r="W29" t="s">
        <v>158</v>
      </c>
    </row>
    <row r="30" spans="1:25" x14ac:dyDescent="0.3">
      <c r="B30">
        <v>200</v>
      </c>
      <c r="J30">
        <v>994.3</v>
      </c>
      <c r="K30" s="12">
        <v>0</v>
      </c>
      <c r="L30">
        <v>0.56000000000000005</v>
      </c>
      <c r="M30">
        <v>3.81</v>
      </c>
      <c r="N30">
        <v>1.6</v>
      </c>
      <c r="O30">
        <v>498</v>
      </c>
      <c r="P30">
        <v>1.6</v>
      </c>
      <c r="Q30" s="12">
        <v>0</v>
      </c>
      <c r="R30">
        <v>0.6</v>
      </c>
      <c r="S30">
        <v>3.98</v>
      </c>
      <c r="T30">
        <f>O30/J30</f>
        <v>0.50085487277481644</v>
      </c>
      <c r="U30">
        <v>3</v>
      </c>
      <c r="V30">
        <v>17</v>
      </c>
      <c r="W30" t="s">
        <v>159</v>
      </c>
    </row>
    <row r="31" spans="1:25" x14ac:dyDescent="0.3">
      <c r="B31">
        <v>500</v>
      </c>
      <c r="J31">
        <v>1164.5</v>
      </c>
      <c r="K31" s="12">
        <v>0</v>
      </c>
      <c r="L31">
        <v>0.59</v>
      </c>
      <c r="M31">
        <v>4.57</v>
      </c>
      <c r="N31">
        <v>1.6</v>
      </c>
      <c r="O31">
        <v>513.79999999999995</v>
      </c>
      <c r="P31">
        <v>1.7</v>
      </c>
      <c r="Q31" s="12">
        <v>0</v>
      </c>
      <c r="R31">
        <v>0.32</v>
      </c>
      <c r="S31">
        <v>4.8600000000000003</v>
      </c>
      <c r="T31">
        <f>O31/J31</f>
        <v>0.44121940747101757</v>
      </c>
      <c r="U31">
        <v>4</v>
      </c>
      <c r="V31">
        <v>17</v>
      </c>
      <c r="W31" t="s">
        <v>160</v>
      </c>
    </row>
    <row r="32" spans="1:25" x14ac:dyDescent="0.3">
      <c r="A32" t="s">
        <v>58</v>
      </c>
      <c r="B32" t="s">
        <v>161</v>
      </c>
      <c r="C32" t="s">
        <v>132</v>
      </c>
      <c r="D32" t="s">
        <v>32</v>
      </c>
      <c r="E32" t="s">
        <v>46</v>
      </c>
      <c r="F32" t="s">
        <v>154</v>
      </c>
      <c r="G32">
        <v>0</v>
      </c>
      <c r="H32">
        <v>73</v>
      </c>
      <c r="X32" t="s">
        <v>14</v>
      </c>
      <c r="Y32">
        <v>4</v>
      </c>
    </row>
    <row r="33" spans="1:25" x14ac:dyDescent="0.3">
      <c r="B33">
        <v>30</v>
      </c>
      <c r="J33">
        <v>1491.9</v>
      </c>
      <c r="K33" s="12">
        <v>0</v>
      </c>
      <c r="L33">
        <v>0.68</v>
      </c>
      <c r="M33">
        <v>4.22</v>
      </c>
      <c r="N33">
        <v>2.1</v>
      </c>
      <c r="O33">
        <v>1830.6</v>
      </c>
      <c r="P33">
        <v>2</v>
      </c>
      <c r="Q33" s="12">
        <v>0</v>
      </c>
      <c r="R33">
        <v>0.56000000000000005</v>
      </c>
      <c r="S33">
        <v>6.41</v>
      </c>
      <c r="T33">
        <f>O33/J33</f>
        <v>1.2270259400764125</v>
      </c>
      <c r="U33">
        <v>25</v>
      </c>
      <c r="V33">
        <v>21</v>
      </c>
      <c r="W33" t="s">
        <v>162</v>
      </c>
    </row>
    <row r="34" spans="1:25" x14ac:dyDescent="0.3">
      <c r="B34">
        <v>50</v>
      </c>
      <c r="J34">
        <v>2076.1999999999998</v>
      </c>
      <c r="K34" s="12">
        <v>0</v>
      </c>
      <c r="L34">
        <v>0.72</v>
      </c>
      <c r="M34">
        <v>4.92</v>
      </c>
      <c r="N34">
        <v>1.9</v>
      </c>
      <c r="O34">
        <v>2270.9</v>
      </c>
      <c r="P34">
        <v>2</v>
      </c>
      <c r="Q34" s="12">
        <v>0</v>
      </c>
      <c r="R34">
        <v>0.68</v>
      </c>
      <c r="S34">
        <v>5.5</v>
      </c>
      <c r="T34">
        <f>O34/J34</f>
        <v>1.0937770927656296</v>
      </c>
      <c r="U34">
        <v>26</v>
      </c>
      <c r="V34">
        <v>21</v>
      </c>
      <c r="W34" t="s">
        <v>162</v>
      </c>
    </row>
    <row r="35" spans="1:25" x14ac:dyDescent="0.3">
      <c r="B35">
        <v>100</v>
      </c>
      <c r="J35">
        <v>2117.8000000000002</v>
      </c>
      <c r="K35" s="12">
        <v>0</v>
      </c>
      <c r="L35">
        <v>1.01</v>
      </c>
      <c r="M35">
        <v>4.93</v>
      </c>
      <c r="N35">
        <v>2</v>
      </c>
      <c r="O35">
        <v>2291.1999999999998</v>
      </c>
      <c r="P35">
        <v>2</v>
      </c>
      <c r="Q35" s="12">
        <v>0</v>
      </c>
      <c r="R35">
        <v>0.94</v>
      </c>
      <c r="S35">
        <v>4.18</v>
      </c>
      <c r="T35">
        <f>O35/J35</f>
        <v>1.0818774199641135</v>
      </c>
      <c r="U35">
        <v>27</v>
      </c>
      <c r="V35">
        <v>21</v>
      </c>
      <c r="W35" t="s">
        <v>163</v>
      </c>
    </row>
    <row r="36" spans="1:25" x14ac:dyDescent="0.3">
      <c r="B36">
        <v>200</v>
      </c>
      <c r="J36">
        <v>2919.7</v>
      </c>
      <c r="K36" s="12">
        <v>0</v>
      </c>
      <c r="L36">
        <v>1.1599999999999999</v>
      </c>
      <c r="M36">
        <v>4.25</v>
      </c>
      <c r="N36">
        <v>2</v>
      </c>
      <c r="O36">
        <v>2607.1</v>
      </c>
      <c r="P36">
        <v>2.1</v>
      </c>
      <c r="Q36" s="12">
        <v>0</v>
      </c>
      <c r="R36">
        <v>0.89</v>
      </c>
      <c r="S36">
        <v>3.78</v>
      </c>
      <c r="T36">
        <f>O36/J36</f>
        <v>0.89293420556906533</v>
      </c>
      <c r="U36">
        <v>28</v>
      </c>
      <c r="V36">
        <v>21</v>
      </c>
      <c r="W36" t="s">
        <v>164</v>
      </c>
    </row>
    <row r="37" spans="1:25" x14ac:dyDescent="0.3">
      <c r="B37">
        <v>500</v>
      </c>
      <c r="J37">
        <v>3280.1</v>
      </c>
      <c r="K37" s="12">
        <v>0</v>
      </c>
      <c r="L37">
        <v>0.99</v>
      </c>
      <c r="M37">
        <v>3.96</v>
      </c>
      <c r="N37">
        <v>2</v>
      </c>
      <c r="O37">
        <v>2137.6</v>
      </c>
      <c r="P37">
        <v>2</v>
      </c>
      <c r="Q37" s="12">
        <v>0</v>
      </c>
      <c r="R37">
        <v>0.98</v>
      </c>
      <c r="S37">
        <v>3.48</v>
      </c>
      <c r="T37">
        <f>O37/J37</f>
        <v>0.65168744855339777</v>
      </c>
      <c r="U37">
        <v>29</v>
      </c>
      <c r="V37">
        <v>21</v>
      </c>
      <c r="W37" t="s">
        <v>165</v>
      </c>
    </row>
    <row r="38" spans="1:25" x14ac:dyDescent="0.3">
      <c r="A38" t="s">
        <v>63</v>
      </c>
      <c r="B38" t="s">
        <v>166</v>
      </c>
      <c r="C38" t="s">
        <v>132</v>
      </c>
      <c r="D38" t="s">
        <v>32</v>
      </c>
      <c r="E38" t="s">
        <v>46</v>
      </c>
      <c r="F38" t="s">
        <v>154</v>
      </c>
      <c r="G38">
        <v>2</v>
      </c>
      <c r="H38">
        <v>75</v>
      </c>
      <c r="X38" t="s">
        <v>14</v>
      </c>
      <c r="Y38">
        <v>4</v>
      </c>
    </row>
    <row r="39" spans="1:25" x14ac:dyDescent="0.3">
      <c r="B39">
        <v>30</v>
      </c>
      <c r="J39">
        <v>1594</v>
      </c>
      <c r="K39" s="12">
        <v>0</v>
      </c>
      <c r="L39">
        <v>0.49</v>
      </c>
      <c r="M39">
        <v>5.14</v>
      </c>
      <c r="N39">
        <v>1.8</v>
      </c>
      <c r="O39">
        <v>926.1</v>
      </c>
      <c r="P39">
        <v>1.8</v>
      </c>
      <c r="Q39" s="12">
        <v>0</v>
      </c>
      <c r="R39">
        <v>0.52</v>
      </c>
      <c r="S39">
        <v>3.59</v>
      </c>
      <c r="T39">
        <f>O39/J39</f>
        <v>0.58099121706398993</v>
      </c>
      <c r="U39">
        <v>1</v>
      </c>
      <c r="V39">
        <v>26</v>
      </c>
      <c r="W39" t="s">
        <v>167</v>
      </c>
    </row>
    <row r="40" spans="1:25" x14ac:dyDescent="0.3">
      <c r="B40">
        <v>50</v>
      </c>
      <c r="J40">
        <v>1646</v>
      </c>
      <c r="K40" s="12">
        <v>0</v>
      </c>
      <c r="L40">
        <v>0.49</v>
      </c>
      <c r="M40">
        <v>6.15</v>
      </c>
      <c r="N40">
        <v>1.7</v>
      </c>
      <c r="O40">
        <v>1098.9000000000001</v>
      </c>
      <c r="P40">
        <v>1.7</v>
      </c>
      <c r="Q40" s="12">
        <v>0</v>
      </c>
      <c r="R40">
        <v>0.62</v>
      </c>
      <c r="S40">
        <v>6.37</v>
      </c>
      <c r="T40">
        <f>O40/J40</f>
        <v>0.66761846901579591</v>
      </c>
      <c r="U40">
        <v>2</v>
      </c>
      <c r="V40">
        <v>27</v>
      </c>
      <c r="W40" t="s">
        <v>168</v>
      </c>
    </row>
    <row r="41" spans="1:25" x14ac:dyDescent="0.3">
      <c r="B41">
        <v>100</v>
      </c>
      <c r="J41">
        <v>1407.6</v>
      </c>
      <c r="K41" s="12">
        <v>0</v>
      </c>
      <c r="L41">
        <v>0.68</v>
      </c>
      <c r="M41">
        <v>7.28</v>
      </c>
      <c r="N41">
        <v>1.6</v>
      </c>
      <c r="O41">
        <v>1015.7</v>
      </c>
      <c r="P41">
        <v>1.7</v>
      </c>
      <c r="Q41" s="12">
        <v>0</v>
      </c>
      <c r="R41">
        <v>0.63</v>
      </c>
      <c r="S41">
        <v>6.01</v>
      </c>
      <c r="T41">
        <f>O41/J41</f>
        <v>0.72158283603296403</v>
      </c>
      <c r="U41">
        <v>3</v>
      </c>
      <c r="V41">
        <v>26</v>
      </c>
      <c r="W41" t="s">
        <v>169</v>
      </c>
    </row>
    <row r="42" spans="1:25" x14ac:dyDescent="0.3">
      <c r="B42">
        <v>200</v>
      </c>
      <c r="J42">
        <v>1154.5</v>
      </c>
      <c r="K42" s="12">
        <v>0</v>
      </c>
      <c r="L42">
        <v>0.56000000000000005</v>
      </c>
      <c r="M42">
        <v>4.3600000000000003</v>
      </c>
      <c r="N42">
        <v>1.7</v>
      </c>
      <c r="O42">
        <v>764</v>
      </c>
      <c r="P42">
        <v>1.7</v>
      </c>
      <c r="Q42" s="12">
        <v>0</v>
      </c>
      <c r="R42">
        <v>0.49</v>
      </c>
      <c r="S42">
        <v>3.79</v>
      </c>
      <c r="T42">
        <f>O42/J42</f>
        <v>0.66175833694239927</v>
      </c>
      <c r="U42">
        <v>4</v>
      </c>
      <c r="V42">
        <v>25</v>
      </c>
      <c r="W42" t="s">
        <v>170</v>
      </c>
    </row>
    <row r="43" spans="1:25" x14ac:dyDescent="0.3">
      <c r="B43">
        <v>500</v>
      </c>
      <c r="J43">
        <v>1274.5999999999999</v>
      </c>
      <c r="K43" s="12">
        <v>0</v>
      </c>
      <c r="L43">
        <v>0.52</v>
      </c>
      <c r="M43">
        <v>2.62</v>
      </c>
      <c r="N43">
        <v>1.6</v>
      </c>
      <c r="O43">
        <v>1022.7</v>
      </c>
      <c r="P43">
        <v>1.6</v>
      </c>
      <c r="Q43" s="12">
        <v>0</v>
      </c>
      <c r="R43">
        <v>0.62</v>
      </c>
      <c r="S43">
        <v>2.6</v>
      </c>
      <c r="T43">
        <f>O43/J43</f>
        <v>0.80236937078299087</v>
      </c>
      <c r="U43">
        <v>5</v>
      </c>
      <c r="V43">
        <v>25</v>
      </c>
      <c r="W43" t="s">
        <v>171</v>
      </c>
    </row>
    <row r="44" spans="1:25" x14ac:dyDescent="0.3">
      <c r="A44" t="s">
        <v>63</v>
      </c>
      <c r="B44" t="s">
        <v>172</v>
      </c>
      <c r="C44" t="s">
        <v>132</v>
      </c>
      <c r="D44" t="s">
        <v>32</v>
      </c>
      <c r="E44" t="s">
        <v>46</v>
      </c>
      <c r="F44" t="s">
        <v>154</v>
      </c>
      <c r="G44">
        <v>2</v>
      </c>
      <c r="H44">
        <v>75</v>
      </c>
      <c r="X44" t="s">
        <v>14</v>
      </c>
      <c r="Y44">
        <v>4</v>
      </c>
    </row>
    <row r="45" spans="1:25" x14ac:dyDescent="0.3">
      <c r="B45">
        <v>30</v>
      </c>
      <c r="J45">
        <v>483.5</v>
      </c>
      <c r="K45" s="12">
        <v>0</v>
      </c>
      <c r="L45">
        <v>0.46</v>
      </c>
      <c r="M45">
        <v>3.18</v>
      </c>
      <c r="N45">
        <v>1.8</v>
      </c>
      <c r="O45">
        <v>540.70000000000005</v>
      </c>
      <c r="P45">
        <v>1.6</v>
      </c>
      <c r="Q45" s="12">
        <v>0</v>
      </c>
      <c r="R45">
        <v>0.55000000000000004</v>
      </c>
      <c r="S45">
        <v>3.09</v>
      </c>
      <c r="T45">
        <f>O45/J45</f>
        <v>1.1183040330920373</v>
      </c>
      <c r="U45">
        <v>8</v>
      </c>
      <c r="V45">
        <v>26</v>
      </c>
      <c r="W45" t="s">
        <v>173</v>
      </c>
    </row>
    <row r="46" spans="1:25" x14ac:dyDescent="0.3">
      <c r="B46">
        <v>50</v>
      </c>
      <c r="J46">
        <v>434</v>
      </c>
      <c r="K46" s="12">
        <v>0</v>
      </c>
      <c r="L46">
        <v>0.41</v>
      </c>
      <c r="M46">
        <v>2.95</v>
      </c>
      <c r="N46">
        <v>1.6</v>
      </c>
      <c r="O46">
        <v>534</v>
      </c>
      <c r="P46">
        <v>1.5</v>
      </c>
      <c r="Q46" s="12">
        <v>0</v>
      </c>
      <c r="R46">
        <v>0.47</v>
      </c>
      <c r="S46">
        <v>3.62</v>
      </c>
      <c r="T46">
        <f>O46/J46</f>
        <v>1.2304147465437787</v>
      </c>
      <c r="U46">
        <v>9</v>
      </c>
      <c r="V46">
        <v>26</v>
      </c>
      <c r="W46" t="s">
        <v>174</v>
      </c>
    </row>
    <row r="47" spans="1:25" x14ac:dyDescent="0.3">
      <c r="B47">
        <v>100</v>
      </c>
      <c r="J47">
        <v>444.4</v>
      </c>
      <c r="K47" s="12">
        <v>0</v>
      </c>
      <c r="L47">
        <v>0.52</v>
      </c>
      <c r="M47">
        <v>2.99</v>
      </c>
      <c r="N47">
        <v>1.6</v>
      </c>
      <c r="O47">
        <v>399.5</v>
      </c>
      <c r="P47">
        <v>1.8</v>
      </c>
      <c r="Q47" s="12">
        <v>0</v>
      </c>
      <c r="R47">
        <v>0.4</v>
      </c>
      <c r="S47">
        <v>3.57</v>
      </c>
      <c r="T47">
        <f>O47/J47</f>
        <v>0.89896489648964906</v>
      </c>
      <c r="U47">
        <v>10</v>
      </c>
      <c r="V47">
        <v>29</v>
      </c>
      <c r="W47" t="s">
        <v>175</v>
      </c>
    </row>
    <row r="48" spans="1:25" x14ac:dyDescent="0.3">
      <c r="B48">
        <v>200</v>
      </c>
      <c r="J48">
        <v>376.8</v>
      </c>
      <c r="K48" s="12">
        <v>0</v>
      </c>
      <c r="L48">
        <v>0.47</v>
      </c>
      <c r="M48">
        <v>4.71</v>
      </c>
      <c r="N48">
        <v>1.8</v>
      </c>
      <c r="O48">
        <v>375.7</v>
      </c>
      <c r="P48">
        <v>1.9</v>
      </c>
      <c r="Q48" s="12">
        <v>0</v>
      </c>
      <c r="R48">
        <v>0.56999999999999995</v>
      </c>
      <c r="S48">
        <v>3.8</v>
      </c>
      <c r="T48">
        <f>O48/J48</f>
        <v>0.99708067940552014</v>
      </c>
      <c r="U48">
        <v>11</v>
      </c>
      <c r="V48">
        <v>31</v>
      </c>
      <c r="W48" t="s">
        <v>176</v>
      </c>
    </row>
    <row r="49" spans="1:25" x14ac:dyDescent="0.3">
      <c r="B49">
        <v>500</v>
      </c>
      <c r="J49">
        <v>455.5</v>
      </c>
      <c r="K49" s="12">
        <v>0</v>
      </c>
      <c r="L49">
        <v>1.08</v>
      </c>
      <c r="M49">
        <v>6.11</v>
      </c>
      <c r="N49">
        <v>1.8</v>
      </c>
      <c r="O49">
        <v>297.60000000000002</v>
      </c>
      <c r="P49">
        <v>2</v>
      </c>
      <c r="Q49" s="12">
        <v>0</v>
      </c>
      <c r="R49">
        <v>0.49</v>
      </c>
      <c r="S49">
        <v>4.5199999999999996</v>
      </c>
      <c r="T49">
        <f>O49/J49</f>
        <v>0.65334796926454453</v>
      </c>
      <c r="U49">
        <v>12</v>
      </c>
      <c r="V49">
        <v>32</v>
      </c>
      <c r="W49" t="s">
        <v>177</v>
      </c>
    </row>
    <row r="50" spans="1:25" x14ac:dyDescent="0.3">
      <c r="A50" t="s">
        <v>63</v>
      </c>
      <c r="B50" t="s">
        <v>178</v>
      </c>
      <c r="C50" t="s">
        <v>132</v>
      </c>
      <c r="D50" t="s">
        <v>32</v>
      </c>
      <c r="E50" t="s">
        <v>46</v>
      </c>
      <c r="F50" t="s">
        <v>154</v>
      </c>
      <c r="G50">
        <v>2</v>
      </c>
      <c r="H50">
        <v>75</v>
      </c>
      <c r="X50" t="s">
        <v>14</v>
      </c>
      <c r="Y50">
        <v>4</v>
      </c>
    </row>
    <row r="51" spans="1:25" x14ac:dyDescent="0.3">
      <c r="B51">
        <v>30</v>
      </c>
      <c r="J51">
        <v>759.2</v>
      </c>
      <c r="K51" s="12">
        <v>0</v>
      </c>
      <c r="L51">
        <v>0.34</v>
      </c>
      <c r="M51">
        <v>2.95</v>
      </c>
      <c r="N51">
        <v>2.1</v>
      </c>
      <c r="O51">
        <v>565</v>
      </c>
      <c r="P51">
        <v>1.9</v>
      </c>
      <c r="Q51" s="12">
        <v>0</v>
      </c>
      <c r="R51">
        <v>0.6</v>
      </c>
      <c r="S51">
        <v>3.22</v>
      </c>
      <c r="T51">
        <f>O51/J51</f>
        <v>0.74420442571127499</v>
      </c>
      <c r="U51">
        <v>23</v>
      </c>
      <c r="V51">
        <v>19</v>
      </c>
      <c r="W51" t="s">
        <v>179</v>
      </c>
    </row>
    <row r="52" spans="1:25" x14ac:dyDescent="0.3">
      <c r="B52">
        <v>50</v>
      </c>
      <c r="J52">
        <v>653.5</v>
      </c>
      <c r="K52" s="12">
        <v>0</v>
      </c>
      <c r="L52">
        <v>0.55000000000000004</v>
      </c>
      <c r="M52">
        <v>2.76</v>
      </c>
      <c r="N52">
        <v>1.9</v>
      </c>
      <c r="O52">
        <v>563.79999999999995</v>
      </c>
      <c r="P52">
        <v>2</v>
      </c>
      <c r="Q52" s="12">
        <v>0</v>
      </c>
      <c r="R52">
        <v>0.63</v>
      </c>
      <c r="S52">
        <v>4.05</v>
      </c>
      <c r="T52">
        <f>O52/J52</f>
        <v>0.86273909716908947</v>
      </c>
      <c r="U52">
        <v>24</v>
      </c>
      <c r="V52">
        <v>20</v>
      </c>
      <c r="W52" t="s">
        <v>180</v>
      </c>
    </row>
    <row r="53" spans="1:25" x14ac:dyDescent="0.3">
      <c r="B53">
        <v>100</v>
      </c>
      <c r="J53">
        <v>525.70000000000005</v>
      </c>
      <c r="K53" s="12">
        <v>0</v>
      </c>
      <c r="L53">
        <v>0.68</v>
      </c>
      <c r="M53">
        <v>3.77</v>
      </c>
      <c r="N53">
        <v>1.8</v>
      </c>
      <c r="O53">
        <v>654.6</v>
      </c>
      <c r="P53">
        <v>2.1</v>
      </c>
      <c r="Q53" s="12">
        <v>0</v>
      </c>
      <c r="R53">
        <v>0.56000000000000005</v>
      </c>
      <c r="S53">
        <v>2.73</v>
      </c>
      <c r="T53">
        <f>O53/J53</f>
        <v>1.2451968803500095</v>
      </c>
      <c r="U53">
        <v>25</v>
      </c>
      <c r="V53">
        <v>23</v>
      </c>
      <c r="W53" t="s">
        <v>177</v>
      </c>
    </row>
    <row r="54" spans="1:25" x14ac:dyDescent="0.3">
      <c r="B54">
        <v>200</v>
      </c>
      <c r="J54">
        <v>516.29999999999995</v>
      </c>
      <c r="K54" s="12">
        <v>0</v>
      </c>
      <c r="L54">
        <v>0.7</v>
      </c>
      <c r="M54">
        <v>3.06</v>
      </c>
      <c r="N54">
        <v>2</v>
      </c>
      <c r="O54">
        <v>523.5</v>
      </c>
      <c r="P54">
        <v>2.1</v>
      </c>
      <c r="Q54" s="12">
        <v>0</v>
      </c>
      <c r="R54">
        <v>0.56000000000000005</v>
      </c>
      <c r="S54">
        <v>3.25</v>
      </c>
      <c r="T54">
        <f>O54/J54</f>
        <v>1.0139453805926788</v>
      </c>
      <c r="U54">
        <v>26</v>
      </c>
      <c r="V54">
        <v>24</v>
      </c>
      <c r="W54" t="s">
        <v>173</v>
      </c>
    </row>
    <row r="55" spans="1:25" ht="15.6" customHeight="1" x14ac:dyDescent="0.3">
      <c r="B55">
        <v>500</v>
      </c>
      <c r="J55">
        <v>487</v>
      </c>
      <c r="K55" s="12">
        <v>0</v>
      </c>
      <c r="L55">
        <v>0.67</v>
      </c>
      <c r="M55">
        <v>3.39</v>
      </c>
      <c r="N55">
        <v>1.9</v>
      </c>
      <c r="O55">
        <v>387.2</v>
      </c>
      <c r="P55">
        <v>2</v>
      </c>
      <c r="Q55" s="12">
        <v>0</v>
      </c>
      <c r="R55">
        <v>0.56000000000000005</v>
      </c>
      <c r="S55">
        <v>2.66</v>
      </c>
      <c r="T55">
        <f>O55/J55</f>
        <v>0.79507186858316214</v>
      </c>
      <c r="U55">
        <v>27</v>
      </c>
      <c r="V55">
        <v>23</v>
      </c>
      <c r="W55" t="s">
        <v>162</v>
      </c>
    </row>
    <row r="56" spans="1:25" x14ac:dyDescent="0.3">
      <c r="A56" t="s">
        <v>68</v>
      </c>
      <c r="B56" t="s">
        <v>181</v>
      </c>
      <c r="C56" t="s">
        <v>132</v>
      </c>
      <c r="D56" t="s">
        <v>20</v>
      </c>
      <c r="E56" t="s">
        <v>46</v>
      </c>
      <c r="F56" t="s">
        <v>148</v>
      </c>
      <c r="G56">
        <v>1</v>
      </c>
      <c r="H56">
        <v>80</v>
      </c>
      <c r="K56" s="12"/>
      <c r="Q56" s="12"/>
      <c r="X56" t="s">
        <v>14</v>
      </c>
      <c r="Y56">
        <v>4</v>
      </c>
    </row>
    <row r="57" spans="1:25" x14ac:dyDescent="0.3">
      <c r="B57">
        <v>30</v>
      </c>
      <c r="J57">
        <v>1209.7</v>
      </c>
      <c r="K57" s="12">
        <v>0</v>
      </c>
      <c r="L57">
        <v>1.19</v>
      </c>
      <c r="M57">
        <v>2.81</v>
      </c>
      <c r="N57">
        <v>1.9</v>
      </c>
      <c r="O57">
        <v>961.8</v>
      </c>
      <c r="P57">
        <v>1.8</v>
      </c>
      <c r="Q57" s="12">
        <v>0</v>
      </c>
      <c r="R57">
        <v>0.74</v>
      </c>
      <c r="S57">
        <v>4.45</v>
      </c>
      <c r="T57">
        <f>O57/J57</f>
        <v>0.79507315863437211</v>
      </c>
      <c r="U57">
        <v>9</v>
      </c>
      <c r="V57">
        <v>20</v>
      </c>
      <c r="W57" t="s">
        <v>153</v>
      </c>
    </row>
    <row r="58" spans="1:25" x14ac:dyDescent="0.3">
      <c r="B58">
        <v>50</v>
      </c>
      <c r="J58">
        <v>1419.1</v>
      </c>
      <c r="K58" s="12">
        <v>0</v>
      </c>
      <c r="L58">
        <v>0.9</v>
      </c>
      <c r="M58">
        <v>4.9800000000000004</v>
      </c>
      <c r="N58">
        <v>1.9</v>
      </c>
      <c r="O58">
        <v>1286.4000000000001</v>
      </c>
      <c r="P58">
        <v>1.7</v>
      </c>
      <c r="Q58" s="12">
        <v>0</v>
      </c>
      <c r="R58">
        <v>0.97</v>
      </c>
      <c r="S58">
        <v>4.13</v>
      </c>
      <c r="T58">
        <f>O58/J58</f>
        <v>0.90649002889155106</v>
      </c>
      <c r="U58">
        <v>10</v>
      </c>
      <c r="V58">
        <v>19</v>
      </c>
      <c r="W58" t="s">
        <v>182</v>
      </c>
    </row>
    <row r="59" spans="1:25" x14ac:dyDescent="0.3">
      <c r="B59">
        <v>100</v>
      </c>
      <c r="J59">
        <v>1264.0999999999999</v>
      </c>
      <c r="K59" s="12">
        <v>0</v>
      </c>
      <c r="L59">
        <v>0.92</v>
      </c>
      <c r="M59">
        <v>5.12</v>
      </c>
      <c r="N59">
        <v>1.7</v>
      </c>
      <c r="O59">
        <v>1169.0999999999999</v>
      </c>
      <c r="P59">
        <v>1.9</v>
      </c>
      <c r="Q59" s="12">
        <v>0</v>
      </c>
      <c r="R59">
        <v>1.17</v>
      </c>
      <c r="S59">
        <v>4.5999999999999996</v>
      </c>
      <c r="T59">
        <f>O59/J59</f>
        <v>0.92484771774384933</v>
      </c>
      <c r="U59">
        <v>11</v>
      </c>
      <c r="V59">
        <v>19</v>
      </c>
      <c r="W59" t="s">
        <v>183</v>
      </c>
    </row>
    <row r="60" spans="1:25" x14ac:dyDescent="0.3">
      <c r="B60">
        <v>200</v>
      </c>
      <c r="J60">
        <v>1105.2</v>
      </c>
      <c r="K60" s="12">
        <v>0</v>
      </c>
      <c r="L60">
        <v>0.84</v>
      </c>
      <c r="M60">
        <v>7.99</v>
      </c>
      <c r="N60">
        <v>1.8</v>
      </c>
      <c r="O60">
        <v>911.5</v>
      </c>
      <c r="P60">
        <v>1.7</v>
      </c>
      <c r="Q60" s="12">
        <v>0</v>
      </c>
      <c r="R60">
        <v>0.95</v>
      </c>
      <c r="S60">
        <v>7.53</v>
      </c>
      <c r="T60">
        <f>O60/J60</f>
        <v>0.82473760405356489</v>
      </c>
      <c r="U60">
        <v>12</v>
      </c>
      <c r="V60">
        <v>21</v>
      </c>
      <c r="W60" t="s">
        <v>184</v>
      </c>
    </row>
    <row r="61" spans="1:25" x14ac:dyDescent="0.3">
      <c r="B61">
        <v>500</v>
      </c>
      <c r="J61">
        <v>942.1</v>
      </c>
      <c r="K61" s="12">
        <v>0</v>
      </c>
      <c r="L61">
        <v>0.77</v>
      </c>
      <c r="M61">
        <v>6.13</v>
      </c>
      <c r="N61">
        <v>1.9</v>
      </c>
      <c r="O61">
        <v>756.6</v>
      </c>
      <c r="P61">
        <v>1.7</v>
      </c>
      <c r="Q61" s="12">
        <v>0</v>
      </c>
      <c r="R61">
        <v>0.95</v>
      </c>
      <c r="S61">
        <v>7.02</v>
      </c>
      <c r="T61">
        <f>O61/J61</f>
        <v>0.80309945865619359</v>
      </c>
      <c r="U61">
        <v>13</v>
      </c>
      <c r="V61">
        <v>22</v>
      </c>
      <c r="W61" t="s">
        <v>185</v>
      </c>
    </row>
    <row r="62" spans="1:25" x14ac:dyDescent="0.3">
      <c r="A62" t="s">
        <v>68</v>
      </c>
      <c r="B62" t="s">
        <v>186</v>
      </c>
      <c r="C62" t="s">
        <v>132</v>
      </c>
      <c r="D62" t="s">
        <v>20</v>
      </c>
      <c r="E62" t="s">
        <v>46</v>
      </c>
      <c r="F62" t="s">
        <v>148</v>
      </c>
      <c r="G62">
        <v>1</v>
      </c>
      <c r="H62">
        <v>80</v>
      </c>
      <c r="K62" s="12"/>
      <c r="Q62" s="12"/>
      <c r="X62" t="s">
        <v>14</v>
      </c>
      <c r="Y62">
        <v>4</v>
      </c>
    </row>
    <row r="63" spans="1:25" x14ac:dyDescent="0.3">
      <c r="B63">
        <v>30</v>
      </c>
      <c r="J63">
        <v>1307.4000000000001</v>
      </c>
      <c r="K63" s="12">
        <v>0</v>
      </c>
      <c r="L63">
        <v>2.2400000000000002</v>
      </c>
      <c r="M63">
        <v>3.05</v>
      </c>
      <c r="N63">
        <v>2.4</v>
      </c>
      <c r="O63">
        <v>3145.4</v>
      </c>
      <c r="P63">
        <v>2.4</v>
      </c>
      <c r="Q63" s="12">
        <v>0</v>
      </c>
      <c r="R63">
        <v>1.77</v>
      </c>
      <c r="S63">
        <v>5.62</v>
      </c>
      <c r="T63">
        <f>O63/J63</f>
        <v>2.4058436591708734</v>
      </c>
      <c r="U63">
        <v>29</v>
      </c>
      <c r="V63">
        <v>20</v>
      </c>
      <c r="W63" t="s">
        <v>170</v>
      </c>
    </row>
    <row r="64" spans="1:25" x14ac:dyDescent="0.3">
      <c r="B64">
        <v>50</v>
      </c>
      <c r="J64">
        <v>2063.1</v>
      </c>
      <c r="K64" s="12">
        <v>0</v>
      </c>
      <c r="L64">
        <v>2.3199999999999998</v>
      </c>
      <c r="M64">
        <v>3.27</v>
      </c>
      <c r="N64">
        <v>2.5</v>
      </c>
      <c r="O64">
        <v>3497.8</v>
      </c>
      <c r="P64">
        <v>2.5</v>
      </c>
      <c r="Q64" s="12">
        <v>0</v>
      </c>
      <c r="R64">
        <v>1.75</v>
      </c>
      <c r="S64">
        <v>7.13</v>
      </c>
      <c r="T64">
        <f>O64/J64</f>
        <v>1.6954098201735255</v>
      </c>
      <c r="U64">
        <v>30</v>
      </c>
      <c r="V64">
        <v>21</v>
      </c>
      <c r="W64" t="s">
        <v>187</v>
      </c>
    </row>
    <row r="65" spans="1:25" x14ac:dyDescent="0.3">
      <c r="B65">
        <v>100</v>
      </c>
      <c r="J65">
        <v>2253.9</v>
      </c>
      <c r="K65" s="12">
        <v>0</v>
      </c>
      <c r="L65">
        <v>2.35</v>
      </c>
      <c r="M65">
        <v>4.71</v>
      </c>
      <c r="N65">
        <v>2.6</v>
      </c>
      <c r="O65">
        <v>2153.6999999999998</v>
      </c>
      <c r="P65">
        <v>2.5</v>
      </c>
      <c r="Q65" s="12">
        <v>0</v>
      </c>
      <c r="R65">
        <v>2.09</v>
      </c>
      <c r="S65">
        <v>4.63</v>
      </c>
      <c r="T65">
        <f>O65/J65</f>
        <v>0.9555437242113668</v>
      </c>
      <c r="U65">
        <v>31</v>
      </c>
      <c r="V65">
        <v>22</v>
      </c>
      <c r="W65" t="s">
        <v>188</v>
      </c>
    </row>
    <row r="66" spans="1:25" x14ac:dyDescent="0.3">
      <c r="B66">
        <v>200</v>
      </c>
      <c r="J66">
        <v>2519.1999999999998</v>
      </c>
      <c r="K66" s="12">
        <v>0</v>
      </c>
      <c r="L66">
        <v>2.2599999999999998</v>
      </c>
      <c r="M66">
        <v>4.7699999999999996</v>
      </c>
      <c r="N66">
        <v>2.2999999999999998</v>
      </c>
      <c r="O66">
        <v>2285.3000000000002</v>
      </c>
      <c r="P66">
        <v>2.5</v>
      </c>
      <c r="Q66" s="12">
        <v>0</v>
      </c>
      <c r="R66">
        <v>2.2999999999999998</v>
      </c>
      <c r="S66">
        <v>5.03</v>
      </c>
      <c r="T66">
        <f>O66/J66</f>
        <v>0.90715306446490962</v>
      </c>
      <c r="U66">
        <v>32</v>
      </c>
      <c r="V66">
        <v>23</v>
      </c>
      <c r="W66" t="s">
        <v>189</v>
      </c>
    </row>
    <row r="67" spans="1:25" x14ac:dyDescent="0.3">
      <c r="B67">
        <v>500</v>
      </c>
      <c r="J67">
        <v>4365.7</v>
      </c>
      <c r="K67" s="12">
        <v>0</v>
      </c>
      <c r="L67">
        <v>1.96</v>
      </c>
      <c r="M67">
        <v>5.78</v>
      </c>
      <c r="N67">
        <v>2.2000000000000002</v>
      </c>
      <c r="O67">
        <v>2764</v>
      </c>
      <c r="P67">
        <v>2.5</v>
      </c>
      <c r="Q67" s="12">
        <v>0</v>
      </c>
      <c r="R67">
        <v>1.88</v>
      </c>
      <c r="S67">
        <v>6</v>
      </c>
      <c r="T67">
        <f>O67/J67</f>
        <v>0.63311725496483962</v>
      </c>
      <c r="U67">
        <v>33</v>
      </c>
      <c r="V67">
        <v>26</v>
      </c>
      <c r="W67" t="s">
        <v>190</v>
      </c>
    </row>
    <row r="68" spans="1:25" x14ac:dyDescent="0.3">
      <c r="A68" t="s">
        <v>73</v>
      </c>
      <c r="B68" t="s">
        <v>192</v>
      </c>
      <c r="C68" t="s">
        <v>132</v>
      </c>
      <c r="D68" t="s">
        <v>20</v>
      </c>
      <c r="E68" t="s">
        <v>46</v>
      </c>
      <c r="F68" t="s">
        <v>191</v>
      </c>
      <c r="G68">
        <v>3</v>
      </c>
      <c r="H68">
        <v>66</v>
      </c>
      <c r="K68" s="12"/>
      <c r="Q68" s="12"/>
      <c r="X68" t="s">
        <v>14</v>
      </c>
      <c r="Y68">
        <v>4</v>
      </c>
    </row>
    <row r="69" spans="1:25" x14ac:dyDescent="0.3">
      <c r="B69">
        <v>30</v>
      </c>
      <c r="J69">
        <v>1073</v>
      </c>
      <c r="K69" s="12">
        <v>0</v>
      </c>
      <c r="L69">
        <v>0.82</v>
      </c>
      <c r="M69">
        <v>3.02</v>
      </c>
      <c r="N69">
        <v>2.5</v>
      </c>
      <c r="O69">
        <v>905.2</v>
      </c>
      <c r="P69">
        <v>2.4</v>
      </c>
      <c r="Q69" s="12">
        <v>0</v>
      </c>
      <c r="R69">
        <v>0.81</v>
      </c>
      <c r="S69">
        <v>4.53</v>
      </c>
      <c r="T69">
        <f>O69/J69</f>
        <v>0.84361602982292638</v>
      </c>
      <c r="U69">
        <v>20</v>
      </c>
      <c r="V69">
        <v>20</v>
      </c>
      <c r="W69" t="s">
        <v>193</v>
      </c>
    </row>
    <row r="70" spans="1:25" x14ac:dyDescent="0.3">
      <c r="B70">
        <v>50</v>
      </c>
      <c r="J70">
        <v>1218.0999999999999</v>
      </c>
      <c r="K70" s="12">
        <v>0</v>
      </c>
      <c r="L70">
        <v>0.48</v>
      </c>
      <c r="M70">
        <v>3.71</v>
      </c>
      <c r="N70">
        <v>2.5</v>
      </c>
      <c r="O70">
        <v>817.2</v>
      </c>
      <c r="P70">
        <v>2.4</v>
      </c>
      <c r="Q70" s="12">
        <v>0</v>
      </c>
      <c r="R70">
        <v>0.77</v>
      </c>
      <c r="S70">
        <v>5.53</v>
      </c>
      <c r="T70">
        <f>O70/J70</f>
        <v>0.67088088005910851</v>
      </c>
      <c r="U70">
        <v>21</v>
      </c>
      <c r="V70">
        <v>21</v>
      </c>
      <c r="W70" t="s">
        <v>194</v>
      </c>
    </row>
    <row r="71" spans="1:25" x14ac:dyDescent="0.3">
      <c r="B71">
        <v>100</v>
      </c>
      <c r="J71">
        <v>1008</v>
      </c>
      <c r="K71" s="12">
        <v>0</v>
      </c>
      <c r="L71">
        <v>0.63</v>
      </c>
      <c r="M71">
        <v>5.03</v>
      </c>
      <c r="N71">
        <v>2.5</v>
      </c>
      <c r="O71">
        <v>836.1</v>
      </c>
      <c r="P71">
        <v>2.5</v>
      </c>
      <c r="Q71" s="12">
        <v>0</v>
      </c>
      <c r="R71">
        <v>1</v>
      </c>
      <c r="S71">
        <v>5.42</v>
      </c>
      <c r="T71">
        <f>O71/J71</f>
        <v>0.82946428571428577</v>
      </c>
      <c r="U71">
        <v>22</v>
      </c>
      <c r="V71">
        <v>23</v>
      </c>
      <c r="W71" t="s">
        <v>195</v>
      </c>
    </row>
    <row r="72" spans="1:25" x14ac:dyDescent="0.3">
      <c r="B72">
        <v>200</v>
      </c>
      <c r="J72">
        <v>880.2</v>
      </c>
      <c r="K72" s="12">
        <v>0</v>
      </c>
      <c r="L72">
        <v>0.85</v>
      </c>
      <c r="M72">
        <v>4.8099999999999996</v>
      </c>
      <c r="N72">
        <v>2.6</v>
      </c>
      <c r="O72">
        <v>655.6</v>
      </c>
      <c r="P72">
        <v>2.5</v>
      </c>
      <c r="Q72" s="12">
        <v>0</v>
      </c>
      <c r="R72">
        <v>1.08</v>
      </c>
      <c r="S72">
        <v>7.49</v>
      </c>
      <c r="T72">
        <f>O72/J72</f>
        <v>0.74483072029084296</v>
      </c>
      <c r="U72">
        <v>23</v>
      </c>
      <c r="V72">
        <v>24</v>
      </c>
      <c r="W72" t="s">
        <v>196</v>
      </c>
    </row>
    <row r="73" spans="1:25" x14ac:dyDescent="0.3">
      <c r="B73">
        <v>500</v>
      </c>
      <c r="K73" s="12"/>
      <c r="Q73" s="12"/>
      <c r="U73">
        <v>24</v>
      </c>
    </row>
    <row r="74" spans="1:25" x14ac:dyDescent="0.3">
      <c r="A74" t="s">
        <v>77</v>
      </c>
      <c r="B74" t="s">
        <v>197</v>
      </c>
      <c r="C74" t="s">
        <v>132</v>
      </c>
      <c r="D74" t="s">
        <v>20</v>
      </c>
      <c r="E74" t="s">
        <v>46</v>
      </c>
      <c r="F74" t="s">
        <v>191</v>
      </c>
      <c r="G74">
        <v>4</v>
      </c>
      <c r="H74">
        <v>69</v>
      </c>
      <c r="K74" s="12"/>
      <c r="Q74" s="12"/>
      <c r="X74" t="s">
        <v>14</v>
      </c>
      <c r="Y74">
        <v>4</v>
      </c>
    </row>
    <row r="75" spans="1:25" x14ac:dyDescent="0.3">
      <c r="B75">
        <v>30</v>
      </c>
      <c r="J75">
        <v>913.7</v>
      </c>
      <c r="K75" s="12">
        <v>0</v>
      </c>
      <c r="L75">
        <v>0.91</v>
      </c>
      <c r="M75">
        <v>6.55</v>
      </c>
      <c r="N75">
        <v>2.1</v>
      </c>
      <c r="O75">
        <v>751.4</v>
      </c>
      <c r="P75">
        <v>2.2999999999999998</v>
      </c>
      <c r="Q75" s="12">
        <v>0</v>
      </c>
      <c r="R75">
        <v>1.26</v>
      </c>
      <c r="S75">
        <v>8.66</v>
      </c>
      <c r="T75">
        <f>O75/J75</f>
        <v>0.82237058115355144</v>
      </c>
      <c r="U75">
        <v>4</v>
      </c>
      <c r="V75">
        <v>20</v>
      </c>
      <c r="W75" t="s">
        <v>198</v>
      </c>
    </row>
    <row r="76" spans="1:25" x14ac:dyDescent="0.3">
      <c r="B76">
        <v>50</v>
      </c>
      <c r="J76">
        <v>1226.9000000000001</v>
      </c>
      <c r="K76" s="12">
        <v>0</v>
      </c>
      <c r="L76">
        <v>0.99</v>
      </c>
      <c r="M76">
        <v>9.48</v>
      </c>
      <c r="N76">
        <v>2.2000000000000002</v>
      </c>
      <c r="O76">
        <v>1344.5</v>
      </c>
      <c r="P76">
        <v>2.2000000000000002</v>
      </c>
      <c r="Q76" s="12">
        <v>0</v>
      </c>
      <c r="R76">
        <v>1.04</v>
      </c>
      <c r="S76">
        <v>10.01</v>
      </c>
      <c r="T76">
        <f>O76/J76</f>
        <v>1.0958513326269459</v>
      </c>
      <c r="U76">
        <v>5</v>
      </c>
      <c r="V76">
        <v>20</v>
      </c>
      <c r="W76" t="s">
        <v>199</v>
      </c>
    </row>
    <row r="77" spans="1:25" x14ac:dyDescent="0.3">
      <c r="B77">
        <v>100</v>
      </c>
      <c r="J77">
        <v>1679.6</v>
      </c>
      <c r="K77" s="12">
        <v>0</v>
      </c>
      <c r="L77">
        <v>0.8</v>
      </c>
      <c r="M77">
        <v>11.85</v>
      </c>
      <c r="N77">
        <v>2.2999999999999998</v>
      </c>
      <c r="O77">
        <v>1494.5</v>
      </c>
      <c r="P77">
        <v>2.4</v>
      </c>
      <c r="Q77" s="12">
        <v>0</v>
      </c>
      <c r="R77">
        <v>1.22</v>
      </c>
      <c r="S77">
        <v>12.37</v>
      </c>
      <c r="T77">
        <f>O77/J77</f>
        <v>0.88979518933079305</v>
      </c>
      <c r="U77">
        <v>6</v>
      </c>
      <c r="V77">
        <v>19</v>
      </c>
      <c r="W77" t="s">
        <v>200</v>
      </c>
    </row>
    <row r="78" spans="1:25" x14ac:dyDescent="0.3">
      <c r="B78">
        <v>200</v>
      </c>
      <c r="J78">
        <v>1800.8</v>
      </c>
      <c r="K78" s="12">
        <v>0</v>
      </c>
      <c r="L78">
        <v>1.1599999999999999</v>
      </c>
      <c r="M78">
        <v>9.44</v>
      </c>
      <c r="N78">
        <v>2.2999999999999998</v>
      </c>
      <c r="O78">
        <v>1427.9</v>
      </c>
      <c r="P78">
        <v>2.4</v>
      </c>
      <c r="Q78" s="12">
        <v>0</v>
      </c>
      <c r="R78">
        <v>1.07</v>
      </c>
      <c r="S78">
        <v>11.4</v>
      </c>
      <c r="T78">
        <f>O78/J78</f>
        <v>0.79292536650377621</v>
      </c>
      <c r="U78">
        <v>7</v>
      </c>
      <c r="V78">
        <v>18</v>
      </c>
      <c r="W78" t="s">
        <v>201</v>
      </c>
    </row>
    <row r="79" spans="1:25" x14ac:dyDescent="0.3">
      <c r="B79">
        <v>500</v>
      </c>
      <c r="J79">
        <v>1986.9</v>
      </c>
      <c r="K79" s="12">
        <v>0</v>
      </c>
      <c r="L79">
        <v>1.2</v>
      </c>
      <c r="M79">
        <v>10.67</v>
      </c>
      <c r="N79">
        <v>2.2999999999999998</v>
      </c>
      <c r="O79">
        <v>1478.9</v>
      </c>
      <c r="P79">
        <v>2.2999999999999998</v>
      </c>
      <c r="Q79" s="12">
        <v>0</v>
      </c>
      <c r="R79">
        <v>1.54</v>
      </c>
      <c r="S79">
        <v>10.17</v>
      </c>
      <c r="T79">
        <f>O79/J79</f>
        <v>0.74432533091750974</v>
      </c>
      <c r="U79">
        <v>8</v>
      </c>
      <c r="V79">
        <v>17</v>
      </c>
      <c r="W79" t="s">
        <v>202</v>
      </c>
    </row>
    <row r="80" spans="1:25" x14ac:dyDescent="0.3">
      <c r="A80" t="s">
        <v>79</v>
      </c>
      <c r="B80" t="s">
        <v>203</v>
      </c>
      <c r="C80" t="s">
        <v>132</v>
      </c>
      <c r="D80" t="s">
        <v>20</v>
      </c>
      <c r="E80" t="s">
        <v>46</v>
      </c>
      <c r="F80" t="s">
        <v>154</v>
      </c>
      <c r="G80">
        <v>1</v>
      </c>
      <c r="H80">
        <v>72</v>
      </c>
      <c r="X80" t="s">
        <v>14</v>
      </c>
      <c r="Y80">
        <v>4</v>
      </c>
    </row>
    <row r="81" spans="1:25" x14ac:dyDescent="0.3">
      <c r="B81">
        <v>30</v>
      </c>
      <c r="J81">
        <v>355.2</v>
      </c>
      <c r="K81" s="12">
        <v>0</v>
      </c>
      <c r="L81">
        <v>0.71</v>
      </c>
      <c r="N81">
        <v>2.2000000000000002</v>
      </c>
      <c r="O81">
        <v>346.9</v>
      </c>
      <c r="P81">
        <v>2</v>
      </c>
      <c r="Q81" s="12">
        <v>0.2</v>
      </c>
      <c r="R81">
        <v>1.1000000000000001</v>
      </c>
      <c r="T81">
        <f>O81/J81</f>
        <v>0.97663288288288286</v>
      </c>
      <c r="U81">
        <v>0</v>
      </c>
      <c r="V81">
        <v>23</v>
      </c>
      <c r="W81" t="s">
        <v>204</v>
      </c>
    </row>
    <row r="82" spans="1:25" x14ac:dyDescent="0.3">
      <c r="B82">
        <v>50</v>
      </c>
      <c r="J82">
        <v>1793</v>
      </c>
      <c r="K82" s="12">
        <v>0</v>
      </c>
      <c r="L82">
        <v>1.08</v>
      </c>
      <c r="M82">
        <v>3.74</v>
      </c>
      <c r="N82">
        <v>2.4</v>
      </c>
      <c r="O82">
        <v>1665.1</v>
      </c>
      <c r="P82">
        <v>2.2999999999999998</v>
      </c>
      <c r="Q82" s="12">
        <v>0</v>
      </c>
      <c r="R82">
        <v>1.39</v>
      </c>
      <c r="S82">
        <v>4.3899999999999997</v>
      </c>
      <c r="T82">
        <f>O82/J82</f>
        <v>0.92866703848298937</v>
      </c>
      <c r="U82">
        <v>1</v>
      </c>
      <c r="V82">
        <v>27</v>
      </c>
      <c r="W82" t="s">
        <v>205</v>
      </c>
    </row>
    <row r="83" spans="1:25" x14ac:dyDescent="0.3">
      <c r="B83">
        <v>100</v>
      </c>
      <c r="J83">
        <v>95.4</v>
      </c>
      <c r="K83" s="12">
        <v>0</v>
      </c>
      <c r="L83">
        <v>0.61</v>
      </c>
      <c r="M83">
        <v>2.93</v>
      </c>
      <c r="N83">
        <v>2.2999999999999998</v>
      </c>
      <c r="O83">
        <v>154.80000000000001</v>
      </c>
      <c r="P83">
        <v>2.2000000000000002</v>
      </c>
      <c r="Q83" s="12">
        <v>0.3</v>
      </c>
      <c r="R83">
        <v>0.84</v>
      </c>
      <c r="S83">
        <v>3.04</v>
      </c>
      <c r="T83">
        <f>O83/J83</f>
        <v>1.6226415094339623</v>
      </c>
      <c r="U83">
        <v>2</v>
      </c>
      <c r="V83">
        <v>28</v>
      </c>
      <c r="W83" t="s">
        <v>206</v>
      </c>
    </row>
    <row r="84" spans="1:25" x14ac:dyDescent="0.3">
      <c r="B84">
        <v>200</v>
      </c>
    </row>
    <row r="85" spans="1:25" x14ac:dyDescent="0.3">
      <c r="B85">
        <v>500</v>
      </c>
    </row>
    <row r="86" spans="1:25" x14ac:dyDescent="0.3">
      <c r="A86" t="s">
        <v>79</v>
      </c>
      <c r="B86" t="s">
        <v>207</v>
      </c>
      <c r="C86" t="s">
        <v>132</v>
      </c>
      <c r="D86" t="s">
        <v>20</v>
      </c>
      <c r="E86" t="s">
        <v>46</v>
      </c>
      <c r="F86" t="s">
        <v>154</v>
      </c>
      <c r="G86">
        <v>1</v>
      </c>
      <c r="H86">
        <v>72</v>
      </c>
      <c r="X86" t="s">
        <v>14</v>
      </c>
      <c r="Y86">
        <v>4</v>
      </c>
    </row>
    <row r="87" spans="1:25" x14ac:dyDescent="0.3">
      <c r="B87">
        <v>30</v>
      </c>
      <c r="J87">
        <v>1977.3</v>
      </c>
      <c r="K87" s="12">
        <v>0</v>
      </c>
      <c r="L87">
        <v>0.83</v>
      </c>
      <c r="M87">
        <v>7.52</v>
      </c>
      <c r="N87">
        <v>3</v>
      </c>
      <c r="O87">
        <v>3235.1</v>
      </c>
      <c r="P87">
        <v>2.6</v>
      </c>
      <c r="Q87" s="12">
        <v>0</v>
      </c>
      <c r="R87">
        <v>1</v>
      </c>
      <c r="S87">
        <v>7.61</v>
      </c>
      <c r="T87">
        <f>O87/J87</f>
        <v>1.6361199615637485</v>
      </c>
      <c r="U87">
        <v>7</v>
      </c>
      <c r="V87">
        <v>22</v>
      </c>
      <c r="W87" t="s">
        <v>208</v>
      </c>
    </row>
    <row r="88" spans="1:25" x14ac:dyDescent="0.3">
      <c r="B88">
        <v>50</v>
      </c>
      <c r="J88">
        <v>2304.1999999999998</v>
      </c>
      <c r="K88" s="12">
        <v>0</v>
      </c>
      <c r="L88">
        <v>0.86</v>
      </c>
      <c r="M88">
        <v>5.65</v>
      </c>
      <c r="N88">
        <v>2.8</v>
      </c>
      <c r="O88">
        <v>3308</v>
      </c>
      <c r="P88">
        <v>2.5</v>
      </c>
      <c r="Q88" s="12">
        <v>0</v>
      </c>
      <c r="R88">
        <v>1.07</v>
      </c>
      <c r="S88">
        <v>7.01</v>
      </c>
      <c r="T88">
        <f>O88/J88</f>
        <v>1.4356392674247029</v>
      </c>
      <c r="U88">
        <v>8</v>
      </c>
      <c r="V88">
        <v>23</v>
      </c>
      <c r="W88" t="s">
        <v>209</v>
      </c>
    </row>
    <row r="89" spans="1:25" x14ac:dyDescent="0.3">
      <c r="B89">
        <v>100</v>
      </c>
      <c r="J89">
        <v>2182.1999999999998</v>
      </c>
      <c r="K89" s="12">
        <v>0</v>
      </c>
      <c r="L89">
        <v>0.83</v>
      </c>
      <c r="M89">
        <v>5.76</v>
      </c>
      <c r="N89">
        <v>2.9</v>
      </c>
      <c r="O89">
        <v>2815.7</v>
      </c>
      <c r="P89">
        <v>2.9</v>
      </c>
      <c r="Q89" s="12">
        <v>0</v>
      </c>
      <c r="R89">
        <v>0.92</v>
      </c>
      <c r="S89">
        <v>5.07</v>
      </c>
      <c r="T89">
        <f>O89/J89</f>
        <v>1.2903033635780405</v>
      </c>
      <c r="U89">
        <v>9</v>
      </c>
      <c r="V89">
        <v>22</v>
      </c>
      <c r="W89" t="s">
        <v>210</v>
      </c>
    </row>
    <row r="90" spans="1:25" x14ac:dyDescent="0.3">
      <c r="B90">
        <v>200</v>
      </c>
      <c r="J90">
        <v>1920.1</v>
      </c>
      <c r="K90" s="12">
        <v>0</v>
      </c>
      <c r="L90">
        <v>0.9</v>
      </c>
      <c r="M90">
        <v>5.14</v>
      </c>
      <c r="N90">
        <v>3</v>
      </c>
      <c r="O90">
        <v>1825.4</v>
      </c>
      <c r="P90">
        <v>2.8</v>
      </c>
      <c r="Q90" s="12">
        <v>0</v>
      </c>
      <c r="R90">
        <v>1</v>
      </c>
      <c r="S90">
        <v>4.72</v>
      </c>
      <c r="T90">
        <f>O90/J90</f>
        <v>0.95067965210145311</v>
      </c>
      <c r="U90">
        <v>10</v>
      </c>
      <c r="V90">
        <v>23</v>
      </c>
      <c r="W90" t="s">
        <v>211</v>
      </c>
    </row>
    <row r="91" spans="1:25" x14ac:dyDescent="0.3">
      <c r="B91">
        <v>500</v>
      </c>
      <c r="J91">
        <v>1523.8</v>
      </c>
      <c r="K91" s="12">
        <v>0</v>
      </c>
      <c r="L91">
        <v>1.05</v>
      </c>
      <c r="M91">
        <v>4.45</v>
      </c>
      <c r="N91">
        <v>2.9</v>
      </c>
      <c r="O91">
        <v>1582.2</v>
      </c>
      <c r="P91">
        <v>3</v>
      </c>
      <c r="Q91" s="12">
        <v>0</v>
      </c>
      <c r="R91">
        <v>0.79</v>
      </c>
      <c r="S91">
        <v>5.0199999999999996</v>
      </c>
      <c r="T91">
        <f>O91/J91</f>
        <v>1.0383252395327471</v>
      </c>
      <c r="U91">
        <v>11</v>
      </c>
      <c r="V91">
        <v>22</v>
      </c>
      <c r="W91" t="s">
        <v>212</v>
      </c>
    </row>
    <row r="92" spans="1:25" x14ac:dyDescent="0.3">
      <c r="A92" t="s">
        <v>82</v>
      </c>
      <c r="B92" t="s">
        <v>213</v>
      </c>
      <c r="C92" t="s">
        <v>132</v>
      </c>
      <c r="D92" t="s">
        <v>20</v>
      </c>
      <c r="E92" t="s">
        <v>46</v>
      </c>
      <c r="F92" t="s">
        <v>154</v>
      </c>
      <c r="G92">
        <v>3</v>
      </c>
      <c r="H92">
        <v>74</v>
      </c>
      <c r="X92" t="s">
        <v>14</v>
      </c>
      <c r="Y92">
        <v>4</v>
      </c>
    </row>
    <row r="93" spans="1:25" x14ac:dyDescent="0.3">
      <c r="B93">
        <v>30</v>
      </c>
      <c r="J93">
        <v>1592.1</v>
      </c>
      <c r="K93" s="12">
        <v>0</v>
      </c>
      <c r="L93">
        <v>2.2999999999999998</v>
      </c>
      <c r="M93">
        <v>3.4</v>
      </c>
      <c r="N93">
        <v>2.9</v>
      </c>
      <c r="O93">
        <v>1693.7</v>
      </c>
      <c r="P93">
        <v>2.9</v>
      </c>
      <c r="Q93" s="12">
        <v>0</v>
      </c>
      <c r="R93">
        <v>2.4700000000000002</v>
      </c>
      <c r="S93">
        <v>3.94</v>
      </c>
      <c r="T93">
        <f>O93/J93</f>
        <v>1.0638150869920231</v>
      </c>
      <c r="U93">
        <v>4</v>
      </c>
      <c r="V93">
        <v>26</v>
      </c>
      <c r="W93" t="s">
        <v>214</v>
      </c>
    </row>
    <row r="94" spans="1:25" x14ac:dyDescent="0.3">
      <c r="B94">
        <v>50</v>
      </c>
      <c r="J94">
        <v>2270.5</v>
      </c>
      <c r="K94" s="12">
        <v>0</v>
      </c>
      <c r="L94">
        <v>2.66</v>
      </c>
      <c r="M94">
        <v>4.3499999999999996</v>
      </c>
      <c r="N94">
        <v>2.6</v>
      </c>
      <c r="O94">
        <v>2089.6999999999998</v>
      </c>
      <c r="P94">
        <v>2.7</v>
      </c>
      <c r="Q94" s="12">
        <v>0</v>
      </c>
      <c r="R94">
        <v>2.6</v>
      </c>
      <c r="S94">
        <v>4.4400000000000004</v>
      </c>
      <c r="T94">
        <f>O94/J94</f>
        <v>0.92036996256331194</v>
      </c>
      <c r="U94">
        <v>5</v>
      </c>
      <c r="V94">
        <v>24</v>
      </c>
      <c r="W94" t="s">
        <v>173</v>
      </c>
    </row>
    <row r="95" spans="1:25" x14ac:dyDescent="0.3">
      <c r="B95">
        <v>100</v>
      </c>
      <c r="J95">
        <v>2680.9</v>
      </c>
      <c r="K95" s="12">
        <v>0</v>
      </c>
      <c r="L95">
        <v>2.2799999999999998</v>
      </c>
      <c r="M95">
        <v>4.78</v>
      </c>
      <c r="N95">
        <v>2.6</v>
      </c>
      <c r="O95">
        <v>2377</v>
      </c>
      <c r="P95">
        <v>2.7</v>
      </c>
      <c r="Q95" s="12">
        <v>0</v>
      </c>
      <c r="R95">
        <v>2.7</v>
      </c>
      <c r="S95">
        <v>3.98</v>
      </c>
      <c r="T95">
        <f>O95/J95</f>
        <v>0.88664254541385357</v>
      </c>
      <c r="U95">
        <v>6</v>
      </c>
      <c r="V95">
        <v>26</v>
      </c>
      <c r="W95" t="s">
        <v>215</v>
      </c>
    </row>
    <row r="96" spans="1:25" x14ac:dyDescent="0.3">
      <c r="B96">
        <v>200</v>
      </c>
      <c r="J96">
        <v>2766.9</v>
      </c>
      <c r="K96" s="12">
        <v>0</v>
      </c>
      <c r="L96">
        <v>2.39</v>
      </c>
      <c r="M96">
        <v>4.55</v>
      </c>
      <c r="N96">
        <v>2.8</v>
      </c>
      <c r="O96">
        <v>1967</v>
      </c>
      <c r="P96">
        <v>2.9</v>
      </c>
      <c r="Q96" s="12">
        <v>0</v>
      </c>
      <c r="R96">
        <v>2.6</v>
      </c>
      <c r="S96">
        <v>4.6399999999999997</v>
      </c>
      <c r="T96">
        <f>O96/J96</f>
        <v>0.71090389967111201</v>
      </c>
      <c r="U96">
        <v>7</v>
      </c>
      <c r="V96">
        <v>24</v>
      </c>
      <c r="W96" t="s">
        <v>216</v>
      </c>
    </row>
    <row r="97" spans="1:25" x14ac:dyDescent="0.3">
      <c r="B97">
        <v>500</v>
      </c>
      <c r="J97">
        <v>2588</v>
      </c>
      <c r="K97" s="12">
        <v>0</v>
      </c>
      <c r="L97">
        <v>2.68</v>
      </c>
      <c r="M97">
        <v>4.37</v>
      </c>
      <c r="N97">
        <v>2.9</v>
      </c>
      <c r="O97">
        <v>1535</v>
      </c>
      <c r="P97">
        <v>3.2</v>
      </c>
      <c r="Q97" s="12">
        <v>0</v>
      </c>
      <c r="R97">
        <v>2.92</v>
      </c>
      <c r="S97">
        <v>4.51</v>
      </c>
      <c r="T97">
        <f>O97/J97</f>
        <v>0.59312210200927362</v>
      </c>
      <c r="U97">
        <v>8</v>
      </c>
      <c r="V97">
        <v>29</v>
      </c>
      <c r="W97" t="s">
        <v>174</v>
      </c>
    </row>
    <row r="98" spans="1:25" x14ac:dyDescent="0.3">
      <c r="A98" t="s">
        <v>82</v>
      </c>
      <c r="B98" t="s">
        <v>217</v>
      </c>
      <c r="C98" t="s">
        <v>132</v>
      </c>
      <c r="D98" t="s">
        <v>20</v>
      </c>
      <c r="E98" t="s">
        <v>46</v>
      </c>
      <c r="F98" t="s">
        <v>154</v>
      </c>
      <c r="G98">
        <v>3</v>
      </c>
      <c r="H98">
        <v>74</v>
      </c>
      <c r="X98" t="s">
        <v>14</v>
      </c>
      <c r="Y98">
        <v>4</v>
      </c>
    </row>
    <row r="99" spans="1:25" x14ac:dyDescent="0.3">
      <c r="B99">
        <v>30</v>
      </c>
      <c r="J99">
        <v>372.6</v>
      </c>
      <c r="K99" s="12">
        <v>0</v>
      </c>
      <c r="L99">
        <v>1.56</v>
      </c>
      <c r="M99">
        <v>5.33</v>
      </c>
      <c r="N99">
        <v>2.4</v>
      </c>
      <c r="O99">
        <v>1074.9000000000001</v>
      </c>
      <c r="P99">
        <v>2.2999999999999998</v>
      </c>
      <c r="Q99" s="12">
        <v>0</v>
      </c>
      <c r="R99">
        <v>1.34</v>
      </c>
      <c r="S99">
        <v>7.77</v>
      </c>
      <c r="T99">
        <f>O99/J99</f>
        <v>2.8848631239935587</v>
      </c>
      <c r="U99">
        <v>16</v>
      </c>
      <c r="V99">
        <v>17</v>
      </c>
      <c r="W99" t="s">
        <v>206</v>
      </c>
    </row>
    <row r="100" spans="1:25" x14ac:dyDescent="0.3">
      <c r="B100">
        <v>50</v>
      </c>
      <c r="J100">
        <v>358.4</v>
      </c>
      <c r="K100" s="12">
        <v>0</v>
      </c>
      <c r="L100">
        <v>1.32</v>
      </c>
      <c r="M100">
        <v>8.0299999999999994</v>
      </c>
      <c r="N100">
        <v>2.4</v>
      </c>
      <c r="O100">
        <v>1465.2</v>
      </c>
      <c r="P100">
        <v>2.2000000000000002</v>
      </c>
      <c r="Q100" s="12">
        <v>0</v>
      </c>
      <c r="R100">
        <v>1.82</v>
      </c>
      <c r="S100">
        <v>5.26</v>
      </c>
      <c r="T100">
        <f>O100/J100</f>
        <v>4.0881696428571432</v>
      </c>
      <c r="U100">
        <v>17</v>
      </c>
      <c r="V100">
        <v>16</v>
      </c>
      <c r="W100" t="s">
        <v>218</v>
      </c>
    </row>
    <row r="101" spans="1:25" x14ac:dyDescent="0.3">
      <c r="B101">
        <v>100</v>
      </c>
      <c r="J101">
        <v>475.4</v>
      </c>
      <c r="K101" s="12">
        <v>0</v>
      </c>
      <c r="L101">
        <v>1.95</v>
      </c>
      <c r="M101">
        <v>5.88</v>
      </c>
      <c r="N101">
        <v>2.4</v>
      </c>
      <c r="O101">
        <v>984.5</v>
      </c>
      <c r="P101">
        <v>2.2999999999999998</v>
      </c>
      <c r="Q101" s="12">
        <v>0</v>
      </c>
      <c r="R101">
        <v>2.04</v>
      </c>
      <c r="S101">
        <v>5.3</v>
      </c>
      <c r="T101">
        <f>O101/J101</f>
        <v>2.0708876735380732</v>
      </c>
      <c r="U101">
        <v>18</v>
      </c>
      <c r="V101">
        <v>17</v>
      </c>
      <c r="W101" t="s">
        <v>205</v>
      </c>
    </row>
    <row r="102" spans="1:25" x14ac:dyDescent="0.3">
      <c r="B102">
        <v>200</v>
      </c>
      <c r="J102">
        <v>300.7</v>
      </c>
      <c r="K102" s="12">
        <v>0</v>
      </c>
      <c r="L102">
        <v>1.56</v>
      </c>
      <c r="M102">
        <v>3.98</v>
      </c>
      <c r="N102">
        <v>2.2999999999999998</v>
      </c>
      <c r="O102">
        <v>595.20000000000005</v>
      </c>
      <c r="P102">
        <v>2.6</v>
      </c>
      <c r="Q102" s="12">
        <v>0</v>
      </c>
      <c r="R102">
        <v>1.61</v>
      </c>
      <c r="S102">
        <v>4.8499999999999996</v>
      </c>
      <c r="T102">
        <f>O102/J102</f>
        <v>1.9793814432989694</v>
      </c>
      <c r="U102">
        <v>19</v>
      </c>
      <c r="V102">
        <v>17</v>
      </c>
      <c r="W102" t="s">
        <v>136</v>
      </c>
    </row>
    <row r="103" spans="1:25" x14ac:dyDescent="0.3">
      <c r="B103">
        <v>500</v>
      </c>
      <c r="J103">
        <v>292.10000000000002</v>
      </c>
      <c r="K103" s="12">
        <v>0</v>
      </c>
      <c r="L103">
        <v>1.57</v>
      </c>
      <c r="M103">
        <v>4.58</v>
      </c>
      <c r="N103">
        <v>2.4</v>
      </c>
      <c r="O103">
        <v>259.8</v>
      </c>
      <c r="P103">
        <v>2.6</v>
      </c>
      <c r="Q103" s="12">
        <v>0</v>
      </c>
      <c r="R103">
        <v>1.47</v>
      </c>
      <c r="S103">
        <v>5.82</v>
      </c>
      <c r="T103">
        <f>O103/J103</f>
        <v>0.88942143101677507</v>
      </c>
      <c r="U103">
        <v>20</v>
      </c>
      <c r="V103">
        <v>16</v>
      </c>
      <c r="W103" t="s">
        <v>219</v>
      </c>
    </row>
    <row r="105" spans="1:25" x14ac:dyDescent="0.3">
      <c r="J105" s="6" t="s">
        <v>220</v>
      </c>
      <c r="K105" s="6" t="s">
        <v>123</v>
      </c>
      <c r="L105" s="6" t="s">
        <v>124</v>
      </c>
      <c r="M105" s="6" t="s">
        <v>125</v>
      </c>
      <c r="N105" s="6" t="s">
        <v>126</v>
      </c>
      <c r="O105" s="6" t="s">
        <v>221</v>
      </c>
      <c r="P105" s="6" t="s">
        <v>127</v>
      </c>
      <c r="Q105" s="6" t="s">
        <v>123</v>
      </c>
      <c r="R105" s="6" t="s">
        <v>128</v>
      </c>
      <c r="S105" s="6" t="s">
        <v>125</v>
      </c>
      <c r="T105" s="6" t="s">
        <v>129</v>
      </c>
    </row>
    <row r="107" spans="1:25" x14ac:dyDescent="0.3">
      <c r="I107" s="6" t="s">
        <v>222</v>
      </c>
      <c r="J107">
        <f t="shared" ref="J107:T107" si="0">AVERAGE(J3,J9,J15,J21,J27,J33,J39,J45,J51)</f>
        <v>788.63333333333333</v>
      </c>
      <c r="K107">
        <f t="shared" si="0"/>
        <v>0</v>
      </c>
      <c r="L107">
        <f t="shared" si="0"/>
        <v>0.85777777777777775</v>
      </c>
      <c r="M107">
        <f t="shared" si="0"/>
        <v>3.5422222222222222</v>
      </c>
      <c r="N107">
        <f t="shared" si="0"/>
        <v>2.3444444444444446</v>
      </c>
      <c r="O107">
        <f t="shared" si="0"/>
        <v>643.79999999999995</v>
      </c>
      <c r="P107">
        <f t="shared" si="0"/>
        <v>2.3777777777777782</v>
      </c>
      <c r="Q107">
        <f t="shared" si="0"/>
        <v>1.1111111111111112E-2</v>
      </c>
      <c r="R107">
        <f t="shared" si="0"/>
        <v>0.73222222222222211</v>
      </c>
      <c r="S107">
        <f t="shared" si="0"/>
        <v>3.69</v>
      </c>
      <c r="T107">
        <f t="shared" si="0"/>
        <v>0.81150068427686362</v>
      </c>
    </row>
    <row r="108" spans="1:25" x14ac:dyDescent="0.3">
      <c r="J108">
        <f t="shared" ref="J108:T108" si="1">STDEV(J3,J9,J15,J21,J27,J33,J39,J45,J51)</f>
        <v>475.96350437822446</v>
      </c>
      <c r="K108">
        <f t="shared" si="1"/>
        <v>0</v>
      </c>
      <c r="L108">
        <f t="shared" si="1"/>
        <v>0.67852372430479158</v>
      </c>
      <c r="M108">
        <f t="shared" si="1"/>
        <v>1.2796559867575523</v>
      </c>
      <c r="N108">
        <f t="shared" si="1"/>
        <v>1.2400716825158853</v>
      </c>
      <c r="O108">
        <f t="shared" si="1"/>
        <v>515.99194761158822</v>
      </c>
      <c r="P108">
        <f t="shared" si="1"/>
        <v>1.3617798810543666</v>
      </c>
      <c r="Q108">
        <f t="shared" si="1"/>
        <v>3.333333333333334E-2</v>
      </c>
      <c r="R108">
        <f t="shared" si="1"/>
        <v>0.37645643100423298</v>
      </c>
      <c r="S108">
        <f t="shared" si="1"/>
        <v>1.3659245952833561</v>
      </c>
      <c r="T108">
        <f t="shared" si="1"/>
        <v>0.32225547586370984</v>
      </c>
    </row>
    <row r="109" spans="1:25" x14ac:dyDescent="0.3">
      <c r="J109">
        <f t="shared" ref="J109:T109" si="2">J108/SQRT(9)</f>
        <v>158.65450145940815</v>
      </c>
      <c r="K109">
        <f t="shared" si="2"/>
        <v>0</v>
      </c>
      <c r="L109">
        <f t="shared" si="2"/>
        <v>0.22617457476826386</v>
      </c>
      <c r="M109">
        <f t="shared" si="2"/>
        <v>0.42655199558585077</v>
      </c>
      <c r="N109">
        <f t="shared" si="2"/>
        <v>0.41335722750529508</v>
      </c>
      <c r="O109">
        <f t="shared" si="2"/>
        <v>171.99731587052941</v>
      </c>
      <c r="P109">
        <f t="shared" si="2"/>
        <v>0.4539266270181222</v>
      </c>
      <c r="Q109">
        <f t="shared" si="2"/>
        <v>1.1111111111111113E-2</v>
      </c>
      <c r="R109">
        <f t="shared" si="2"/>
        <v>0.12548547700141099</v>
      </c>
      <c r="S109">
        <f t="shared" si="2"/>
        <v>0.45530819842778536</v>
      </c>
      <c r="T109">
        <f t="shared" si="2"/>
        <v>0.10741849195456994</v>
      </c>
    </row>
    <row r="110" spans="1:25" x14ac:dyDescent="0.3">
      <c r="J110">
        <f t="shared" ref="J110:T110" si="3">J107+J109</f>
        <v>947.28783479274148</v>
      </c>
      <c r="K110">
        <f t="shared" si="3"/>
        <v>0</v>
      </c>
      <c r="L110">
        <f t="shared" si="3"/>
        <v>1.0839523525460417</v>
      </c>
      <c r="M110">
        <f t="shared" si="3"/>
        <v>3.9687742178080727</v>
      </c>
      <c r="N110">
        <f t="shared" si="3"/>
        <v>2.7578016719497396</v>
      </c>
      <c r="O110">
        <f t="shared" si="3"/>
        <v>815.79731587052936</v>
      </c>
      <c r="P110">
        <f t="shared" si="3"/>
        <v>2.8317044047959006</v>
      </c>
      <c r="Q110">
        <f t="shared" si="3"/>
        <v>2.2222222222222227E-2</v>
      </c>
      <c r="R110">
        <f t="shared" si="3"/>
        <v>0.8577076992236331</v>
      </c>
      <c r="S110">
        <f t="shared" si="3"/>
        <v>4.1453081984277853</v>
      </c>
      <c r="T110">
        <f t="shared" si="3"/>
        <v>0.9189191762314336</v>
      </c>
    </row>
    <row r="112" spans="1:25" x14ac:dyDescent="0.3">
      <c r="I112" s="6" t="s">
        <v>223</v>
      </c>
      <c r="J112">
        <f t="shared" ref="J112:T112" si="4">AVERAGE(J69,J75,J81,J87,J93,J99,J57,J63)</f>
        <v>1100.125</v>
      </c>
      <c r="K112">
        <f t="shared" si="4"/>
        <v>0</v>
      </c>
      <c r="L112">
        <f t="shared" si="4"/>
        <v>1.32</v>
      </c>
      <c r="M112">
        <f t="shared" si="4"/>
        <v>4.5257142857142858</v>
      </c>
      <c r="N112">
        <f t="shared" si="4"/>
        <v>2.4249999999999998</v>
      </c>
      <c r="O112">
        <f t="shared" si="4"/>
        <v>1514.3</v>
      </c>
      <c r="P112">
        <f t="shared" si="4"/>
        <v>2.3374999999999999</v>
      </c>
      <c r="Q112">
        <f t="shared" si="4"/>
        <v>2.5000000000000001E-2</v>
      </c>
      <c r="R112">
        <f t="shared" si="4"/>
        <v>1.31125</v>
      </c>
      <c r="S112">
        <f t="shared" si="4"/>
        <v>6.0828571428571436</v>
      </c>
      <c r="T112">
        <f t="shared" si="4"/>
        <v>1.428541810526742</v>
      </c>
    </row>
    <row r="113" spans="9:20" x14ac:dyDescent="0.3">
      <c r="J113">
        <f t="shared" ref="J113:T113" si="5">STDEV(J69,J75,J81,J87,J93,J99,J57,J63)</f>
        <v>558.84330988211696</v>
      </c>
      <c r="K113">
        <f t="shared" si="5"/>
        <v>0</v>
      </c>
      <c r="L113">
        <f t="shared" si="5"/>
        <v>0.64493632022305647</v>
      </c>
      <c r="M113">
        <f t="shared" si="5"/>
        <v>1.9307240191428801</v>
      </c>
      <c r="N113">
        <f t="shared" si="5"/>
        <v>0.37701837772561797</v>
      </c>
      <c r="O113">
        <f t="shared" si="5"/>
        <v>1099.8697845004847</v>
      </c>
      <c r="P113">
        <f t="shared" si="5"/>
        <v>0.33779748793788061</v>
      </c>
      <c r="Q113">
        <f t="shared" si="5"/>
        <v>7.0710678118654752E-2</v>
      </c>
      <c r="R113">
        <f t="shared" si="5"/>
        <v>0.57017384566964668</v>
      </c>
      <c r="S113">
        <f t="shared" si="5"/>
        <v>1.9019263417713634</v>
      </c>
      <c r="T113">
        <f t="shared" si="5"/>
        <v>0.8077473865311745</v>
      </c>
    </row>
    <row r="114" spans="9:20" x14ac:dyDescent="0.3">
      <c r="J114">
        <f t="shared" ref="J114:S114" si="6">J113/SQRT(8)</f>
        <v>197.58094701919001</v>
      </c>
      <c r="K114">
        <f t="shared" si="6"/>
        <v>0</v>
      </c>
      <c r="L114">
        <f t="shared" si="6"/>
        <v>0.22801942273161097</v>
      </c>
      <c r="M114">
        <f t="shared" si="6"/>
        <v>0.68261402326783804</v>
      </c>
      <c r="N114">
        <f t="shared" si="6"/>
        <v>0.13329612576086783</v>
      </c>
      <c r="O114">
        <f t="shared" si="6"/>
        <v>388.8626915212397</v>
      </c>
      <c r="P114">
        <f t="shared" si="6"/>
        <v>0.11942944719432817</v>
      </c>
      <c r="Q114">
        <f t="shared" si="6"/>
        <v>2.4999999999999998E-2</v>
      </c>
      <c r="R114">
        <f t="shared" si="6"/>
        <v>0.20158689636410956</v>
      </c>
      <c r="S114">
        <f t="shared" si="6"/>
        <v>0.67243250679192712</v>
      </c>
      <c r="T114">
        <f>T113/SQRT(8)</f>
        <v>0.28558182725095238</v>
      </c>
    </row>
    <row r="115" spans="9:20" x14ac:dyDescent="0.3">
      <c r="J115">
        <f t="shared" ref="J115:T115" si="7">J112+J114</f>
        <v>1297.70594701919</v>
      </c>
      <c r="K115">
        <f t="shared" si="7"/>
        <v>0</v>
      </c>
      <c r="L115">
        <f t="shared" si="7"/>
        <v>1.5480194227316111</v>
      </c>
      <c r="M115">
        <f t="shared" si="7"/>
        <v>5.2083283089821242</v>
      </c>
      <c r="N115">
        <f t="shared" si="7"/>
        <v>2.5582961257608678</v>
      </c>
      <c r="O115">
        <f t="shared" si="7"/>
        <v>1903.1626915212396</v>
      </c>
      <c r="P115">
        <f t="shared" si="7"/>
        <v>2.4569294471943279</v>
      </c>
      <c r="Q115">
        <f t="shared" si="7"/>
        <v>0.05</v>
      </c>
      <c r="R115">
        <f t="shared" si="7"/>
        <v>1.5128368963641097</v>
      </c>
      <c r="S115">
        <f t="shared" si="7"/>
        <v>6.7552896496490709</v>
      </c>
      <c r="T115">
        <f t="shared" si="7"/>
        <v>1.7141236377776945</v>
      </c>
    </row>
    <row r="117" spans="9:20" x14ac:dyDescent="0.3">
      <c r="I117" s="6" t="s">
        <v>224</v>
      </c>
      <c r="J117">
        <f t="shared" ref="J117:T117" si="8">AVERAGE(J4,J10,J22,J28,J34,J40,J46,J52,J16)</f>
        <v>802.5</v>
      </c>
      <c r="K117">
        <f t="shared" si="8"/>
        <v>0</v>
      </c>
      <c r="L117">
        <f t="shared" si="8"/>
        <v>0.75444444444444447</v>
      </c>
      <c r="M117">
        <f t="shared" si="8"/>
        <v>3.6488888888888891</v>
      </c>
      <c r="N117">
        <f t="shared" si="8"/>
        <v>2.3555555555555556</v>
      </c>
      <c r="O117">
        <f t="shared" si="8"/>
        <v>705.26666666666677</v>
      </c>
      <c r="P117">
        <f t="shared" si="8"/>
        <v>2.3666666666666663</v>
      </c>
      <c r="Q117">
        <f t="shared" si="8"/>
        <v>8.1111111111111106E-2</v>
      </c>
      <c r="R117">
        <f t="shared" si="8"/>
        <v>0.71111111111111103</v>
      </c>
      <c r="S117">
        <f t="shared" si="8"/>
        <v>4.4722222222222223</v>
      </c>
      <c r="T117">
        <f t="shared" si="8"/>
        <v>0.88206029909198813</v>
      </c>
    </row>
    <row r="118" spans="9:20" x14ac:dyDescent="0.3">
      <c r="J118">
        <f t="shared" ref="J118:T118" si="9">STDEV(J4,J10,J22,J28,J34,J40,J46,J52,J16)</f>
        <v>665.6347947636151</v>
      </c>
      <c r="K118">
        <f t="shared" si="9"/>
        <v>0</v>
      </c>
      <c r="L118">
        <f t="shared" si="9"/>
        <v>0.61469730581626725</v>
      </c>
      <c r="M118">
        <f t="shared" si="9"/>
        <v>1.5247003348563639</v>
      </c>
      <c r="N118">
        <f t="shared" si="9"/>
        <v>1.3267546034507585</v>
      </c>
      <c r="O118">
        <f t="shared" si="9"/>
        <v>666.71687956733172</v>
      </c>
      <c r="P118">
        <f t="shared" si="9"/>
        <v>1.2649110640673522</v>
      </c>
      <c r="Q118">
        <f t="shared" si="9"/>
        <v>0.16189845926107857</v>
      </c>
      <c r="R118">
        <f t="shared" si="9"/>
        <v>0.4062771358458549</v>
      </c>
      <c r="S118">
        <f t="shared" si="9"/>
        <v>1.8084439290297181</v>
      </c>
      <c r="T118">
        <f t="shared" si="9"/>
        <v>0.23661424758145261</v>
      </c>
    </row>
    <row r="119" spans="9:20" x14ac:dyDescent="0.3">
      <c r="J119">
        <f t="shared" ref="J119:T119" si="10">J118/SQRT(9)</f>
        <v>221.87826492120504</v>
      </c>
      <c r="K119">
        <f t="shared" si="10"/>
        <v>0</v>
      </c>
      <c r="L119">
        <f t="shared" si="10"/>
        <v>0.20489910193875574</v>
      </c>
      <c r="M119">
        <f t="shared" si="10"/>
        <v>0.5082334449521213</v>
      </c>
      <c r="N119">
        <f t="shared" si="10"/>
        <v>0.44225153448358617</v>
      </c>
      <c r="O119">
        <f t="shared" si="10"/>
        <v>222.23895985577724</v>
      </c>
      <c r="P119">
        <f t="shared" si="10"/>
        <v>0.42163702135578407</v>
      </c>
      <c r="Q119">
        <f t="shared" si="10"/>
        <v>5.3966153087026188E-2</v>
      </c>
      <c r="R119">
        <f t="shared" si="10"/>
        <v>0.1354257119486183</v>
      </c>
      <c r="S119">
        <f t="shared" si="10"/>
        <v>0.60281464300990606</v>
      </c>
      <c r="T119">
        <f t="shared" si="10"/>
        <v>7.8871415860484198E-2</v>
      </c>
    </row>
    <row r="120" spans="9:20" x14ac:dyDescent="0.3">
      <c r="J120">
        <f t="shared" ref="J120:S120" si="11">J117+J119</f>
        <v>1024.3782649212051</v>
      </c>
      <c r="K120">
        <f t="shared" si="11"/>
        <v>0</v>
      </c>
      <c r="L120">
        <f t="shared" si="11"/>
        <v>0.95934354638320019</v>
      </c>
      <c r="M120">
        <f t="shared" si="11"/>
        <v>4.1571223338410102</v>
      </c>
      <c r="N120">
        <f t="shared" si="11"/>
        <v>2.7978070900391416</v>
      </c>
      <c r="O120">
        <f t="shared" si="11"/>
        <v>927.505626522444</v>
      </c>
      <c r="P120">
        <f t="shared" si="11"/>
        <v>2.7883036880224505</v>
      </c>
      <c r="Q120">
        <f t="shared" si="11"/>
        <v>0.13507726419813729</v>
      </c>
      <c r="R120">
        <f t="shared" si="11"/>
        <v>0.84653682305972933</v>
      </c>
      <c r="S120">
        <f t="shared" si="11"/>
        <v>5.0750368652321285</v>
      </c>
      <c r="T120">
        <f>T117+T119</f>
        <v>0.96093171495247232</v>
      </c>
    </row>
    <row r="122" spans="9:20" x14ac:dyDescent="0.3">
      <c r="I122" s="6" t="s">
        <v>225</v>
      </c>
      <c r="J122">
        <f t="shared" ref="J122:T122" si="12">AVERAGE(J58,J64,J70,J76,J82,J88,J94,J100)</f>
        <v>1581.6624999999997</v>
      </c>
      <c r="K122">
        <f t="shared" si="12"/>
        <v>0</v>
      </c>
      <c r="L122">
        <f t="shared" si="12"/>
        <v>1.3262499999999999</v>
      </c>
      <c r="M122">
        <f t="shared" si="12"/>
        <v>5.4012500000000001</v>
      </c>
      <c r="N122">
        <f t="shared" si="12"/>
        <v>2.4125000000000001</v>
      </c>
      <c r="O122">
        <f t="shared" si="12"/>
        <v>1934.2375000000002</v>
      </c>
      <c r="P122">
        <f t="shared" si="12"/>
        <v>2.3125</v>
      </c>
      <c r="Q122">
        <f t="shared" si="12"/>
        <v>0</v>
      </c>
      <c r="R122">
        <f t="shared" si="12"/>
        <v>1.42625</v>
      </c>
      <c r="S122">
        <f t="shared" si="12"/>
        <v>5.9874999999999989</v>
      </c>
      <c r="T122">
        <f t="shared" si="12"/>
        <v>1.4676847466349097</v>
      </c>
    </row>
    <row r="123" spans="9:20" x14ac:dyDescent="0.3">
      <c r="J123">
        <f t="shared" ref="J123:T123" si="13">STDEV(J58,J64,J70,J76,J82,J88,J94,J100)</f>
        <v>660.50143059756488</v>
      </c>
      <c r="K123">
        <f t="shared" si="13"/>
        <v>0</v>
      </c>
      <c r="L123">
        <f t="shared" si="13"/>
        <v>0.76114457984575534</v>
      </c>
      <c r="M123">
        <f t="shared" si="13"/>
        <v>2.2377695368379653</v>
      </c>
      <c r="N123">
        <f t="shared" si="13"/>
        <v>0.26958963523950674</v>
      </c>
      <c r="O123">
        <f t="shared" si="13"/>
        <v>975.69077205771032</v>
      </c>
      <c r="P123">
        <f t="shared" si="13"/>
        <v>0.29970223317724726</v>
      </c>
      <c r="Q123">
        <f t="shared" si="13"/>
        <v>0</v>
      </c>
      <c r="R123">
        <f t="shared" si="13"/>
        <v>0.60400892850543697</v>
      </c>
      <c r="S123">
        <f t="shared" si="13"/>
        <v>1.988069774573175</v>
      </c>
      <c r="T123">
        <f t="shared" si="13"/>
        <v>1.1082815704978026</v>
      </c>
    </row>
    <row r="124" spans="9:20" x14ac:dyDescent="0.3">
      <c r="J124">
        <f t="shared" ref="J124:S124" si="14">J123/SQRT(8)</f>
        <v>233.52252027947694</v>
      </c>
      <c r="K124">
        <f t="shared" si="14"/>
        <v>0</v>
      </c>
      <c r="L124">
        <f t="shared" si="14"/>
        <v>0.26910524693615956</v>
      </c>
      <c r="M124">
        <f t="shared" si="14"/>
        <v>0.79117100711540245</v>
      </c>
      <c r="N124">
        <f t="shared" si="14"/>
        <v>9.5314329607731521E-2</v>
      </c>
      <c r="O124">
        <f t="shared" si="14"/>
        <v>344.95878063157249</v>
      </c>
      <c r="P124">
        <f t="shared" si="14"/>
        <v>0.1059607407081917</v>
      </c>
      <c r="Q124">
        <f t="shared" si="14"/>
        <v>0</v>
      </c>
      <c r="R124">
        <f t="shared" si="14"/>
        <v>0.21354940462170752</v>
      </c>
      <c r="S124">
        <f t="shared" si="14"/>
        <v>0.70288880953635147</v>
      </c>
      <c r="T124">
        <f>T123/SQRT(8)</f>
        <v>0.39183670698153644</v>
      </c>
    </row>
    <row r="125" spans="9:20" x14ac:dyDescent="0.3">
      <c r="J125">
        <f t="shared" ref="J125:T125" si="15">J122+J124</f>
        <v>1815.1850202794767</v>
      </c>
      <c r="K125">
        <f t="shared" si="15"/>
        <v>0</v>
      </c>
      <c r="L125">
        <f t="shared" si="15"/>
        <v>1.5953552469361596</v>
      </c>
      <c r="M125">
        <f t="shared" si="15"/>
        <v>6.1924210071154029</v>
      </c>
      <c r="N125">
        <f t="shared" si="15"/>
        <v>2.5078143296077315</v>
      </c>
      <c r="O125">
        <f t="shared" si="15"/>
        <v>2279.1962806315728</v>
      </c>
      <c r="P125">
        <f t="shared" si="15"/>
        <v>2.4184607407081917</v>
      </c>
      <c r="Q125">
        <f t="shared" si="15"/>
        <v>0</v>
      </c>
      <c r="R125">
        <f t="shared" si="15"/>
        <v>1.6397994046217075</v>
      </c>
      <c r="S125">
        <f t="shared" si="15"/>
        <v>6.6903888095363504</v>
      </c>
      <c r="T125">
        <f t="shared" si="15"/>
        <v>1.8595214536164462</v>
      </c>
    </row>
    <row r="127" spans="9:20" x14ac:dyDescent="0.3">
      <c r="I127" s="6" t="s">
        <v>226</v>
      </c>
      <c r="J127">
        <f t="shared" ref="J127:T127" si="16">AVERAGE(J5,J11,J17,J23,J29,J35,J41,J47,J53)</f>
        <v>745.45555555555552</v>
      </c>
      <c r="K127">
        <f t="shared" si="16"/>
        <v>8.4444444444444447E-2</v>
      </c>
      <c r="L127">
        <f t="shared" si="16"/>
        <v>0.81333333333333313</v>
      </c>
      <c r="M127">
        <f t="shared" si="16"/>
        <v>3.6733333333333338</v>
      </c>
      <c r="N127">
        <f t="shared" si="16"/>
        <v>2.344444444444445</v>
      </c>
      <c r="O127">
        <f t="shared" si="16"/>
        <v>671.75555555555559</v>
      </c>
      <c r="P127">
        <f t="shared" si="16"/>
        <v>2.5444444444444443</v>
      </c>
      <c r="Q127">
        <f t="shared" si="16"/>
        <v>7.2222222222222229E-2</v>
      </c>
      <c r="R127">
        <f t="shared" si="16"/>
        <v>0.801111111111111</v>
      </c>
      <c r="S127">
        <f t="shared" si="16"/>
        <v>3.8122222222222217</v>
      </c>
      <c r="T127">
        <f t="shared" si="16"/>
        <v>0.82331095209224647</v>
      </c>
    </row>
    <row r="128" spans="9:20" x14ac:dyDescent="0.3">
      <c r="J128">
        <f t="shared" ref="J128:T128" si="17">STDEV(J5,J11,J17,J23,J29,J35,J41,J47,J53)</f>
        <v>651.25789843792131</v>
      </c>
      <c r="K128">
        <f t="shared" si="17"/>
        <v>0.20044395171163878</v>
      </c>
      <c r="L128">
        <f t="shared" si="17"/>
        <v>0.56581799193733684</v>
      </c>
      <c r="M128">
        <f t="shared" si="17"/>
        <v>2.136825917102279</v>
      </c>
      <c r="N128">
        <f t="shared" si="17"/>
        <v>1.3058628479965941</v>
      </c>
      <c r="O128">
        <f t="shared" si="17"/>
        <v>694.20988740998041</v>
      </c>
      <c r="P128">
        <f t="shared" si="17"/>
        <v>1.4187239963353608</v>
      </c>
      <c r="Q128">
        <f t="shared" si="17"/>
        <v>0.16791201399674904</v>
      </c>
      <c r="R128">
        <f t="shared" si="17"/>
        <v>0.40541473963228247</v>
      </c>
      <c r="S128">
        <f t="shared" si="17"/>
        <v>1.646661605930146</v>
      </c>
      <c r="T128">
        <f t="shared" si="17"/>
        <v>0.28245803359714922</v>
      </c>
    </row>
    <row r="129" spans="9:20" x14ac:dyDescent="0.3">
      <c r="J129">
        <f t="shared" ref="J129:T129" si="18">J128/SQRT(9)</f>
        <v>217.08596614597377</v>
      </c>
      <c r="K129">
        <f t="shared" si="18"/>
        <v>6.6814650570546266E-2</v>
      </c>
      <c r="L129">
        <f t="shared" si="18"/>
        <v>0.18860599731244562</v>
      </c>
      <c r="M129">
        <f t="shared" si="18"/>
        <v>0.7122753057007597</v>
      </c>
      <c r="N129">
        <f t="shared" si="18"/>
        <v>0.43528761599886473</v>
      </c>
      <c r="O129">
        <f t="shared" si="18"/>
        <v>231.40329580332681</v>
      </c>
      <c r="P129">
        <f t="shared" si="18"/>
        <v>0.47290799877845363</v>
      </c>
      <c r="Q129">
        <f t="shared" si="18"/>
        <v>5.5970671332249679E-2</v>
      </c>
      <c r="R129">
        <f t="shared" si="18"/>
        <v>0.13513824654409415</v>
      </c>
      <c r="S129">
        <f t="shared" si="18"/>
        <v>0.54888720197671537</v>
      </c>
      <c r="T129">
        <f t="shared" si="18"/>
        <v>9.4152677865716405E-2</v>
      </c>
    </row>
    <row r="130" spans="9:20" x14ac:dyDescent="0.3">
      <c r="J130">
        <f t="shared" ref="J130:T130" si="19">J127+J129</f>
        <v>962.54152170152929</v>
      </c>
      <c r="K130">
        <f t="shared" si="19"/>
        <v>0.15125909501499071</v>
      </c>
      <c r="L130">
        <f t="shared" si="19"/>
        <v>1.0019393306457787</v>
      </c>
      <c r="M130">
        <f t="shared" si="19"/>
        <v>4.3856086390340936</v>
      </c>
      <c r="N130">
        <f t="shared" si="19"/>
        <v>2.7797320604433096</v>
      </c>
      <c r="O130">
        <f t="shared" si="19"/>
        <v>903.15885135888243</v>
      </c>
      <c r="P130">
        <f t="shared" si="19"/>
        <v>3.0173524432228978</v>
      </c>
      <c r="Q130">
        <f t="shared" si="19"/>
        <v>0.12819289355447192</v>
      </c>
      <c r="R130">
        <f t="shared" si="19"/>
        <v>0.93624935765520512</v>
      </c>
      <c r="S130">
        <f t="shared" si="19"/>
        <v>4.3611094241989372</v>
      </c>
      <c r="T130">
        <f t="shared" si="19"/>
        <v>0.91746362995796282</v>
      </c>
    </row>
    <row r="132" spans="9:20" x14ac:dyDescent="0.3">
      <c r="I132" s="6" t="s">
        <v>227</v>
      </c>
      <c r="J132">
        <f t="shared" ref="J132:T132" si="20">AVERAGE(J59,J65,J71,J77,J89,J83,J95,J101)</f>
        <v>1454.9374999999998</v>
      </c>
      <c r="K132">
        <f t="shared" si="20"/>
        <v>0</v>
      </c>
      <c r="L132">
        <f t="shared" si="20"/>
        <v>1.2962499999999999</v>
      </c>
      <c r="M132">
        <f t="shared" si="20"/>
        <v>5.7575000000000003</v>
      </c>
      <c r="N132">
        <f t="shared" si="20"/>
        <v>2.4125000000000001</v>
      </c>
      <c r="O132">
        <f t="shared" si="20"/>
        <v>1498.1749999999997</v>
      </c>
      <c r="P132">
        <f t="shared" si="20"/>
        <v>2.4250000000000003</v>
      </c>
      <c r="Q132">
        <f t="shared" si="20"/>
        <v>3.7499999999999999E-2</v>
      </c>
      <c r="R132">
        <f t="shared" si="20"/>
        <v>1.4975000000000001</v>
      </c>
      <c r="S132">
        <f t="shared" si="20"/>
        <v>5.5512499999999996</v>
      </c>
      <c r="T132">
        <f t="shared" si="20"/>
        <v>1.1837657511205282</v>
      </c>
    </row>
    <row r="133" spans="9:20" x14ac:dyDescent="0.3">
      <c r="J133">
        <f t="shared" ref="J133:T133" si="21">STDEV(J59,J65,J71,J77,J89,J83,J95,J101)</f>
        <v>907.48609739449262</v>
      </c>
      <c r="K133">
        <f t="shared" si="21"/>
        <v>0</v>
      </c>
      <c r="L133">
        <f t="shared" si="21"/>
        <v>0.7583428832470368</v>
      </c>
      <c r="M133">
        <f t="shared" si="21"/>
        <v>2.6217973660394551</v>
      </c>
      <c r="N133">
        <f t="shared" si="21"/>
        <v>0.34820970692960207</v>
      </c>
      <c r="O133">
        <f t="shared" si="21"/>
        <v>890.67262664636985</v>
      </c>
      <c r="P133">
        <f t="shared" si="21"/>
        <v>0.30589447293376637</v>
      </c>
      <c r="Q133">
        <f t="shared" si="21"/>
        <v>0.10606601717798213</v>
      </c>
      <c r="R133">
        <f t="shared" si="21"/>
        <v>0.68545605256646436</v>
      </c>
      <c r="S133">
        <f t="shared" si="21"/>
        <v>2.8619695391211168</v>
      </c>
      <c r="T133">
        <f t="shared" si="21"/>
        <v>0.44885596796883953</v>
      </c>
    </row>
    <row r="134" spans="9:20" x14ac:dyDescent="0.3">
      <c r="J134">
        <f t="shared" ref="J134:T134" si="22">J133/SQRT(9)</f>
        <v>302.49536579816419</v>
      </c>
      <c r="K134">
        <f t="shared" si="22"/>
        <v>0</v>
      </c>
      <c r="L134">
        <f t="shared" si="22"/>
        <v>0.2527809610823456</v>
      </c>
      <c r="M134">
        <f t="shared" si="22"/>
        <v>0.873932455346485</v>
      </c>
      <c r="N134">
        <f t="shared" si="22"/>
        <v>0.11606990230986736</v>
      </c>
      <c r="O134">
        <f t="shared" si="22"/>
        <v>296.89087554878995</v>
      </c>
      <c r="P134">
        <f t="shared" si="22"/>
        <v>0.10196482431125546</v>
      </c>
      <c r="Q134">
        <f t="shared" si="22"/>
        <v>3.5355339059327376E-2</v>
      </c>
      <c r="R134">
        <f t="shared" si="22"/>
        <v>0.22848535085548813</v>
      </c>
      <c r="S134">
        <f t="shared" si="22"/>
        <v>0.95398984637370565</v>
      </c>
      <c r="T134">
        <f t="shared" si="22"/>
        <v>0.14961865598961319</v>
      </c>
    </row>
    <row r="135" spans="9:20" x14ac:dyDescent="0.3">
      <c r="J135">
        <f t="shared" ref="J135:T135" si="23">J132+J134</f>
        <v>1757.4328657981639</v>
      </c>
      <c r="K135">
        <f t="shared" si="23"/>
        <v>0</v>
      </c>
      <c r="L135">
        <f t="shared" si="23"/>
        <v>1.5490309610823454</v>
      </c>
      <c r="M135">
        <f t="shared" si="23"/>
        <v>6.6314324553464852</v>
      </c>
      <c r="N135">
        <f t="shared" si="23"/>
        <v>2.5285699023098673</v>
      </c>
      <c r="O135">
        <f t="shared" si="23"/>
        <v>1795.0658755487898</v>
      </c>
      <c r="P135">
        <f t="shared" si="23"/>
        <v>2.5269648243112557</v>
      </c>
      <c r="Q135">
        <f t="shared" si="23"/>
        <v>7.2855339059327368E-2</v>
      </c>
      <c r="R135">
        <f t="shared" si="23"/>
        <v>1.7259853508554881</v>
      </c>
      <c r="S135">
        <f t="shared" si="23"/>
        <v>6.5052398463737049</v>
      </c>
      <c r="T135">
        <f t="shared" si="23"/>
        <v>1.3333844071101413</v>
      </c>
    </row>
    <row r="137" spans="9:20" x14ac:dyDescent="0.3">
      <c r="I137" s="6" t="s">
        <v>228</v>
      </c>
      <c r="J137">
        <f t="shared" ref="J137:T137" si="24">AVERAGE(J12,J18,J24,J30,J36,J42,J48,J54)</f>
        <v>906.51250000000005</v>
      </c>
      <c r="K137">
        <f t="shared" si="24"/>
        <v>4.1250000000000002E-2</v>
      </c>
      <c r="L137">
        <f t="shared" si="24"/>
        <v>0.85749999999999993</v>
      </c>
      <c r="M137">
        <f t="shared" si="24"/>
        <v>4.2887500000000003</v>
      </c>
      <c r="N137">
        <f t="shared" si="24"/>
        <v>2.4750000000000001</v>
      </c>
      <c r="O137">
        <f t="shared" si="24"/>
        <v>720.91250000000002</v>
      </c>
      <c r="P137">
        <f t="shared" si="24"/>
        <v>2.6</v>
      </c>
      <c r="Q137">
        <f t="shared" si="24"/>
        <v>5.5000000000000007E-2</v>
      </c>
      <c r="R137">
        <f t="shared" si="24"/>
        <v>0.77500000000000013</v>
      </c>
      <c r="S137">
        <f t="shared" si="24"/>
        <v>3.94</v>
      </c>
      <c r="T137">
        <f t="shared" si="24"/>
        <v>0.76206259861008518</v>
      </c>
    </row>
    <row r="138" spans="9:20" x14ac:dyDescent="0.3">
      <c r="J138">
        <f t="shared" ref="J138:T138" si="25">STDEV(J12,J18,J24,J30,J36,J42,J48,J54)</f>
        <v>880.35037089542607</v>
      </c>
      <c r="K138">
        <f t="shared" si="25"/>
        <v>0.11667261889578034</v>
      </c>
      <c r="L138">
        <f t="shared" si="25"/>
        <v>0.41961717246625141</v>
      </c>
      <c r="M138">
        <f t="shared" si="25"/>
        <v>1.2910619936426633</v>
      </c>
      <c r="N138">
        <f t="shared" si="25"/>
        <v>1.3101254029399518</v>
      </c>
      <c r="O138">
        <f t="shared" si="25"/>
        <v>796.61338613174553</v>
      </c>
      <c r="P138">
        <f t="shared" si="25"/>
        <v>1.4312831406019664</v>
      </c>
      <c r="Q138">
        <f t="shared" si="25"/>
        <v>0.10677078252031312</v>
      </c>
      <c r="R138">
        <f t="shared" si="25"/>
        <v>0.43197222132910346</v>
      </c>
      <c r="S138">
        <f t="shared" si="25"/>
        <v>1.3784981475711684</v>
      </c>
      <c r="T138">
        <f t="shared" si="25"/>
        <v>0.21519043066069909</v>
      </c>
    </row>
    <row r="139" spans="9:20" x14ac:dyDescent="0.3">
      <c r="J139">
        <f t="shared" ref="J139:T139" si="26">J138/SQRT(8)</f>
        <v>311.250858540124</v>
      </c>
      <c r="K139">
        <f t="shared" si="26"/>
        <v>4.1249999999999995E-2</v>
      </c>
      <c r="L139">
        <f t="shared" si="26"/>
        <v>0.1483570740766057</v>
      </c>
      <c r="M139">
        <f t="shared" si="26"/>
        <v>0.45645934531847521</v>
      </c>
      <c r="N139">
        <f t="shared" si="26"/>
        <v>0.46319927831179891</v>
      </c>
      <c r="O139">
        <f t="shared" si="26"/>
        <v>281.64536365886744</v>
      </c>
      <c r="P139">
        <f t="shared" si="26"/>
        <v>0.50603500725881456</v>
      </c>
      <c r="Q139">
        <f t="shared" si="26"/>
        <v>3.7749172176353749E-2</v>
      </c>
      <c r="R139">
        <f t="shared" si="26"/>
        <v>0.15272524349301261</v>
      </c>
      <c r="S139">
        <f t="shared" si="26"/>
        <v>0.48737269400033362</v>
      </c>
      <c r="T139">
        <f t="shared" si="26"/>
        <v>7.6081306383316935E-2</v>
      </c>
    </row>
    <row r="140" spans="9:20" x14ac:dyDescent="0.3">
      <c r="J140">
        <f t="shared" ref="J140:T140" si="27">J137+J139</f>
        <v>1217.763358540124</v>
      </c>
      <c r="K140">
        <f t="shared" si="27"/>
        <v>8.249999999999999E-2</v>
      </c>
      <c r="L140">
        <f t="shared" si="27"/>
        <v>1.0058570740766055</v>
      </c>
      <c r="M140">
        <f t="shared" si="27"/>
        <v>4.7452093453184752</v>
      </c>
      <c r="N140">
        <f t="shared" si="27"/>
        <v>2.9381992783117989</v>
      </c>
      <c r="O140">
        <f t="shared" si="27"/>
        <v>1002.5578636588675</v>
      </c>
      <c r="P140">
        <f t="shared" si="27"/>
        <v>3.1060350072588148</v>
      </c>
      <c r="Q140">
        <f t="shared" si="27"/>
        <v>9.2749172176353756E-2</v>
      </c>
      <c r="R140">
        <f t="shared" si="27"/>
        <v>0.92772524349301277</v>
      </c>
      <c r="S140">
        <f t="shared" si="27"/>
        <v>4.4273726940003337</v>
      </c>
      <c r="T140">
        <f t="shared" si="27"/>
        <v>0.83814390499340208</v>
      </c>
    </row>
    <row r="142" spans="9:20" x14ac:dyDescent="0.3">
      <c r="I142" s="6" t="s">
        <v>229</v>
      </c>
      <c r="J142">
        <f t="shared" ref="J142:T142" si="28">AVERAGE(J60,J66,J72,J78,J90,J96,J102)</f>
        <v>1613.3</v>
      </c>
      <c r="K142">
        <f t="shared" si="28"/>
        <v>0</v>
      </c>
      <c r="L142">
        <f t="shared" si="28"/>
        <v>1.422857142857143</v>
      </c>
      <c r="M142">
        <f t="shared" si="28"/>
        <v>5.8114285714285705</v>
      </c>
      <c r="N142">
        <f t="shared" si="28"/>
        <v>2.4428571428571431</v>
      </c>
      <c r="O142">
        <f t="shared" si="28"/>
        <v>1381.1285714285716</v>
      </c>
      <c r="P142">
        <f t="shared" si="28"/>
        <v>2.4857142857142853</v>
      </c>
      <c r="Q142">
        <f t="shared" si="28"/>
        <v>0</v>
      </c>
      <c r="R142">
        <f t="shared" si="28"/>
        <v>1.5157142857142856</v>
      </c>
      <c r="S142">
        <f t="shared" si="28"/>
        <v>6.5228571428571431</v>
      </c>
      <c r="T142">
        <f t="shared" si="28"/>
        <v>0.9872302500549468</v>
      </c>
    </row>
    <row r="143" spans="9:20" x14ac:dyDescent="0.3">
      <c r="J143">
        <f t="shared" ref="J143:T143" si="29">STDEV(J60,J66,J72,J78,J90,J96,J102)</f>
        <v>894.35733350825706</v>
      </c>
      <c r="K143">
        <f t="shared" si="29"/>
        <v>0</v>
      </c>
      <c r="L143">
        <f t="shared" si="29"/>
        <v>0.66650116993431352</v>
      </c>
      <c r="M143">
        <f t="shared" si="29"/>
        <v>2.0573561397371858</v>
      </c>
      <c r="N143">
        <f t="shared" si="29"/>
        <v>0.395209408023739</v>
      </c>
      <c r="O143">
        <f t="shared" si="29"/>
        <v>673.91423716050008</v>
      </c>
      <c r="P143">
        <f t="shared" si="29"/>
        <v>0.38913824205360803</v>
      </c>
      <c r="Q143">
        <f t="shared" si="29"/>
        <v>0</v>
      </c>
      <c r="R143">
        <f t="shared" si="29"/>
        <v>0.67997198821856231</v>
      </c>
      <c r="S143">
        <f t="shared" si="29"/>
        <v>2.5019573290107227</v>
      </c>
      <c r="T143">
        <f t="shared" si="29"/>
        <v>0.44560526699479025</v>
      </c>
    </row>
    <row r="144" spans="9:20" x14ac:dyDescent="0.3">
      <c r="J144">
        <f t="shared" ref="J144:T144" si="30">J143/SQRT(7)</f>
        <v>338.03529824138604</v>
      </c>
      <c r="K144">
        <f t="shared" si="30"/>
        <v>0</v>
      </c>
      <c r="L144">
        <f t="shared" si="30"/>
        <v>0.2519137634542562</v>
      </c>
      <c r="M144">
        <f t="shared" si="30"/>
        <v>0.77760752914806341</v>
      </c>
      <c r="N144">
        <f t="shared" si="30"/>
        <v>0.14937511563198116</v>
      </c>
      <c r="O144">
        <f t="shared" si="30"/>
        <v>254.71563950178378</v>
      </c>
      <c r="P144">
        <f t="shared" si="30"/>
        <v>0.14708043058552905</v>
      </c>
      <c r="Q144">
        <f t="shared" si="30"/>
        <v>0</v>
      </c>
      <c r="R144">
        <f t="shared" si="30"/>
        <v>0.25700525418806536</v>
      </c>
      <c r="S144">
        <f t="shared" si="30"/>
        <v>0.94565098335111153</v>
      </c>
      <c r="T144">
        <f t="shared" si="30"/>
        <v>0.1684229599098219</v>
      </c>
    </row>
    <row r="145" spans="9:20" x14ac:dyDescent="0.3">
      <c r="J145">
        <f t="shared" ref="J145:T145" si="31">J142+J144</f>
        <v>1951.335298241386</v>
      </c>
      <c r="K145">
        <f t="shared" si="31"/>
        <v>0</v>
      </c>
      <c r="L145">
        <f t="shared" si="31"/>
        <v>1.6747709063113994</v>
      </c>
      <c r="M145">
        <f t="shared" si="31"/>
        <v>6.5890361005766342</v>
      </c>
      <c r="N145">
        <f t="shared" si="31"/>
        <v>2.5922322584891244</v>
      </c>
      <c r="O145">
        <f t="shared" si="31"/>
        <v>1635.8442109303553</v>
      </c>
      <c r="P145">
        <f t="shared" si="31"/>
        <v>2.6327947162998142</v>
      </c>
      <c r="Q145">
        <f t="shared" si="31"/>
        <v>0</v>
      </c>
      <c r="R145">
        <f t="shared" si="31"/>
        <v>1.772719539902351</v>
      </c>
      <c r="S145">
        <f t="shared" si="31"/>
        <v>7.4685081262082544</v>
      </c>
      <c r="T145">
        <f t="shared" si="31"/>
        <v>1.1556532099647687</v>
      </c>
    </row>
    <row r="147" spans="9:20" x14ac:dyDescent="0.3">
      <c r="I147" s="6" t="s">
        <v>230</v>
      </c>
      <c r="J147">
        <f t="shared" ref="J147:T147" si="32">AVERAGE(J13,J19,J25,J31,J37,J43,J49,J55)</f>
        <v>994.38750000000005</v>
      </c>
      <c r="K147">
        <f t="shared" si="32"/>
        <v>0.02</v>
      </c>
      <c r="L147">
        <f t="shared" si="32"/>
        <v>0.84874999999999989</v>
      </c>
      <c r="M147">
        <f t="shared" si="32"/>
        <v>4.3462499999999995</v>
      </c>
      <c r="N147">
        <f t="shared" si="32"/>
        <v>2.4874999999999998</v>
      </c>
      <c r="O147">
        <f t="shared" si="32"/>
        <v>647.35</v>
      </c>
      <c r="P147">
        <f t="shared" si="32"/>
        <v>2.6</v>
      </c>
      <c r="Q147">
        <f t="shared" si="32"/>
        <v>5.5000000000000007E-2</v>
      </c>
      <c r="R147">
        <f t="shared" si="32"/>
        <v>0.9375</v>
      </c>
      <c r="S147">
        <f t="shared" si="32"/>
        <v>3.8062500000000004</v>
      </c>
      <c r="T147">
        <f t="shared" si="32"/>
        <v>0.65000228509593783</v>
      </c>
    </row>
    <row r="148" spans="9:20" x14ac:dyDescent="0.3">
      <c r="J148">
        <f t="shared" ref="J148:T148" si="33">STDEV(J13,J19,J25,J31,J37,J43,J49,J55)</f>
        <v>1005.1230179684474</v>
      </c>
      <c r="K148">
        <f t="shared" si="33"/>
        <v>5.6568542494923803E-2</v>
      </c>
      <c r="L148">
        <f t="shared" si="33"/>
        <v>0.42575772788892879</v>
      </c>
      <c r="M148">
        <f t="shared" si="33"/>
        <v>1.2411047785858271</v>
      </c>
      <c r="N148">
        <f t="shared" si="33"/>
        <v>1.4065535386692039</v>
      </c>
      <c r="O148">
        <f t="shared" si="33"/>
        <v>670.98111959811706</v>
      </c>
      <c r="P148">
        <f t="shared" si="33"/>
        <v>1.4870872776769259</v>
      </c>
      <c r="Q148">
        <f t="shared" si="33"/>
        <v>0.10677078252031312</v>
      </c>
      <c r="R148">
        <f t="shared" si="33"/>
        <v>0.55833297796719328</v>
      </c>
      <c r="S148">
        <f t="shared" si="33"/>
        <v>1.6827183577261433</v>
      </c>
      <c r="T148">
        <f t="shared" si="33"/>
        <v>0.22523684851290177</v>
      </c>
    </row>
    <row r="149" spans="9:20" x14ac:dyDescent="0.3">
      <c r="J149">
        <f t="shared" ref="J149:T149" si="34">J148/SQRT(8)</f>
        <v>355.36465096608856</v>
      </c>
      <c r="K149">
        <f t="shared" si="34"/>
        <v>0.02</v>
      </c>
      <c r="L149">
        <f t="shared" si="34"/>
        <v>0.1505280882664192</v>
      </c>
      <c r="M149">
        <f t="shared" si="34"/>
        <v>0.43879680255053344</v>
      </c>
      <c r="N149">
        <f t="shared" si="34"/>
        <v>0.49729177264746438</v>
      </c>
      <c r="O149">
        <f t="shared" si="34"/>
        <v>237.2276498579852</v>
      </c>
      <c r="P149">
        <f t="shared" si="34"/>
        <v>0.52576474913079829</v>
      </c>
      <c r="Q149">
        <f t="shared" si="34"/>
        <v>3.7749172176353749E-2</v>
      </c>
      <c r="R149">
        <f t="shared" si="34"/>
        <v>0.19740051744034079</v>
      </c>
      <c r="S149">
        <f t="shared" si="34"/>
        <v>0.59493078078762329</v>
      </c>
      <c r="T149">
        <f t="shared" si="34"/>
        <v>7.9633251478279987E-2</v>
      </c>
    </row>
    <row r="150" spans="9:20" x14ac:dyDescent="0.3">
      <c r="J150">
        <f t="shared" ref="J150:T150" si="35">J147+J149</f>
        <v>1349.7521509660887</v>
      </c>
      <c r="K150">
        <f t="shared" si="35"/>
        <v>0.04</v>
      </c>
      <c r="L150">
        <f t="shared" si="35"/>
        <v>0.99927808826641906</v>
      </c>
      <c r="M150">
        <f t="shared" si="35"/>
        <v>4.7850468025505331</v>
      </c>
      <c r="N150">
        <f t="shared" si="35"/>
        <v>2.9847917726474642</v>
      </c>
      <c r="O150">
        <f t="shared" si="35"/>
        <v>884.57764985798519</v>
      </c>
      <c r="P150">
        <f t="shared" si="35"/>
        <v>3.1257647491307985</v>
      </c>
      <c r="Q150">
        <f t="shared" si="35"/>
        <v>9.2749172176353756E-2</v>
      </c>
      <c r="R150">
        <f t="shared" si="35"/>
        <v>1.1349005174403408</v>
      </c>
      <c r="S150">
        <f t="shared" si="35"/>
        <v>4.401180780787624</v>
      </c>
      <c r="T150">
        <f t="shared" si="35"/>
        <v>0.72963553657421776</v>
      </c>
    </row>
    <row r="152" spans="9:20" x14ac:dyDescent="0.3">
      <c r="I152" s="6" t="s">
        <v>231</v>
      </c>
      <c r="J152">
        <f t="shared" ref="J152:T152" si="36">AVERAGE(J61,J67,J79,J91,J97,J103)</f>
        <v>1949.7666666666667</v>
      </c>
      <c r="K152">
        <f t="shared" si="36"/>
        <v>0</v>
      </c>
      <c r="L152">
        <f t="shared" si="36"/>
        <v>1.5383333333333333</v>
      </c>
      <c r="M152">
        <f t="shared" si="36"/>
        <v>5.9966666666666661</v>
      </c>
      <c r="N152">
        <f t="shared" si="36"/>
        <v>2.4333333333333331</v>
      </c>
      <c r="O152">
        <f t="shared" si="36"/>
        <v>1396.0833333333333</v>
      </c>
      <c r="P152">
        <f t="shared" si="36"/>
        <v>2.5499999999999998</v>
      </c>
      <c r="Q152">
        <f t="shared" si="36"/>
        <v>0</v>
      </c>
      <c r="R152">
        <f t="shared" si="36"/>
        <v>1.5916666666666668</v>
      </c>
      <c r="S152">
        <f t="shared" si="36"/>
        <v>6.4233333333333329</v>
      </c>
      <c r="T152">
        <f t="shared" si="36"/>
        <v>0.78356846951622316</v>
      </c>
    </row>
    <row r="153" spans="9:20" x14ac:dyDescent="0.3">
      <c r="J153">
        <f t="shared" ref="J153:T153" si="37">STDEV(J61,J67,J79,J91,J97,J103)</f>
        <v>1427.5960936716892</v>
      </c>
      <c r="K153">
        <f t="shared" si="37"/>
        <v>0</v>
      </c>
      <c r="L153">
        <f t="shared" si="37"/>
        <v>0.6964888130233442</v>
      </c>
      <c r="M153">
        <f t="shared" si="37"/>
        <v>2.4062391125294846</v>
      </c>
      <c r="N153">
        <f t="shared" si="37"/>
        <v>0.39832984656772497</v>
      </c>
      <c r="O153">
        <f t="shared" si="37"/>
        <v>852.29931459943509</v>
      </c>
      <c r="P153">
        <f t="shared" si="37"/>
        <v>0.53197744313081663</v>
      </c>
      <c r="Q153">
        <f t="shared" si="37"/>
        <v>0</v>
      </c>
      <c r="R153">
        <f t="shared" si="37"/>
        <v>0.76413131506742116</v>
      </c>
      <c r="S153">
        <f t="shared" si="37"/>
        <v>2.0281485810134012</v>
      </c>
      <c r="T153">
        <f t="shared" si="37"/>
        <v>0.16548881028524659</v>
      </c>
    </row>
    <row r="154" spans="9:20" x14ac:dyDescent="0.3">
      <c r="J154">
        <f t="shared" ref="J154:T154" si="38">J153/SQRT(6)</f>
        <v>582.81366471435604</v>
      </c>
      <c r="K154">
        <f t="shared" si="38"/>
        <v>0</v>
      </c>
      <c r="L154">
        <f t="shared" si="38"/>
        <v>0.28434036724398543</v>
      </c>
      <c r="M154">
        <f t="shared" si="38"/>
        <v>0.98234300413744513</v>
      </c>
      <c r="N154">
        <f t="shared" si="38"/>
        <v>0.16261747890200659</v>
      </c>
      <c r="O154">
        <f t="shared" si="38"/>
        <v>347.94973814874157</v>
      </c>
      <c r="P154">
        <f t="shared" si="38"/>
        <v>0.21717888172349281</v>
      </c>
      <c r="Q154">
        <f t="shared" si="38"/>
        <v>0</v>
      </c>
      <c r="R154">
        <f t="shared" si="38"/>
        <v>0.31195530306617819</v>
      </c>
      <c r="S154">
        <f t="shared" si="38"/>
        <v>0.82798819100543075</v>
      </c>
      <c r="T154">
        <f t="shared" si="38"/>
        <v>6.7560523889850482E-2</v>
      </c>
    </row>
    <row r="155" spans="9:20" x14ac:dyDescent="0.3">
      <c r="J155">
        <f t="shared" ref="J155:T155" si="39">J152+J154</f>
        <v>2532.5803313810229</v>
      </c>
      <c r="K155">
        <f t="shared" si="39"/>
        <v>0</v>
      </c>
      <c r="L155">
        <f t="shared" si="39"/>
        <v>1.8226737005773188</v>
      </c>
      <c r="M155">
        <f t="shared" si="39"/>
        <v>6.9790096708041114</v>
      </c>
      <c r="N155">
        <f t="shared" si="39"/>
        <v>2.5959508122353396</v>
      </c>
      <c r="O155">
        <f t="shared" si="39"/>
        <v>1744.0330714820748</v>
      </c>
      <c r="P155">
        <f t="shared" si="39"/>
        <v>2.7671788817234928</v>
      </c>
      <c r="Q155">
        <f t="shared" si="39"/>
        <v>0</v>
      </c>
      <c r="R155">
        <f t="shared" si="39"/>
        <v>1.9036219697328449</v>
      </c>
      <c r="S155">
        <f t="shared" si="39"/>
        <v>7.2513215243387634</v>
      </c>
      <c r="T155">
        <f t="shared" si="39"/>
        <v>0.85112899340607362</v>
      </c>
    </row>
    <row r="157" spans="9:20" x14ac:dyDescent="0.3">
      <c r="O157" s="10"/>
      <c r="T157" s="6" t="s">
        <v>232</v>
      </c>
    </row>
    <row r="165" spans="11:11" x14ac:dyDescent="0.3">
      <c r="K165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Evoked AMPA NMDA</vt:lpstr>
      <vt:lpstr>Onset analysis</vt:lpstr>
      <vt:lpstr>Paired pulse ratio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2025-07-12T13:39:55Z</dcterms:modified>
</cp:coreProperties>
</file>