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B207EC4C-3474-4002-AF2B-5A444DCA9D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mb. props SST ctrl vs cHet" sheetId="1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7" i="13" l="1"/>
  <c r="AB38" i="13" s="1"/>
  <c r="AA37" i="13"/>
  <c r="AA38" i="13" s="1"/>
  <c r="W37" i="13"/>
  <c r="W38" i="13" s="1"/>
  <c r="T37" i="13"/>
  <c r="T38" i="13" s="1"/>
  <c r="S37" i="13"/>
  <c r="S38" i="13" s="1"/>
  <c r="Q37" i="13"/>
  <c r="Q38" i="13" s="1"/>
  <c r="P37" i="13"/>
  <c r="P38" i="13" s="1"/>
  <c r="O37" i="13"/>
  <c r="O38" i="13" s="1"/>
  <c r="N37" i="13"/>
  <c r="N38" i="13" s="1"/>
  <c r="M37" i="13"/>
  <c r="M38" i="13" s="1"/>
  <c r="L37" i="13"/>
  <c r="L38" i="13" s="1"/>
  <c r="K37" i="13"/>
  <c r="K38" i="13" s="1"/>
  <c r="J37" i="13"/>
  <c r="J38" i="13" s="1"/>
  <c r="I37" i="13"/>
  <c r="I38" i="13" s="1"/>
  <c r="AB36" i="13"/>
  <c r="AA36" i="13"/>
  <c r="W36" i="13"/>
  <c r="T36" i="13"/>
  <c r="S36" i="13"/>
  <c r="Q36" i="13"/>
  <c r="P36" i="13"/>
  <c r="O36" i="13"/>
  <c r="N36" i="13"/>
  <c r="M36" i="13"/>
  <c r="L36" i="13"/>
  <c r="K36" i="13"/>
  <c r="J36" i="13"/>
  <c r="I36" i="13"/>
  <c r="AB33" i="13"/>
  <c r="AB34" i="13" s="1"/>
  <c r="AA33" i="13"/>
  <c r="AA34" i="13" s="1"/>
  <c r="W33" i="13"/>
  <c r="W34" i="13" s="1"/>
  <c r="T33" i="13"/>
  <c r="T34" i="13" s="1"/>
  <c r="S33" i="13"/>
  <c r="S34" i="13" s="1"/>
  <c r="Q33" i="13"/>
  <c r="Q34" i="13" s="1"/>
  <c r="P33" i="13"/>
  <c r="P34" i="13" s="1"/>
  <c r="O33" i="13"/>
  <c r="O34" i="13" s="1"/>
  <c r="N33" i="13"/>
  <c r="N34" i="13" s="1"/>
  <c r="M33" i="13"/>
  <c r="M34" i="13" s="1"/>
  <c r="L33" i="13"/>
  <c r="L34" i="13" s="1"/>
  <c r="K33" i="13"/>
  <c r="K34" i="13" s="1"/>
  <c r="J33" i="13"/>
  <c r="J34" i="13" s="1"/>
  <c r="I33" i="13"/>
  <c r="I34" i="13" s="1"/>
  <c r="AB32" i="13"/>
  <c r="AA32" i="13"/>
  <c r="W32" i="13"/>
  <c r="T32" i="13"/>
  <c r="S32" i="13"/>
  <c r="Q32" i="13"/>
  <c r="P32" i="13"/>
  <c r="O32" i="13"/>
  <c r="N32" i="13"/>
  <c r="M32" i="13"/>
  <c r="L32" i="13"/>
  <c r="K32" i="13"/>
  <c r="J32" i="13"/>
  <c r="I32" i="13"/>
  <c r="R28" i="13"/>
  <c r="R27" i="13"/>
  <c r="R26" i="13"/>
  <c r="R25" i="13"/>
  <c r="Z24" i="13"/>
  <c r="Y24" i="13"/>
  <c r="X24" i="13"/>
  <c r="V24" i="13"/>
  <c r="U24" i="13"/>
  <c r="R24" i="13"/>
  <c r="R23" i="13"/>
  <c r="Y22" i="13"/>
  <c r="X22" i="13"/>
  <c r="V22" i="13"/>
  <c r="U22" i="13"/>
  <c r="R22" i="13"/>
  <c r="R21" i="13"/>
  <c r="Y20" i="13"/>
  <c r="X20" i="13"/>
  <c r="V20" i="13"/>
  <c r="U20" i="13"/>
  <c r="R20" i="13"/>
  <c r="Y19" i="13"/>
  <c r="X19" i="13"/>
  <c r="V19" i="13"/>
  <c r="U19" i="13"/>
  <c r="R19" i="13"/>
  <c r="Z18" i="13"/>
  <c r="Y18" i="13"/>
  <c r="X18" i="13"/>
  <c r="V18" i="13"/>
  <c r="U18" i="13"/>
  <c r="R18" i="13"/>
  <c r="Z17" i="13"/>
  <c r="Y17" i="13"/>
  <c r="X17" i="13"/>
  <c r="V17" i="13"/>
  <c r="U17" i="13"/>
  <c r="R17" i="13"/>
  <c r="Z16" i="13"/>
  <c r="Y16" i="13"/>
  <c r="X16" i="13"/>
  <c r="V16" i="13"/>
  <c r="U16" i="13"/>
  <c r="R16" i="13"/>
  <c r="Z15" i="13"/>
  <c r="Y15" i="13"/>
  <c r="X15" i="13"/>
  <c r="V15" i="13"/>
  <c r="U15" i="13"/>
  <c r="R15" i="13"/>
  <c r="Z14" i="13"/>
  <c r="Y14" i="13"/>
  <c r="X14" i="13"/>
  <c r="V14" i="13"/>
  <c r="U14" i="13"/>
  <c r="R14" i="13"/>
  <c r="R13" i="13"/>
  <c r="R12" i="13"/>
  <c r="R11" i="13"/>
  <c r="Y10" i="13"/>
  <c r="X10" i="13"/>
  <c r="V10" i="13"/>
  <c r="U10" i="13"/>
  <c r="R10" i="13"/>
  <c r="R9" i="13"/>
  <c r="Y8" i="13"/>
  <c r="X8" i="13"/>
  <c r="V8" i="13"/>
  <c r="U8" i="13"/>
  <c r="R8" i="13"/>
  <c r="Y7" i="13"/>
  <c r="X7" i="13"/>
  <c r="V7" i="13"/>
  <c r="U7" i="13"/>
  <c r="R7" i="13"/>
  <c r="Y6" i="13"/>
  <c r="X6" i="13"/>
  <c r="V6" i="13"/>
  <c r="U6" i="13"/>
  <c r="R6" i="13"/>
  <c r="Z5" i="13"/>
  <c r="Y5" i="13"/>
  <c r="X5" i="13"/>
  <c r="V5" i="13"/>
  <c r="U5" i="13"/>
  <c r="R5" i="13"/>
  <c r="Y4" i="13"/>
  <c r="X4" i="13"/>
  <c r="V4" i="13"/>
  <c r="U4" i="13"/>
  <c r="R4" i="13"/>
  <c r="Z3" i="13"/>
  <c r="Y3" i="13"/>
  <c r="X3" i="13"/>
  <c r="V3" i="13"/>
  <c r="U3" i="13"/>
  <c r="R3" i="13"/>
  <c r="Z2" i="13"/>
  <c r="Y2" i="13"/>
  <c r="X2" i="13"/>
  <c r="V2" i="13"/>
  <c r="U2" i="13"/>
  <c r="R2" i="13"/>
  <c r="V33" i="13" l="1"/>
  <c r="V34" i="13" s="1"/>
  <c r="Y37" i="13"/>
  <c r="Y38" i="13" s="1"/>
  <c r="Z37" i="13"/>
  <c r="Z38" i="13" s="1"/>
  <c r="X32" i="13"/>
  <c r="R37" i="13"/>
  <c r="R38" i="13" s="1"/>
  <c r="Y32" i="13"/>
  <c r="Z33" i="13"/>
  <c r="Z34" i="13" s="1"/>
  <c r="U36" i="13"/>
  <c r="V36" i="13"/>
  <c r="R32" i="13"/>
  <c r="U33" i="13"/>
  <c r="U34" i="13" s="1"/>
  <c r="Y33" i="13"/>
  <c r="Y34" i="13" s="1"/>
  <c r="X37" i="13"/>
  <c r="X38" i="13" s="1"/>
  <c r="R36" i="13"/>
  <c r="Z32" i="13"/>
  <c r="R33" i="13"/>
  <c r="R34" i="13" s="1"/>
  <c r="X33" i="13"/>
  <c r="X34" i="13" s="1"/>
  <c r="U37" i="13"/>
  <c r="U38" i="13" s="1"/>
  <c r="V37" i="13"/>
  <c r="V38" i="13" s="1"/>
  <c r="V32" i="13"/>
  <c r="Y36" i="13"/>
  <c r="Z36" i="13"/>
  <c r="U32" i="13"/>
  <c r="X36" i="13"/>
</calcChain>
</file>

<file path=xl/sharedStrings.xml><?xml version="1.0" encoding="utf-8"?>
<sst xmlns="http://schemas.openxmlformats.org/spreadsheetml/2006/main" count="317" uniqueCount="114">
  <si>
    <t>Cell</t>
  </si>
  <si>
    <t>Genotype</t>
  </si>
  <si>
    <t>Sex</t>
  </si>
  <si>
    <t>DOB</t>
  </si>
  <si>
    <t>Age</t>
  </si>
  <si>
    <t>Anatomy</t>
  </si>
  <si>
    <t>Layer</t>
  </si>
  <si>
    <t>Tag</t>
  </si>
  <si>
    <t>Animal 5</t>
  </si>
  <si>
    <t>GFP</t>
  </si>
  <si>
    <t>Animal 6</t>
  </si>
  <si>
    <t>Animal 11</t>
  </si>
  <si>
    <t>Animal 12</t>
  </si>
  <si>
    <t>Animal 13</t>
  </si>
  <si>
    <t>Animal 14</t>
  </si>
  <si>
    <t>Animal 15</t>
  </si>
  <si>
    <t>cHet</t>
  </si>
  <si>
    <t>SD</t>
  </si>
  <si>
    <t>SE</t>
  </si>
  <si>
    <t>p value</t>
  </si>
  <si>
    <t>Animal 1</t>
  </si>
  <si>
    <t>Animal 2</t>
  </si>
  <si>
    <t>Animal 3</t>
  </si>
  <si>
    <t>Animal 4</t>
  </si>
  <si>
    <t>Animal 7</t>
  </si>
  <si>
    <t>Animal 8</t>
  </si>
  <si>
    <t>Animal 9</t>
  </si>
  <si>
    <t>Animal 10</t>
  </si>
  <si>
    <t>control</t>
  </si>
  <si>
    <t>ID</t>
  </si>
  <si>
    <t>Cm</t>
  </si>
  <si>
    <t>020822RF2</t>
  </si>
  <si>
    <t>30.05.22</t>
  </si>
  <si>
    <t>06.06.22</t>
  </si>
  <si>
    <t>01.07.22</t>
  </si>
  <si>
    <t>M</t>
  </si>
  <si>
    <t>28.04.22</t>
  </si>
  <si>
    <t>03.05.22</t>
  </si>
  <si>
    <t>20.05.22</t>
  </si>
  <si>
    <t>AVG control</t>
  </si>
  <si>
    <t>AVG cHet</t>
  </si>
  <si>
    <t>Mouse Line</t>
  </si>
  <si>
    <t>Vm</t>
  </si>
  <si>
    <t>Rm</t>
  </si>
  <si>
    <t>Rheobase, pA</t>
  </si>
  <si>
    <t>Latency ms</t>
  </si>
  <si>
    <t>AP ampl, mV</t>
  </si>
  <si>
    <t>AP dur, ms</t>
  </si>
  <si>
    <t>AP thresh, mV</t>
  </si>
  <si>
    <t>File #</t>
  </si>
  <si>
    <t>Firing</t>
  </si>
  <si>
    <t>Injected current</t>
  </si>
  <si>
    <t>Nkx2.1cre RCE Syngap1 flox</t>
  </si>
  <si>
    <t>0 pA</t>
  </si>
  <si>
    <t>50 pA</t>
  </si>
  <si>
    <t>10 pA</t>
  </si>
  <si>
    <t>30 pA</t>
  </si>
  <si>
    <t>20 pA</t>
  </si>
  <si>
    <t>40 pA</t>
  </si>
  <si>
    <t>20 Pa</t>
  </si>
  <si>
    <t>Fss</t>
  </si>
  <si>
    <t>19.07.22</t>
  </si>
  <si>
    <t>10 Pa</t>
  </si>
  <si>
    <t>AP area</t>
  </si>
  <si>
    <t>fAHP, mV</t>
  </si>
  <si>
    <t>fAHP dur. (ms)</t>
  </si>
  <si>
    <t>sAHP, mV</t>
  </si>
  <si>
    <t>spike amplit. AP index At 2x rheobase</t>
  </si>
  <si>
    <t xml:space="preserve">spike freq. AP index at 2x rheobase </t>
  </si>
  <si>
    <t>Firing freq. (n spikes in 500 ms) Hz at 2x rheobase</t>
  </si>
  <si>
    <t>Current dep. Block</t>
  </si>
  <si>
    <t>mV dep. Block</t>
  </si>
  <si>
    <t>140722RF2</t>
  </si>
  <si>
    <t>regular</t>
  </si>
  <si>
    <t>020822RF1</t>
  </si>
  <si>
    <t>regular adapting</t>
  </si>
  <si>
    <t>180822RF4</t>
  </si>
  <si>
    <t>190822RF1</t>
  </si>
  <si>
    <t>220822RF4c</t>
  </si>
  <si>
    <t>np</t>
  </si>
  <si>
    <t>10 folder 220822 second</t>
  </si>
  <si>
    <t>260922RF1a</t>
  </si>
  <si>
    <t>260922RF1d</t>
  </si>
  <si>
    <t>260922RF2a</t>
  </si>
  <si>
    <t>300922RF1c</t>
  </si>
  <si>
    <t>211024RF3</t>
  </si>
  <si>
    <t>06.08.24</t>
  </si>
  <si>
    <t>irregula with block dep.</t>
  </si>
  <si>
    <t>080722RF5</t>
  </si>
  <si>
    <t>150722RF1</t>
  </si>
  <si>
    <t>150722RF2</t>
  </si>
  <si>
    <t>150722RF5a</t>
  </si>
  <si>
    <t>250722RF1</t>
  </si>
  <si>
    <t>030822RF2</t>
  </si>
  <si>
    <t>290822RF2</t>
  </si>
  <si>
    <t>290822RF3</t>
  </si>
  <si>
    <t>290822RF4d</t>
  </si>
  <si>
    <t>300822RF1</t>
  </si>
  <si>
    <t>300822RF3</t>
  </si>
  <si>
    <t>270722RF5</t>
  </si>
  <si>
    <t>1 folder 260722</t>
  </si>
  <si>
    <t>Animal 16</t>
  </si>
  <si>
    <t>221024RF1a</t>
  </si>
  <si>
    <t>not present at 400</t>
  </si>
  <si>
    <t>221024RF1b</t>
  </si>
  <si>
    <t>regular not adapting with dep. Block</t>
  </si>
  <si>
    <t>Animal 17</t>
  </si>
  <si>
    <t>231024RF3a</t>
  </si>
  <si>
    <t>09.08.24</t>
  </si>
  <si>
    <t>231024RF4</t>
  </si>
  <si>
    <t xml:space="preserve">LMM statistic </t>
  </si>
  <si>
    <t>Tau (Cm*Rm)/1000</t>
  </si>
  <si>
    <t xml:space="preserve">Fmax  </t>
  </si>
  <si>
    <t>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</si>
</sst>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0" borderId="0" xfId="0" applyFont="1"/>
    <xf numFmtId="2" fontId="0" fillId="2" borderId="0" xfId="0" applyNumberFormat="1" applyFill="1"/>
    <xf numFmtId="16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1" fillId="2" borderId="0" xfId="0" applyFont="1" applyFill="1"/>
    <xf numFmtId="2" fontId="0" fillId="0" borderId="0" xfId="0" applyNumberFormat="1"/>
    <xf numFmtId="0" fontId="5" fillId="2" borderId="0" xfId="0" applyFont="1" applyFill="1"/>
    <xf numFmtId="2" fontId="1" fillId="0" borderId="0" xfId="0" applyNumberFormat="1" applyFont="1"/>
    <xf numFmtId="166" fontId="5" fillId="0" borderId="0" xfId="0" applyNumberFormat="1" applyFont="1"/>
    <xf numFmtId="166" fontId="5" fillId="2" borderId="0" xfId="0" applyNumberFormat="1" applyFont="1" applyFill="1"/>
    <xf numFmtId="0" fontId="0" fillId="2" borderId="0" xfId="0" quotePrefix="1" applyFill="1"/>
    <xf numFmtId="14" fontId="0" fillId="0" borderId="0" xfId="0" applyNumberForma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w%20data/Database/MembSynPropsL4BC%20and%20MC%20011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Prop germline  P64-77"/>
      <sheetName val="Memb props BC germline P64-90"/>
      <sheetName val="Memb props BC germ short AP"/>
      <sheetName val="PCA germline adult BC"/>
      <sheetName val="Memb props BC germline P20 30"/>
      <sheetName val="PCA analysis BC germ p20 30"/>
      <sheetName val="Germline p20 30 sst "/>
      <sheetName val="Firing analysis p20 30 bc germl"/>
      <sheetName val="Firing analysis p20 30  SST Ger"/>
      <sheetName val="Foglio1"/>
      <sheetName val="PCA analysis germline"/>
      <sheetName val="Memb prop BC Germ P64 90 short"/>
      <sheetName val="Memb prop BC germ P64 90 broad"/>
      <sheetName val="firing analysis freq. germl"/>
      <sheetName val="fir analys freq. AP BC short"/>
      <sheetName val="fir analy freq. AP bc broad"/>
      <sheetName val="Memb props SST total 64-90 germ"/>
      <sheetName val="PCA germline ctrl P64 90"/>
      <sheetName val="Memb props SST GERML P64 90 "/>
      <sheetName val="Firing analysis SST P64 90 GERM"/>
      <sheetName val="Firing Analysis P64-77"/>
      <sheetName val="Memb props Cond P64 77 BC"/>
      <sheetName val="Finale tot cond p64 90 BC"/>
      <sheetName val="Memb props cutoff 0.73 ms ctrl"/>
      <sheetName val="Marker PV PCA het"/>
      <sheetName val="Finale Memb tot PCA new data"/>
      <sheetName val="Finale Memb tot SST BC new data"/>
      <sheetName val="Finale broad AP BC adult condit"/>
      <sheetName val="Finale Short AP BC 0.75 max"/>
      <sheetName val="Firing Finale short AP BC 0.73 "/>
      <sheetName val="Firing finale broad  BC"/>
      <sheetName val="Finale Broad spike BC"/>
      <sheetName val="Memb props 0.8 ms analysis"/>
      <sheetName val="PCA analysis 150323"/>
      <sheetName val="PCA analysis 150323 hET"/>
      <sheetName val="Cluster analysis 150323"/>
      <sheetName val="cluster analysis"/>
      <sheetName val="last PCA analysis 0.8 ms cutoff"/>
      <sheetName val="alpha dend experiments"/>
      <sheetName val="Delta for rheob and AP"/>
      <sheetName val="Fir analys al dend. BC P60 90 "/>
      <sheetName val="Delta for firing number"/>
      <sheetName val="0.7 ms cutoff Memb prop cond BC"/>
      <sheetName val="Memb props Con p64 77 SST tot"/>
      <sheetName val="Foglio12"/>
      <sheetName val="PCA analysis total bc ctrl het"/>
      <sheetName val="Foglio2"/>
      <sheetName val="PCA analysis CTRL pv and sst"/>
      <sheetName val="PCA analysis het pv and sst"/>
      <sheetName val="BC broad AP width"/>
      <sheetName val="Foglio3"/>
      <sheetName val="BC short AP width"/>
      <sheetName val="V C relationship AP short BC"/>
      <sheetName val="delay latency AP cur relation"/>
      <sheetName val="Tau membr potential relationshi"/>
      <sheetName val="AP threshold analysis BC"/>
      <sheetName val="AP threshold analysis Delta BC"/>
      <sheetName val="Firing Analysis BC AP number"/>
      <sheetName val="Firing Analysis BC ap freq"/>
      <sheetName val="table precise firing an. frequ"/>
      <sheetName val="table precise firing spik overs"/>
      <sheetName val="Finale tot bc firi spik overs "/>
      <sheetName val="short width bc fir spik overs"/>
      <sheetName val="broad width bc fir spik overs"/>
      <sheetName val="table mean instant freq. avg BC"/>
      <sheetName val="table inst. freq. 1st spike int"/>
      <sheetName val="same as previous sheet"/>
      <sheetName val="Firing Analysis BC Firing frequ"/>
      <sheetName val="Firing analysis BC AP width"/>
      <sheetName val="Instantenous frequency BC 40 AP"/>
      <sheetName val="mAHP voltage curr BC"/>
      <sheetName val="IV relationship steady state"/>
      <sheetName val="IV relat steady state BC"/>
      <sheetName val="IV relat stead stat BC"/>
      <sheetName val="Input resistance BC monitoring"/>
      <sheetName val="Sag ratio Current relationship"/>
      <sheetName val="Input resist current relationsh"/>
      <sheetName val="Memb prop Cond adult MC and sst"/>
      <sheetName val="Memb prop cond adult MC"/>
      <sheetName val="Memb prop cond adult sst"/>
      <sheetName val="Firing analysis sst mc AP freq"/>
      <sheetName val="sst total  firing analysis freq"/>
      <sheetName val="Firing analysis MC fir frequenc"/>
      <sheetName val="AP width firing analysis MC"/>
      <sheetName val="mAHP MC current volt relationsh"/>
      <sheetName val="Input resistance 300922RF2c"/>
      <sheetName val="Input resitance 260922RF3a"/>
      <sheetName val="Input resistance 260922RF2b"/>
      <sheetName val="Input resistance 260922RF2a"/>
      <sheetName val="Input resistance 260922RF1d"/>
      <sheetName val="Input resistance 260922RF1b"/>
      <sheetName val="Input resistance 260922RF1a"/>
      <sheetName val="Input resistance 180822RF4"/>
      <sheetName val="Input resistance 280922RF2"/>
      <sheetName val="Input resistance 280922RF1"/>
      <sheetName val="Input resistance 270922RF2"/>
      <sheetName val="Input resistance 270922RF1"/>
      <sheetName val="Input resistance 260922RF4"/>
      <sheetName val="Input resistance 260922RF3c"/>
      <sheetName val="Input resistance 260922RF2c"/>
      <sheetName val="Input resistance 220922RF3"/>
      <sheetName val="Input resistance 220922RF2"/>
      <sheetName val="Input resistance 220922RF1"/>
      <sheetName val="Input resistance 210922RF1d"/>
      <sheetName val="Input resistance 210922RF1c"/>
      <sheetName val="Input resistance 210922RF1a"/>
      <sheetName val="Input resistance 300822RF3"/>
      <sheetName val="Input resistance 300822RF2"/>
      <sheetName val="Input resistance 300822RF1"/>
      <sheetName val="Input resistance 250822RF4d"/>
      <sheetName val="Input resistance 250822RF3"/>
      <sheetName val="Input resistance 250822RF2"/>
      <sheetName val="Input resistance 250822RF1c"/>
      <sheetName val="Input resistance 230822RF4a"/>
      <sheetName val="Input resistance 230822RF2b"/>
      <sheetName val="Input resistance 220822RF4c"/>
      <sheetName val="Input resistance 220822RF3"/>
      <sheetName val="Input resistance 190822RF2b"/>
      <sheetName val="Input resistance 190822RF1"/>
      <sheetName val="Input resistance 290822RF6"/>
      <sheetName val="Input resistance 290822RF5"/>
      <sheetName val="Input resistance 140721RF1a"/>
      <sheetName val="Input resistance 140722RF1b"/>
      <sheetName val="Input resistance 140722RF4 "/>
      <sheetName val="Input resistance 150722RF4"/>
      <sheetName val="Input resistance 150722RF5b"/>
      <sheetName val="Input resistance 150722RF6"/>
      <sheetName val="Input resistance 190722RF2"/>
      <sheetName val="Input resistance 190722RF3"/>
      <sheetName val="Input resistance 140722RF2"/>
      <sheetName val="Input resistance 140722RF5"/>
      <sheetName val="Input resistance 150722RF1"/>
      <sheetName val="Input resistance 150722RF2"/>
      <sheetName val="Input resistance 150722RF3"/>
      <sheetName val="Input resistance 150722RF5a"/>
      <sheetName val="Input resistance 190722RF4"/>
      <sheetName val="Input resistance 250722RF2"/>
      <sheetName val="Input resistance 250722RF3b "/>
      <sheetName val="Input resistance 250722RF4 "/>
      <sheetName val="Input resistance 270722RF1"/>
      <sheetName val="Input resistance 270722RF3"/>
      <sheetName val="Input resistance 270722RF4b"/>
      <sheetName val="Input resistance 270722RF6"/>
      <sheetName val="Input resistance 250722RF1"/>
      <sheetName val="Input resistance 270722RF2"/>
      <sheetName val="Input resistance 270722RF5"/>
      <sheetName val="Input resistance 020822RF3"/>
      <sheetName val="Input resistance 020822RF1"/>
      <sheetName val="Input resistance 020822RF2 "/>
      <sheetName val="Input resistance 030822RF1"/>
      <sheetName val="Input resistance 030822R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7">
          <cell r="P87">
            <v>0.52</v>
          </cell>
          <cell r="Q87">
            <v>185.18518518518516</v>
          </cell>
          <cell r="R87">
            <v>128.2051282051282</v>
          </cell>
          <cell r="U87">
            <v>120</v>
          </cell>
          <cell r="V87">
            <v>-50</v>
          </cell>
        </row>
        <row r="88">
          <cell r="P88">
            <v>0.52</v>
          </cell>
          <cell r="Q88">
            <v>181.81818181818184</v>
          </cell>
          <cell r="R88">
            <v>104.98687664041994</v>
          </cell>
          <cell r="U88">
            <v>120</v>
          </cell>
          <cell r="V88">
            <v>-42.5</v>
          </cell>
        </row>
        <row r="89">
          <cell r="P89">
            <v>0.92</v>
          </cell>
          <cell r="Q89">
            <v>103.09278350515464</v>
          </cell>
          <cell r="R89">
            <v>75.329566854990588</v>
          </cell>
          <cell r="U89">
            <v>160</v>
          </cell>
          <cell r="V89">
            <v>-36</v>
          </cell>
        </row>
        <row r="90">
          <cell r="P90">
            <v>0.44</v>
          </cell>
          <cell r="Q90">
            <v>277.77777777777777</v>
          </cell>
          <cell r="R90">
            <v>201.00502512562812</v>
          </cell>
          <cell r="U90">
            <v>140</v>
          </cell>
          <cell r="V90">
            <v>-44</v>
          </cell>
        </row>
        <row r="91">
          <cell r="P91">
            <v>0.65</v>
          </cell>
          <cell r="Q91">
            <v>178.57142857142858</v>
          </cell>
          <cell r="R91">
            <v>101.78117048346056</v>
          </cell>
          <cell r="U91">
            <v>120</v>
          </cell>
          <cell r="V91">
            <v>-40.299999999999997</v>
          </cell>
        </row>
        <row r="92">
          <cell r="P92">
            <v>0.84</v>
          </cell>
          <cell r="Q92">
            <v>169.49152542372883</v>
          </cell>
          <cell r="R92">
            <v>113.31444759206799</v>
          </cell>
          <cell r="U92">
            <v>160</v>
          </cell>
          <cell r="V92">
            <v>-40.9</v>
          </cell>
        </row>
        <row r="93">
          <cell r="P93">
            <v>0.7</v>
          </cell>
          <cell r="Q93">
            <v>175.43859649122805</v>
          </cell>
          <cell r="R93">
            <v>109.2896174863388</v>
          </cell>
          <cell r="U93">
            <v>160</v>
          </cell>
          <cell r="V93">
            <v>-39</v>
          </cell>
        </row>
        <row r="94">
          <cell r="P94">
            <v>0.8</v>
          </cell>
          <cell r="Q94">
            <v>196.07843137254901</v>
          </cell>
          <cell r="R94">
            <v>84.745762711864415</v>
          </cell>
          <cell r="U94">
            <v>120</v>
          </cell>
          <cell r="V94">
            <v>-41.5</v>
          </cell>
        </row>
        <row r="95">
          <cell r="P95">
            <v>1.02</v>
          </cell>
          <cell r="Q95">
            <v>138.88888888888889</v>
          </cell>
          <cell r="R95">
            <v>75.329566854990588</v>
          </cell>
          <cell r="U95">
            <v>200</v>
          </cell>
          <cell r="V95">
            <v>-36.799999999999997</v>
          </cell>
        </row>
        <row r="96">
          <cell r="P96">
            <v>0.97</v>
          </cell>
          <cell r="Q96">
            <v>119.04761904761905</v>
          </cell>
          <cell r="R96">
            <v>64.516129032258064</v>
          </cell>
          <cell r="U96">
            <v>80</v>
          </cell>
          <cell r="V96">
            <v>-33.700000000000003</v>
          </cell>
        </row>
        <row r="97">
          <cell r="P97">
            <v>0.68</v>
          </cell>
          <cell r="Q97">
            <v>163.93442622950818</v>
          </cell>
          <cell r="R97">
            <v>99.50248756218906</v>
          </cell>
          <cell r="U97">
            <v>120</v>
          </cell>
          <cell r="V97">
            <v>-45.2</v>
          </cell>
        </row>
        <row r="98">
          <cell r="P98">
            <v>0.84</v>
          </cell>
          <cell r="Q98">
            <v>153.84615384615384</v>
          </cell>
          <cell r="R98">
            <v>111.11111111111111</v>
          </cell>
          <cell r="U98">
            <v>80</v>
          </cell>
          <cell r="V98">
            <v>-43.9</v>
          </cell>
        </row>
        <row r="99">
          <cell r="P99">
            <v>0.84</v>
          </cell>
          <cell r="Q99">
            <v>136.98630136986301</v>
          </cell>
          <cell r="R99">
            <v>92.165898617511516</v>
          </cell>
          <cell r="U99">
            <v>120</v>
          </cell>
          <cell r="V99">
            <v>-46.1</v>
          </cell>
        </row>
        <row r="100">
          <cell r="P100">
            <v>0.59</v>
          </cell>
          <cell r="Q100">
            <v>185.18518518518516</v>
          </cell>
          <cell r="R100">
            <v>151.51515151515153</v>
          </cell>
          <cell r="U100">
            <v>160</v>
          </cell>
          <cell r="V100">
            <v>-36.6</v>
          </cell>
        </row>
        <row r="101">
          <cell r="P101">
            <v>0.89</v>
          </cell>
          <cell r="Q101">
            <v>142.85714285714286</v>
          </cell>
          <cell r="R101">
            <v>83.682008368200826</v>
          </cell>
          <cell r="U101">
            <v>120</v>
          </cell>
          <cell r="V101">
            <v>-41.8</v>
          </cell>
        </row>
        <row r="102">
          <cell r="P102">
            <v>0.94</v>
          </cell>
          <cell r="Q102">
            <v>123.4567901234568</v>
          </cell>
          <cell r="R102">
            <v>59.523809523809526</v>
          </cell>
          <cell r="U102">
            <v>120</v>
          </cell>
          <cell r="V102">
            <v>-42.6</v>
          </cell>
        </row>
        <row r="103">
          <cell r="P103">
            <v>0.88</v>
          </cell>
          <cell r="Q103">
            <v>147.05882352941177</v>
          </cell>
          <cell r="R103">
            <v>87.527352297592998</v>
          </cell>
          <cell r="U103">
            <v>160</v>
          </cell>
          <cell r="V103">
            <v>-41</v>
          </cell>
        </row>
        <row r="104">
          <cell r="P104">
            <v>0.73</v>
          </cell>
          <cell r="Q104">
            <v>188.67924528301887</v>
          </cell>
          <cell r="R104">
            <v>108.40108401084011</v>
          </cell>
          <cell r="U104">
            <v>160</v>
          </cell>
          <cell r="V104">
            <v>-42.6</v>
          </cell>
        </row>
        <row r="105">
          <cell r="P105">
            <v>0.71</v>
          </cell>
          <cell r="Q105">
            <v>217.39130434782609</v>
          </cell>
          <cell r="R105">
            <v>118.69436201780415</v>
          </cell>
          <cell r="U105">
            <v>120</v>
          </cell>
          <cell r="V105">
            <v>-39.5</v>
          </cell>
        </row>
        <row r="106">
          <cell r="P106">
            <v>0.59</v>
          </cell>
          <cell r="Q106">
            <v>227.27272727272725</v>
          </cell>
          <cell r="R106">
            <v>150.37593984962407</v>
          </cell>
          <cell r="U106">
            <v>120</v>
          </cell>
          <cell r="V106">
            <v>-40.4</v>
          </cell>
        </row>
        <row r="107">
          <cell r="P107">
            <v>0.85</v>
          </cell>
          <cell r="Q107">
            <v>138.88888888888889</v>
          </cell>
          <cell r="R107">
            <v>92.592592592592581</v>
          </cell>
          <cell r="U107">
            <v>120</v>
          </cell>
          <cell r="V107">
            <v>-41.1</v>
          </cell>
        </row>
        <row r="108">
          <cell r="P108">
            <v>0.64</v>
          </cell>
          <cell r="Q108">
            <v>212.7659574468085</v>
          </cell>
          <cell r="R108">
            <v>142.85714285714286</v>
          </cell>
          <cell r="U108">
            <v>80</v>
          </cell>
          <cell r="V108">
            <v>-45.9</v>
          </cell>
        </row>
        <row r="109">
          <cell r="P109">
            <v>0.79</v>
          </cell>
          <cell r="Q109">
            <v>169.49152542372883</v>
          </cell>
          <cell r="R109">
            <v>102.56410256410257</v>
          </cell>
          <cell r="U109">
            <v>80</v>
          </cell>
          <cell r="V109">
            <v>-55.6</v>
          </cell>
        </row>
        <row r="110">
          <cell r="P110">
            <v>1.31</v>
          </cell>
          <cell r="Q110">
            <v>89.285714285714292</v>
          </cell>
          <cell r="R110">
            <v>51.546391752577321</v>
          </cell>
          <cell r="U110">
            <v>80</v>
          </cell>
          <cell r="V110">
            <v>-38.799999999999997</v>
          </cell>
        </row>
        <row r="111">
          <cell r="P111">
            <v>1.1499999999999999</v>
          </cell>
          <cell r="Q111">
            <v>106.38297872340425</v>
          </cell>
          <cell r="R111">
            <v>64.935064935064929</v>
          </cell>
          <cell r="U111">
            <v>120</v>
          </cell>
          <cell r="V111">
            <v>-43.4</v>
          </cell>
        </row>
        <row r="112">
          <cell r="P112">
            <v>1.21</v>
          </cell>
          <cell r="Q112">
            <v>128.2051282051282</v>
          </cell>
          <cell r="R112">
            <v>73.152889539136794</v>
          </cell>
          <cell r="U112">
            <v>80</v>
          </cell>
          <cell r="V112">
            <v>-52.2</v>
          </cell>
        </row>
        <row r="113">
          <cell r="U113">
            <v>80</v>
          </cell>
          <cell r="V113">
            <v>-49.1</v>
          </cell>
        </row>
        <row r="114">
          <cell r="U114">
            <v>80</v>
          </cell>
          <cell r="V114">
            <v>-52.9</v>
          </cell>
        </row>
        <row r="115">
          <cell r="P115">
            <v>0.34</v>
          </cell>
          <cell r="Q115">
            <v>303.03030303030306</v>
          </cell>
          <cell r="R115">
            <v>181.81818181818184</v>
          </cell>
          <cell r="U115">
            <v>160</v>
          </cell>
          <cell r="V115">
            <v>-25.1</v>
          </cell>
        </row>
        <row r="116">
          <cell r="P116">
            <v>0.37</v>
          </cell>
          <cell r="Q116">
            <v>131.57894736842104</v>
          </cell>
          <cell r="R116">
            <v>89.485458612975393</v>
          </cell>
          <cell r="U116">
            <v>160</v>
          </cell>
          <cell r="V116">
            <v>-27.1</v>
          </cell>
        </row>
        <row r="117">
          <cell r="P117">
            <v>0.51</v>
          </cell>
          <cell r="Q117">
            <v>151.51515151515153</v>
          </cell>
          <cell r="R117">
            <v>120.48192771084337</v>
          </cell>
          <cell r="U117">
            <v>120</v>
          </cell>
          <cell r="V117">
            <v>-47.2</v>
          </cell>
        </row>
        <row r="118">
          <cell r="P118">
            <v>0.39</v>
          </cell>
          <cell r="Q118">
            <v>256.41025641025641</v>
          </cell>
          <cell r="R118">
            <v>212.7659574468085</v>
          </cell>
          <cell r="U118">
            <v>120</v>
          </cell>
          <cell r="V118">
            <v>-44.1</v>
          </cell>
        </row>
        <row r="119">
          <cell r="P119">
            <v>0.47</v>
          </cell>
          <cell r="Q119">
            <v>238.0952380952381</v>
          </cell>
          <cell r="R119">
            <v>176.99115044247787</v>
          </cell>
        </row>
        <row r="120">
          <cell r="P120">
            <v>0.46</v>
          </cell>
          <cell r="Q120">
            <v>250</v>
          </cell>
          <cell r="R120">
            <v>162.60162601626016</v>
          </cell>
        </row>
        <row r="121">
          <cell r="P121">
            <v>0.36</v>
          </cell>
          <cell r="Q121">
            <v>312.5</v>
          </cell>
          <cell r="R121">
            <v>218.5792349726776</v>
          </cell>
        </row>
        <row r="122">
          <cell r="P122">
            <v>0.62</v>
          </cell>
          <cell r="Q122">
            <v>181.81818181818184</v>
          </cell>
          <cell r="R122">
            <v>131.57894736842104</v>
          </cell>
        </row>
        <row r="123">
          <cell r="P123">
            <v>0.57999999999999996</v>
          </cell>
          <cell r="Q123">
            <v>161.29032258064515</v>
          </cell>
          <cell r="R123">
            <v>107.52688172043011</v>
          </cell>
        </row>
        <row r="124">
          <cell r="P124">
            <v>0.51</v>
          </cell>
          <cell r="Q124">
            <v>232.55813953488371</v>
          </cell>
          <cell r="R124">
            <v>141.34275618374559</v>
          </cell>
        </row>
        <row r="125">
          <cell r="P125">
            <v>0.82</v>
          </cell>
          <cell r="Q125">
            <v>151.51515151515153</v>
          </cell>
          <cell r="R125">
            <v>87.145969498910674</v>
          </cell>
        </row>
        <row r="126">
          <cell r="P126">
            <v>1.05</v>
          </cell>
          <cell r="Q126">
            <v>126.58227848101265</v>
          </cell>
          <cell r="R126">
            <v>70.422535211267601</v>
          </cell>
        </row>
        <row r="127">
          <cell r="P127">
            <v>0.92</v>
          </cell>
          <cell r="Q127">
            <v>200</v>
          </cell>
          <cell r="R127">
            <v>101.78117048346056</v>
          </cell>
        </row>
        <row r="128">
          <cell r="P128">
            <v>0.59</v>
          </cell>
          <cell r="Q128">
            <v>208.33333333333334</v>
          </cell>
          <cell r="R128">
            <v>116.61807580174928</v>
          </cell>
        </row>
        <row r="129">
          <cell r="P129">
            <v>0.79</v>
          </cell>
          <cell r="Q129">
            <v>163.93442622950818</v>
          </cell>
          <cell r="R129">
            <v>112.67605633802818</v>
          </cell>
        </row>
        <row r="130">
          <cell r="P130">
            <v>0.9</v>
          </cell>
          <cell r="Q130">
            <v>138.88888888888889</v>
          </cell>
          <cell r="R130">
            <v>76.48183556405354</v>
          </cell>
        </row>
        <row r="131">
          <cell r="P131">
            <v>0.68</v>
          </cell>
          <cell r="Q131">
            <v>161.29032258064515</v>
          </cell>
          <cell r="R131">
            <v>94.696969696969703</v>
          </cell>
        </row>
        <row r="132">
          <cell r="P132">
            <v>0.75</v>
          </cell>
          <cell r="Q132">
            <v>136.98630136986301</v>
          </cell>
          <cell r="R132">
            <v>96.805421103581793</v>
          </cell>
        </row>
        <row r="133">
          <cell r="P133">
            <v>0.78</v>
          </cell>
          <cell r="Q133">
            <v>114.94252873563219</v>
          </cell>
          <cell r="R133">
            <v>73.529411764705884</v>
          </cell>
        </row>
        <row r="134">
          <cell r="P134">
            <v>0.74</v>
          </cell>
          <cell r="Q134">
            <v>161.29032258064515</v>
          </cell>
          <cell r="R134">
            <v>100</v>
          </cell>
        </row>
        <row r="135">
          <cell r="P135">
            <v>0.7</v>
          </cell>
          <cell r="Q135">
            <v>172.41379310344828</v>
          </cell>
          <cell r="R135">
            <v>115.2073732718894</v>
          </cell>
        </row>
        <row r="136">
          <cell r="P136">
            <v>0.97</v>
          </cell>
          <cell r="Q136">
            <v>144.92753623188406</v>
          </cell>
          <cell r="R136">
            <v>92.592592592592581</v>
          </cell>
        </row>
        <row r="137">
          <cell r="P137">
            <v>1.0900000000000001</v>
          </cell>
          <cell r="Q137">
            <v>120.48192771084337</v>
          </cell>
          <cell r="R137">
            <v>54.644808743169399</v>
          </cell>
        </row>
        <row r="138">
          <cell r="P138">
            <v>0.84</v>
          </cell>
          <cell r="Q138">
            <v>147.05882352941177</v>
          </cell>
          <cell r="R138">
            <v>101.52284263959392</v>
          </cell>
        </row>
        <row r="139">
          <cell r="P139">
            <v>0.79</v>
          </cell>
          <cell r="Q139">
            <v>147.05882352941177</v>
          </cell>
          <cell r="R139">
            <v>120.91898428053204</v>
          </cell>
        </row>
        <row r="140">
          <cell r="P140">
            <v>1.29</v>
          </cell>
          <cell r="Q140">
            <v>103.09278350515464</v>
          </cell>
          <cell r="R140">
            <v>74.074074074074076</v>
          </cell>
        </row>
      </sheetData>
      <sheetData sheetId="23"/>
      <sheetData sheetId="24"/>
      <sheetData sheetId="25">
        <row r="58">
          <cell r="P58">
            <v>0.42307692307692307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AH70"/>
  <sheetViews>
    <sheetView tabSelected="1" workbookViewId="0">
      <selection activeCell="A13" sqref="A13:XFD28"/>
    </sheetView>
  </sheetViews>
  <sheetFormatPr defaultColWidth="9.109375" defaultRowHeight="14.4" x14ac:dyDescent="0.3"/>
  <cols>
    <col min="1" max="1" width="9.21875" customWidth="1"/>
    <col min="2" max="2" width="11" customWidth="1"/>
    <col min="3" max="3" width="23.77734375" customWidth="1"/>
    <col min="4" max="4" width="10.6640625" customWidth="1"/>
    <col min="5" max="5" width="4.88671875" customWidth="1"/>
    <col min="6" max="6" width="10.77734375" customWidth="1"/>
    <col min="7" max="7" width="5" customWidth="1"/>
    <col min="8" max="8" width="7.33203125" customWidth="1"/>
    <col min="12" max="12" width="13.88671875" customWidth="1"/>
    <col min="13" max="13" width="12.33203125" customWidth="1"/>
    <col min="14" max="14" width="16.109375" customWidth="1"/>
    <col min="16" max="16" width="10.109375" bestFit="1" customWidth="1"/>
    <col min="17" max="17" width="10.109375" customWidth="1"/>
    <col min="18" max="18" width="18" customWidth="1"/>
    <col min="19" max="19" width="11.5546875" customWidth="1"/>
    <col min="20" max="20" width="14" customWidth="1"/>
    <col min="21" max="21" width="11.33203125" customWidth="1"/>
    <col min="22" max="22" width="11.6640625" customWidth="1"/>
    <col min="23" max="23" width="11.5546875" customWidth="1"/>
    <col min="24" max="25" width="32.44140625" customWidth="1"/>
    <col min="26" max="26" width="41.5546875" customWidth="1"/>
    <col min="27" max="27" width="18.44140625" customWidth="1"/>
    <col min="28" max="28" width="13.88671875" customWidth="1"/>
    <col min="29" max="29" width="30.44140625" customWidth="1"/>
    <col min="30" max="30" width="9.5546875" customWidth="1"/>
    <col min="31" max="32" width="6.33203125" customWidth="1"/>
    <col min="33" max="33" width="21.109375" customWidth="1"/>
    <col min="34" max="34" width="23.77734375" customWidth="1"/>
    <col min="212" max="212" width="11.21875" customWidth="1"/>
    <col min="213" max="214" width="11.88671875" customWidth="1"/>
    <col min="215" max="215" width="13.6640625" customWidth="1"/>
    <col min="216" max="216" width="10.109375" customWidth="1"/>
    <col min="217" max="218" width="13.6640625" customWidth="1"/>
    <col min="219" max="220" width="23.77734375" customWidth="1"/>
    <col min="224" max="224" width="21" customWidth="1"/>
    <col min="225" max="225" width="12.33203125" customWidth="1"/>
    <col min="226" max="226" width="16.109375" customWidth="1"/>
    <col min="228" max="228" width="10.109375" bestFit="1" customWidth="1"/>
    <col min="229" max="229" width="10.109375" customWidth="1"/>
    <col min="230" max="230" width="17.33203125" customWidth="1"/>
    <col min="231" max="231" width="17.77734375" customWidth="1"/>
    <col min="232" max="232" width="19.6640625" customWidth="1"/>
    <col min="233" max="233" width="23" customWidth="1"/>
    <col min="234" max="235" width="18" customWidth="1"/>
    <col min="236" max="236" width="11.5546875" customWidth="1"/>
    <col min="237" max="240" width="14" customWidth="1"/>
    <col min="241" max="241" width="11.5546875" customWidth="1"/>
    <col min="242" max="242" width="17.44140625" customWidth="1"/>
    <col min="243" max="244" width="32.44140625" customWidth="1"/>
    <col min="245" max="245" width="41.5546875" customWidth="1"/>
    <col min="246" max="247" width="18.44140625" customWidth="1"/>
    <col min="248" max="248" width="30.44140625" customWidth="1"/>
    <col min="249" max="249" width="31.21875" customWidth="1"/>
    <col min="250" max="250" width="20.21875" customWidth="1"/>
    <col min="252" max="252" width="21.21875" customWidth="1"/>
    <col min="253" max="253" width="23.77734375" customWidth="1"/>
    <col min="254" max="254" width="74.44140625" customWidth="1"/>
    <col min="257" max="257" width="14.109375" customWidth="1"/>
    <col min="258" max="258" width="12.44140625" customWidth="1"/>
    <col min="259" max="259" width="13.44140625" customWidth="1"/>
    <col min="260" max="260" width="11.109375" customWidth="1"/>
    <col min="261" max="264" width="17.33203125" customWidth="1"/>
    <col min="269" max="270" width="22.33203125" customWidth="1"/>
    <col min="271" max="271" width="11.88671875" customWidth="1"/>
    <col min="272" max="272" width="10.109375" customWidth="1"/>
    <col min="275" max="275" width="13.33203125" customWidth="1"/>
    <col min="276" max="276" width="11.44140625" customWidth="1"/>
    <col min="277" max="277" width="13.33203125" bestFit="1" customWidth="1"/>
    <col min="278" max="278" width="16.88671875" bestFit="1" customWidth="1"/>
    <col min="279" max="281" width="14.44140625" customWidth="1"/>
    <col min="282" max="282" width="9.88671875" customWidth="1"/>
    <col min="283" max="285" width="17" customWidth="1"/>
    <col min="287" max="287" width="17" customWidth="1"/>
    <col min="288" max="288" width="10.44140625" customWidth="1"/>
    <col min="468" max="468" width="11.21875" customWidth="1"/>
    <col min="469" max="470" width="11.88671875" customWidth="1"/>
    <col min="471" max="471" width="13.6640625" customWidth="1"/>
    <col min="472" max="472" width="10.109375" customWidth="1"/>
    <col min="473" max="474" width="13.6640625" customWidth="1"/>
    <col min="475" max="476" width="23.77734375" customWidth="1"/>
    <col min="480" max="480" width="21" customWidth="1"/>
    <col min="481" max="481" width="12.33203125" customWidth="1"/>
    <col min="482" max="482" width="16.109375" customWidth="1"/>
    <col min="484" max="484" width="10.109375" bestFit="1" customWidth="1"/>
    <col min="485" max="485" width="10.109375" customWidth="1"/>
    <col min="486" max="486" width="17.33203125" customWidth="1"/>
    <col min="487" max="487" width="17.77734375" customWidth="1"/>
    <col min="488" max="488" width="19.6640625" customWidth="1"/>
    <col min="489" max="489" width="23" customWidth="1"/>
    <col min="490" max="491" width="18" customWidth="1"/>
    <col min="492" max="492" width="11.5546875" customWidth="1"/>
    <col min="493" max="496" width="14" customWidth="1"/>
    <col min="497" max="497" width="11.5546875" customWidth="1"/>
    <col min="498" max="498" width="17.44140625" customWidth="1"/>
    <col min="499" max="500" width="32.44140625" customWidth="1"/>
    <col min="501" max="501" width="41.5546875" customWidth="1"/>
    <col min="502" max="503" width="18.44140625" customWidth="1"/>
    <col min="504" max="504" width="30.44140625" customWidth="1"/>
    <col min="505" max="505" width="31.21875" customWidth="1"/>
    <col min="506" max="506" width="20.21875" customWidth="1"/>
    <col min="508" max="508" width="21.21875" customWidth="1"/>
    <col min="509" max="509" width="23.77734375" customWidth="1"/>
    <col min="510" max="510" width="74.44140625" customWidth="1"/>
    <col min="513" max="513" width="14.109375" customWidth="1"/>
    <col min="514" max="514" width="12.44140625" customWidth="1"/>
    <col min="515" max="515" width="13.44140625" customWidth="1"/>
    <col min="516" max="516" width="11.109375" customWidth="1"/>
    <col min="517" max="520" width="17.33203125" customWidth="1"/>
    <col min="525" max="526" width="22.33203125" customWidth="1"/>
    <col min="527" max="527" width="11.88671875" customWidth="1"/>
    <col min="528" max="528" width="10.109375" customWidth="1"/>
    <col min="531" max="531" width="13.33203125" customWidth="1"/>
    <col min="532" max="532" width="11.44140625" customWidth="1"/>
    <col min="533" max="533" width="13.33203125" bestFit="1" customWidth="1"/>
    <col min="534" max="534" width="16.88671875" bestFit="1" customWidth="1"/>
    <col min="535" max="537" width="14.44140625" customWidth="1"/>
    <col min="538" max="538" width="9.88671875" customWidth="1"/>
    <col min="539" max="541" width="17" customWidth="1"/>
    <col min="543" max="543" width="17" customWidth="1"/>
    <col min="544" max="544" width="10.44140625" customWidth="1"/>
    <col min="724" max="724" width="11.21875" customWidth="1"/>
    <col min="725" max="726" width="11.88671875" customWidth="1"/>
    <col min="727" max="727" width="13.6640625" customWidth="1"/>
    <col min="728" max="728" width="10.109375" customWidth="1"/>
    <col min="729" max="730" width="13.6640625" customWidth="1"/>
    <col min="731" max="732" width="23.77734375" customWidth="1"/>
    <col min="736" max="736" width="21" customWidth="1"/>
    <col min="737" max="737" width="12.33203125" customWidth="1"/>
    <col min="738" max="738" width="16.109375" customWidth="1"/>
    <col min="740" max="740" width="10.109375" bestFit="1" customWidth="1"/>
    <col min="741" max="741" width="10.109375" customWidth="1"/>
    <col min="742" max="742" width="17.33203125" customWidth="1"/>
    <col min="743" max="743" width="17.77734375" customWidth="1"/>
    <col min="744" max="744" width="19.6640625" customWidth="1"/>
    <col min="745" max="745" width="23" customWidth="1"/>
    <col min="746" max="747" width="18" customWidth="1"/>
    <col min="748" max="748" width="11.5546875" customWidth="1"/>
    <col min="749" max="752" width="14" customWidth="1"/>
    <col min="753" max="753" width="11.5546875" customWidth="1"/>
    <col min="754" max="754" width="17.44140625" customWidth="1"/>
    <col min="755" max="756" width="32.44140625" customWidth="1"/>
    <col min="757" max="757" width="41.5546875" customWidth="1"/>
    <col min="758" max="759" width="18.44140625" customWidth="1"/>
    <col min="760" max="760" width="30.44140625" customWidth="1"/>
    <col min="761" max="761" width="31.21875" customWidth="1"/>
    <col min="762" max="762" width="20.21875" customWidth="1"/>
    <col min="764" max="764" width="21.21875" customWidth="1"/>
    <col min="765" max="765" width="23.77734375" customWidth="1"/>
    <col min="766" max="766" width="74.44140625" customWidth="1"/>
    <col min="769" max="769" width="14.109375" customWidth="1"/>
    <col min="770" max="770" width="12.44140625" customWidth="1"/>
    <col min="771" max="771" width="13.44140625" customWidth="1"/>
    <col min="772" max="772" width="11.109375" customWidth="1"/>
    <col min="773" max="776" width="17.33203125" customWidth="1"/>
    <col min="781" max="782" width="22.33203125" customWidth="1"/>
    <col min="783" max="783" width="11.88671875" customWidth="1"/>
    <col min="784" max="784" width="10.109375" customWidth="1"/>
    <col min="787" max="787" width="13.33203125" customWidth="1"/>
    <col min="788" max="788" width="11.44140625" customWidth="1"/>
    <col min="789" max="789" width="13.33203125" bestFit="1" customWidth="1"/>
    <col min="790" max="790" width="16.88671875" bestFit="1" customWidth="1"/>
    <col min="791" max="793" width="14.44140625" customWidth="1"/>
    <col min="794" max="794" width="9.88671875" customWidth="1"/>
    <col min="795" max="797" width="17" customWidth="1"/>
    <col min="799" max="799" width="17" customWidth="1"/>
    <col min="800" max="800" width="10.44140625" customWidth="1"/>
    <col min="980" max="980" width="11.21875" customWidth="1"/>
    <col min="981" max="982" width="11.88671875" customWidth="1"/>
    <col min="983" max="983" width="13.6640625" customWidth="1"/>
    <col min="984" max="984" width="10.109375" customWidth="1"/>
    <col min="985" max="986" width="13.6640625" customWidth="1"/>
    <col min="987" max="988" width="23.77734375" customWidth="1"/>
    <col min="992" max="992" width="21" customWidth="1"/>
    <col min="993" max="993" width="12.33203125" customWidth="1"/>
    <col min="994" max="994" width="16.109375" customWidth="1"/>
    <col min="996" max="996" width="10.109375" bestFit="1" customWidth="1"/>
    <col min="997" max="997" width="10.109375" customWidth="1"/>
    <col min="998" max="998" width="17.33203125" customWidth="1"/>
    <col min="999" max="999" width="17.77734375" customWidth="1"/>
    <col min="1000" max="1000" width="19.6640625" customWidth="1"/>
    <col min="1001" max="1001" width="23" customWidth="1"/>
    <col min="1002" max="1003" width="18" customWidth="1"/>
    <col min="1004" max="1004" width="11.5546875" customWidth="1"/>
    <col min="1005" max="1008" width="14" customWidth="1"/>
    <col min="1009" max="1009" width="11.5546875" customWidth="1"/>
    <col min="1010" max="1010" width="17.44140625" customWidth="1"/>
    <col min="1011" max="1012" width="32.44140625" customWidth="1"/>
    <col min="1013" max="1013" width="41.5546875" customWidth="1"/>
    <col min="1014" max="1015" width="18.44140625" customWidth="1"/>
    <col min="1016" max="1016" width="30.44140625" customWidth="1"/>
    <col min="1017" max="1017" width="31.21875" customWidth="1"/>
    <col min="1018" max="1018" width="20.21875" customWidth="1"/>
    <col min="1020" max="1020" width="21.21875" customWidth="1"/>
    <col min="1021" max="1021" width="23.77734375" customWidth="1"/>
    <col min="1022" max="1022" width="74.44140625" customWidth="1"/>
    <col min="1025" max="1025" width="14.109375" customWidth="1"/>
    <col min="1026" max="1026" width="12.44140625" customWidth="1"/>
    <col min="1027" max="1027" width="13.44140625" customWidth="1"/>
    <col min="1028" max="1028" width="11.109375" customWidth="1"/>
    <col min="1029" max="1032" width="17.33203125" customWidth="1"/>
    <col min="1037" max="1038" width="22.33203125" customWidth="1"/>
    <col min="1039" max="1039" width="11.88671875" customWidth="1"/>
    <col min="1040" max="1040" width="10.109375" customWidth="1"/>
    <col min="1043" max="1043" width="13.33203125" customWidth="1"/>
    <col min="1044" max="1044" width="11.44140625" customWidth="1"/>
    <col min="1045" max="1045" width="13.33203125" bestFit="1" customWidth="1"/>
    <col min="1046" max="1046" width="16.88671875" bestFit="1" customWidth="1"/>
    <col min="1047" max="1049" width="14.44140625" customWidth="1"/>
    <col min="1050" max="1050" width="9.88671875" customWidth="1"/>
    <col min="1051" max="1053" width="17" customWidth="1"/>
    <col min="1055" max="1055" width="17" customWidth="1"/>
    <col min="1056" max="1056" width="10.44140625" customWidth="1"/>
    <col min="1236" max="1236" width="11.21875" customWidth="1"/>
    <col min="1237" max="1238" width="11.88671875" customWidth="1"/>
    <col min="1239" max="1239" width="13.6640625" customWidth="1"/>
    <col min="1240" max="1240" width="10.109375" customWidth="1"/>
    <col min="1241" max="1242" width="13.6640625" customWidth="1"/>
    <col min="1243" max="1244" width="23.77734375" customWidth="1"/>
    <col min="1248" max="1248" width="21" customWidth="1"/>
    <col min="1249" max="1249" width="12.33203125" customWidth="1"/>
    <col min="1250" max="1250" width="16.109375" customWidth="1"/>
    <col min="1252" max="1252" width="10.109375" bestFit="1" customWidth="1"/>
    <col min="1253" max="1253" width="10.109375" customWidth="1"/>
    <col min="1254" max="1254" width="17.33203125" customWidth="1"/>
    <col min="1255" max="1255" width="17.77734375" customWidth="1"/>
    <col min="1256" max="1256" width="19.6640625" customWidth="1"/>
    <col min="1257" max="1257" width="23" customWidth="1"/>
    <col min="1258" max="1259" width="18" customWidth="1"/>
    <col min="1260" max="1260" width="11.5546875" customWidth="1"/>
    <col min="1261" max="1264" width="14" customWidth="1"/>
    <col min="1265" max="1265" width="11.5546875" customWidth="1"/>
    <col min="1266" max="1266" width="17.44140625" customWidth="1"/>
    <col min="1267" max="1268" width="32.44140625" customWidth="1"/>
    <col min="1269" max="1269" width="41.5546875" customWidth="1"/>
    <col min="1270" max="1271" width="18.44140625" customWidth="1"/>
    <col min="1272" max="1272" width="30.44140625" customWidth="1"/>
    <col min="1273" max="1273" width="31.21875" customWidth="1"/>
    <col min="1274" max="1274" width="20.21875" customWidth="1"/>
    <col min="1276" max="1276" width="21.21875" customWidth="1"/>
    <col min="1277" max="1277" width="23.77734375" customWidth="1"/>
    <col min="1278" max="1278" width="74.44140625" customWidth="1"/>
    <col min="1281" max="1281" width="14.109375" customWidth="1"/>
    <col min="1282" max="1282" width="12.44140625" customWidth="1"/>
    <col min="1283" max="1283" width="13.44140625" customWidth="1"/>
    <col min="1284" max="1284" width="11.109375" customWidth="1"/>
    <col min="1285" max="1288" width="17.33203125" customWidth="1"/>
    <col min="1293" max="1294" width="22.33203125" customWidth="1"/>
    <col min="1295" max="1295" width="11.88671875" customWidth="1"/>
    <col min="1296" max="1296" width="10.109375" customWidth="1"/>
    <col min="1299" max="1299" width="13.33203125" customWidth="1"/>
    <col min="1300" max="1300" width="11.44140625" customWidth="1"/>
    <col min="1301" max="1301" width="13.33203125" bestFit="1" customWidth="1"/>
    <col min="1302" max="1302" width="16.88671875" bestFit="1" customWidth="1"/>
    <col min="1303" max="1305" width="14.44140625" customWidth="1"/>
    <col min="1306" max="1306" width="9.88671875" customWidth="1"/>
    <col min="1307" max="1309" width="17" customWidth="1"/>
    <col min="1311" max="1311" width="17" customWidth="1"/>
    <col min="1312" max="1312" width="10.44140625" customWidth="1"/>
    <col min="1492" max="1492" width="11.21875" customWidth="1"/>
    <col min="1493" max="1494" width="11.88671875" customWidth="1"/>
    <col min="1495" max="1495" width="13.6640625" customWidth="1"/>
    <col min="1496" max="1496" width="10.109375" customWidth="1"/>
    <col min="1497" max="1498" width="13.6640625" customWidth="1"/>
    <col min="1499" max="1500" width="23.77734375" customWidth="1"/>
    <col min="1504" max="1504" width="21" customWidth="1"/>
    <col min="1505" max="1505" width="12.33203125" customWidth="1"/>
    <col min="1506" max="1506" width="16.109375" customWidth="1"/>
    <col min="1508" max="1508" width="10.109375" bestFit="1" customWidth="1"/>
    <col min="1509" max="1509" width="10.109375" customWidth="1"/>
    <col min="1510" max="1510" width="17.33203125" customWidth="1"/>
    <col min="1511" max="1511" width="17.77734375" customWidth="1"/>
    <col min="1512" max="1512" width="19.6640625" customWidth="1"/>
    <col min="1513" max="1513" width="23" customWidth="1"/>
    <col min="1514" max="1515" width="18" customWidth="1"/>
    <col min="1516" max="1516" width="11.5546875" customWidth="1"/>
    <col min="1517" max="1520" width="14" customWidth="1"/>
    <col min="1521" max="1521" width="11.5546875" customWidth="1"/>
    <col min="1522" max="1522" width="17.44140625" customWidth="1"/>
    <col min="1523" max="1524" width="32.44140625" customWidth="1"/>
    <col min="1525" max="1525" width="41.5546875" customWidth="1"/>
    <col min="1526" max="1527" width="18.44140625" customWidth="1"/>
    <col min="1528" max="1528" width="30.44140625" customWidth="1"/>
    <col min="1529" max="1529" width="31.21875" customWidth="1"/>
    <col min="1530" max="1530" width="20.21875" customWidth="1"/>
    <col min="1532" max="1532" width="21.21875" customWidth="1"/>
    <col min="1533" max="1533" width="23.77734375" customWidth="1"/>
    <col min="1534" max="1534" width="74.44140625" customWidth="1"/>
    <col min="1537" max="1537" width="14.109375" customWidth="1"/>
    <col min="1538" max="1538" width="12.44140625" customWidth="1"/>
    <col min="1539" max="1539" width="13.44140625" customWidth="1"/>
    <col min="1540" max="1540" width="11.109375" customWidth="1"/>
    <col min="1541" max="1544" width="17.33203125" customWidth="1"/>
    <col min="1549" max="1550" width="22.33203125" customWidth="1"/>
    <col min="1551" max="1551" width="11.88671875" customWidth="1"/>
    <col min="1552" max="1552" width="10.109375" customWidth="1"/>
    <col min="1555" max="1555" width="13.33203125" customWidth="1"/>
    <col min="1556" max="1556" width="11.44140625" customWidth="1"/>
    <col min="1557" max="1557" width="13.33203125" bestFit="1" customWidth="1"/>
    <col min="1558" max="1558" width="16.88671875" bestFit="1" customWidth="1"/>
    <col min="1559" max="1561" width="14.44140625" customWidth="1"/>
    <col min="1562" max="1562" width="9.88671875" customWidth="1"/>
    <col min="1563" max="1565" width="17" customWidth="1"/>
    <col min="1567" max="1567" width="17" customWidth="1"/>
    <col min="1568" max="1568" width="10.44140625" customWidth="1"/>
    <col min="1748" max="1748" width="11.21875" customWidth="1"/>
    <col min="1749" max="1750" width="11.88671875" customWidth="1"/>
    <col min="1751" max="1751" width="13.6640625" customWidth="1"/>
    <col min="1752" max="1752" width="10.109375" customWidth="1"/>
    <col min="1753" max="1754" width="13.6640625" customWidth="1"/>
    <col min="1755" max="1756" width="23.77734375" customWidth="1"/>
    <col min="1760" max="1760" width="21" customWidth="1"/>
    <col min="1761" max="1761" width="12.33203125" customWidth="1"/>
    <col min="1762" max="1762" width="16.109375" customWidth="1"/>
    <col min="1764" max="1764" width="10.109375" bestFit="1" customWidth="1"/>
    <col min="1765" max="1765" width="10.109375" customWidth="1"/>
    <col min="1766" max="1766" width="17.33203125" customWidth="1"/>
    <col min="1767" max="1767" width="17.77734375" customWidth="1"/>
    <col min="1768" max="1768" width="19.6640625" customWidth="1"/>
    <col min="1769" max="1769" width="23" customWidth="1"/>
    <col min="1770" max="1771" width="18" customWidth="1"/>
    <col min="1772" max="1772" width="11.5546875" customWidth="1"/>
    <col min="1773" max="1776" width="14" customWidth="1"/>
    <col min="1777" max="1777" width="11.5546875" customWidth="1"/>
    <col min="1778" max="1778" width="17.44140625" customWidth="1"/>
    <col min="1779" max="1780" width="32.44140625" customWidth="1"/>
    <col min="1781" max="1781" width="41.5546875" customWidth="1"/>
    <col min="1782" max="1783" width="18.44140625" customWidth="1"/>
    <col min="1784" max="1784" width="30.44140625" customWidth="1"/>
    <col min="1785" max="1785" width="31.21875" customWidth="1"/>
    <col min="1786" max="1786" width="20.21875" customWidth="1"/>
    <col min="1788" max="1788" width="21.21875" customWidth="1"/>
    <col min="1789" max="1789" width="23.77734375" customWidth="1"/>
    <col min="1790" max="1790" width="74.44140625" customWidth="1"/>
    <col min="1793" max="1793" width="14.109375" customWidth="1"/>
    <col min="1794" max="1794" width="12.44140625" customWidth="1"/>
    <col min="1795" max="1795" width="13.44140625" customWidth="1"/>
    <col min="1796" max="1796" width="11.109375" customWidth="1"/>
    <col min="1797" max="1800" width="17.33203125" customWidth="1"/>
    <col min="1805" max="1806" width="22.33203125" customWidth="1"/>
    <col min="1807" max="1807" width="11.88671875" customWidth="1"/>
    <col min="1808" max="1808" width="10.109375" customWidth="1"/>
    <col min="1811" max="1811" width="13.33203125" customWidth="1"/>
    <col min="1812" max="1812" width="11.44140625" customWidth="1"/>
    <col min="1813" max="1813" width="13.33203125" bestFit="1" customWidth="1"/>
    <col min="1814" max="1814" width="16.88671875" bestFit="1" customWidth="1"/>
    <col min="1815" max="1817" width="14.44140625" customWidth="1"/>
    <col min="1818" max="1818" width="9.88671875" customWidth="1"/>
    <col min="1819" max="1821" width="17" customWidth="1"/>
    <col min="1823" max="1823" width="17" customWidth="1"/>
    <col min="1824" max="1824" width="10.44140625" customWidth="1"/>
    <col min="2004" max="2004" width="11.21875" customWidth="1"/>
    <col min="2005" max="2006" width="11.88671875" customWidth="1"/>
    <col min="2007" max="2007" width="13.6640625" customWidth="1"/>
    <col min="2008" max="2008" width="10.109375" customWidth="1"/>
    <col min="2009" max="2010" width="13.6640625" customWidth="1"/>
    <col min="2011" max="2012" width="23.77734375" customWidth="1"/>
    <col min="2016" max="2016" width="21" customWidth="1"/>
    <col min="2017" max="2017" width="12.33203125" customWidth="1"/>
    <col min="2018" max="2018" width="16.109375" customWidth="1"/>
    <col min="2020" max="2020" width="10.109375" bestFit="1" customWidth="1"/>
    <col min="2021" max="2021" width="10.109375" customWidth="1"/>
    <col min="2022" max="2022" width="17.33203125" customWidth="1"/>
    <col min="2023" max="2023" width="17.77734375" customWidth="1"/>
    <col min="2024" max="2024" width="19.6640625" customWidth="1"/>
    <col min="2025" max="2025" width="23" customWidth="1"/>
    <col min="2026" max="2027" width="18" customWidth="1"/>
    <col min="2028" max="2028" width="11.5546875" customWidth="1"/>
    <col min="2029" max="2032" width="14" customWidth="1"/>
    <col min="2033" max="2033" width="11.5546875" customWidth="1"/>
    <col min="2034" max="2034" width="17.44140625" customWidth="1"/>
    <col min="2035" max="2036" width="32.44140625" customWidth="1"/>
    <col min="2037" max="2037" width="41.5546875" customWidth="1"/>
    <col min="2038" max="2039" width="18.44140625" customWidth="1"/>
    <col min="2040" max="2040" width="30.44140625" customWidth="1"/>
    <col min="2041" max="2041" width="31.21875" customWidth="1"/>
    <col min="2042" max="2042" width="20.21875" customWidth="1"/>
    <col min="2044" max="2044" width="21.21875" customWidth="1"/>
    <col min="2045" max="2045" width="23.77734375" customWidth="1"/>
    <col min="2046" max="2046" width="74.44140625" customWidth="1"/>
    <col min="2049" max="2049" width="14.109375" customWidth="1"/>
    <col min="2050" max="2050" width="12.44140625" customWidth="1"/>
    <col min="2051" max="2051" width="13.44140625" customWidth="1"/>
    <col min="2052" max="2052" width="11.109375" customWidth="1"/>
    <col min="2053" max="2056" width="17.33203125" customWidth="1"/>
    <col min="2061" max="2062" width="22.33203125" customWidth="1"/>
    <col min="2063" max="2063" width="11.88671875" customWidth="1"/>
    <col min="2064" max="2064" width="10.109375" customWidth="1"/>
    <col min="2067" max="2067" width="13.33203125" customWidth="1"/>
    <col min="2068" max="2068" width="11.44140625" customWidth="1"/>
    <col min="2069" max="2069" width="13.33203125" bestFit="1" customWidth="1"/>
    <col min="2070" max="2070" width="16.88671875" bestFit="1" customWidth="1"/>
    <col min="2071" max="2073" width="14.44140625" customWidth="1"/>
    <col min="2074" max="2074" width="9.88671875" customWidth="1"/>
    <col min="2075" max="2077" width="17" customWidth="1"/>
    <col min="2079" max="2079" width="17" customWidth="1"/>
    <col min="2080" max="2080" width="10.44140625" customWidth="1"/>
    <col min="2260" max="2260" width="11.21875" customWidth="1"/>
    <col min="2261" max="2262" width="11.88671875" customWidth="1"/>
    <col min="2263" max="2263" width="13.6640625" customWidth="1"/>
    <col min="2264" max="2264" width="10.109375" customWidth="1"/>
    <col min="2265" max="2266" width="13.6640625" customWidth="1"/>
    <col min="2267" max="2268" width="23.77734375" customWidth="1"/>
    <col min="2272" max="2272" width="21" customWidth="1"/>
    <col min="2273" max="2273" width="12.33203125" customWidth="1"/>
    <col min="2274" max="2274" width="16.109375" customWidth="1"/>
    <col min="2276" max="2276" width="10.109375" bestFit="1" customWidth="1"/>
    <col min="2277" max="2277" width="10.109375" customWidth="1"/>
    <col min="2278" max="2278" width="17.33203125" customWidth="1"/>
    <col min="2279" max="2279" width="17.77734375" customWidth="1"/>
    <col min="2280" max="2280" width="19.6640625" customWidth="1"/>
    <col min="2281" max="2281" width="23" customWidth="1"/>
    <col min="2282" max="2283" width="18" customWidth="1"/>
    <col min="2284" max="2284" width="11.5546875" customWidth="1"/>
    <col min="2285" max="2288" width="14" customWidth="1"/>
    <col min="2289" max="2289" width="11.5546875" customWidth="1"/>
    <col min="2290" max="2290" width="17.44140625" customWidth="1"/>
    <col min="2291" max="2292" width="32.44140625" customWidth="1"/>
    <col min="2293" max="2293" width="41.5546875" customWidth="1"/>
    <col min="2294" max="2295" width="18.44140625" customWidth="1"/>
    <col min="2296" max="2296" width="30.44140625" customWidth="1"/>
    <col min="2297" max="2297" width="31.21875" customWidth="1"/>
    <col min="2298" max="2298" width="20.21875" customWidth="1"/>
    <col min="2300" max="2300" width="21.21875" customWidth="1"/>
    <col min="2301" max="2301" width="23.77734375" customWidth="1"/>
    <col min="2302" max="2302" width="74.44140625" customWidth="1"/>
    <col min="2305" max="2305" width="14.109375" customWidth="1"/>
    <col min="2306" max="2306" width="12.44140625" customWidth="1"/>
    <col min="2307" max="2307" width="13.44140625" customWidth="1"/>
    <col min="2308" max="2308" width="11.109375" customWidth="1"/>
    <col min="2309" max="2312" width="17.33203125" customWidth="1"/>
    <col min="2317" max="2318" width="22.33203125" customWidth="1"/>
    <col min="2319" max="2319" width="11.88671875" customWidth="1"/>
    <col min="2320" max="2320" width="10.109375" customWidth="1"/>
    <col min="2323" max="2323" width="13.33203125" customWidth="1"/>
    <col min="2324" max="2324" width="11.44140625" customWidth="1"/>
    <col min="2325" max="2325" width="13.33203125" bestFit="1" customWidth="1"/>
    <col min="2326" max="2326" width="16.88671875" bestFit="1" customWidth="1"/>
    <col min="2327" max="2329" width="14.44140625" customWidth="1"/>
    <col min="2330" max="2330" width="9.88671875" customWidth="1"/>
    <col min="2331" max="2333" width="17" customWidth="1"/>
    <col min="2335" max="2335" width="17" customWidth="1"/>
    <col min="2336" max="2336" width="10.44140625" customWidth="1"/>
    <col min="2516" max="2516" width="11.21875" customWidth="1"/>
    <col min="2517" max="2518" width="11.88671875" customWidth="1"/>
    <col min="2519" max="2519" width="13.6640625" customWidth="1"/>
    <col min="2520" max="2520" width="10.109375" customWidth="1"/>
    <col min="2521" max="2522" width="13.6640625" customWidth="1"/>
    <col min="2523" max="2524" width="23.77734375" customWidth="1"/>
    <col min="2528" max="2528" width="21" customWidth="1"/>
    <col min="2529" max="2529" width="12.33203125" customWidth="1"/>
    <col min="2530" max="2530" width="16.109375" customWidth="1"/>
    <col min="2532" max="2532" width="10.109375" bestFit="1" customWidth="1"/>
    <col min="2533" max="2533" width="10.109375" customWidth="1"/>
    <col min="2534" max="2534" width="17.33203125" customWidth="1"/>
    <col min="2535" max="2535" width="17.77734375" customWidth="1"/>
    <col min="2536" max="2536" width="19.6640625" customWidth="1"/>
    <col min="2537" max="2537" width="23" customWidth="1"/>
    <col min="2538" max="2539" width="18" customWidth="1"/>
    <col min="2540" max="2540" width="11.5546875" customWidth="1"/>
    <col min="2541" max="2544" width="14" customWidth="1"/>
    <col min="2545" max="2545" width="11.5546875" customWidth="1"/>
    <col min="2546" max="2546" width="17.44140625" customWidth="1"/>
    <col min="2547" max="2548" width="32.44140625" customWidth="1"/>
    <col min="2549" max="2549" width="41.5546875" customWidth="1"/>
    <col min="2550" max="2551" width="18.44140625" customWidth="1"/>
    <col min="2552" max="2552" width="30.44140625" customWidth="1"/>
    <col min="2553" max="2553" width="31.21875" customWidth="1"/>
    <col min="2554" max="2554" width="20.21875" customWidth="1"/>
    <col min="2556" max="2556" width="21.21875" customWidth="1"/>
    <col min="2557" max="2557" width="23.77734375" customWidth="1"/>
    <col min="2558" max="2558" width="74.44140625" customWidth="1"/>
    <col min="2561" max="2561" width="14.109375" customWidth="1"/>
    <col min="2562" max="2562" width="12.44140625" customWidth="1"/>
    <col min="2563" max="2563" width="13.44140625" customWidth="1"/>
    <col min="2564" max="2564" width="11.109375" customWidth="1"/>
    <col min="2565" max="2568" width="17.33203125" customWidth="1"/>
    <col min="2573" max="2574" width="22.33203125" customWidth="1"/>
    <col min="2575" max="2575" width="11.88671875" customWidth="1"/>
    <col min="2576" max="2576" width="10.109375" customWidth="1"/>
    <col min="2579" max="2579" width="13.33203125" customWidth="1"/>
    <col min="2580" max="2580" width="11.44140625" customWidth="1"/>
    <col min="2581" max="2581" width="13.33203125" bestFit="1" customWidth="1"/>
    <col min="2582" max="2582" width="16.88671875" bestFit="1" customWidth="1"/>
    <col min="2583" max="2585" width="14.44140625" customWidth="1"/>
    <col min="2586" max="2586" width="9.88671875" customWidth="1"/>
    <col min="2587" max="2589" width="17" customWidth="1"/>
    <col min="2591" max="2591" width="17" customWidth="1"/>
    <col min="2592" max="2592" width="10.44140625" customWidth="1"/>
    <col min="2772" max="2772" width="11.21875" customWidth="1"/>
    <col min="2773" max="2774" width="11.88671875" customWidth="1"/>
    <col min="2775" max="2775" width="13.6640625" customWidth="1"/>
    <col min="2776" max="2776" width="10.109375" customWidth="1"/>
    <col min="2777" max="2778" width="13.6640625" customWidth="1"/>
    <col min="2779" max="2780" width="23.77734375" customWidth="1"/>
    <col min="2784" max="2784" width="21" customWidth="1"/>
    <col min="2785" max="2785" width="12.33203125" customWidth="1"/>
    <col min="2786" max="2786" width="16.109375" customWidth="1"/>
    <col min="2788" max="2788" width="10.109375" bestFit="1" customWidth="1"/>
    <col min="2789" max="2789" width="10.109375" customWidth="1"/>
    <col min="2790" max="2790" width="17.33203125" customWidth="1"/>
    <col min="2791" max="2791" width="17.77734375" customWidth="1"/>
    <col min="2792" max="2792" width="19.6640625" customWidth="1"/>
    <col min="2793" max="2793" width="23" customWidth="1"/>
    <col min="2794" max="2795" width="18" customWidth="1"/>
    <col min="2796" max="2796" width="11.5546875" customWidth="1"/>
    <col min="2797" max="2800" width="14" customWidth="1"/>
    <col min="2801" max="2801" width="11.5546875" customWidth="1"/>
    <col min="2802" max="2802" width="17.44140625" customWidth="1"/>
    <col min="2803" max="2804" width="32.44140625" customWidth="1"/>
    <col min="2805" max="2805" width="41.5546875" customWidth="1"/>
    <col min="2806" max="2807" width="18.44140625" customWidth="1"/>
    <col min="2808" max="2808" width="30.44140625" customWidth="1"/>
    <col min="2809" max="2809" width="31.21875" customWidth="1"/>
    <col min="2810" max="2810" width="20.21875" customWidth="1"/>
    <col min="2812" max="2812" width="21.21875" customWidth="1"/>
    <col min="2813" max="2813" width="23.77734375" customWidth="1"/>
    <col min="2814" max="2814" width="74.44140625" customWidth="1"/>
    <col min="2817" max="2817" width="14.109375" customWidth="1"/>
    <col min="2818" max="2818" width="12.44140625" customWidth="1"/>
    <col min="2819" max="2819" width="13.44140625" customWidth="1"/>
    <col min="2820" max="2820" width="11.109375" customWidth="1"/>
    <col min="2821" max="2824" width="17.33203125" customWidth="1"/>
    <col min="2829" max="2830" width="22.33203125" customWidth="1"/>
    <col min="2831" max="2831" width="11.88671875" customWidth="1"/>
    <col min="2832" max="2832" width="10.109375" customWidth="1"/>
    <col min="2835" max="2835" width="13.33203125" customWidth="1"/>
    <col min="2836" max="2836" width="11.44140625" customWidth="1"/>
    <col min="2837" max="2837" width="13.33203125" bestFit="1" customWidth="1"/>
    <col min="2838" max="2838" width="16.88671875" bestFit="1" customWidth="1"/>
    <col min="2839" max="2841" width="14.44140625" customWidth="1"/>
    <col min="2842" max="2842" width="9.88671875" customWidth="1"/>
    <col min="2843" max="2845" width="17" customWidth="1"/>
    <col min="2847" max="2847" width="17" customWidth="1"/>
    <col min="2848" max="2848" width="10.44140625" customWidth="1"/>
    <col min="3028" max="3028" width="11.21875" customWidth="1"/>
    <col min="3029" max="3030" width="11.88671875" customWidth="1"/>
    <col min="3031" max="3031" width="13.6640625" customWidth="1"/>
    <col min="3032" max="3032" width="10.109375" customWidth="1"/>
    <col min="3033" max="3034" width="13.6640625" customWidth="1"/>
    <col min="3035" max="3036" width="23.77734375" customWidth="1"/>
    <col min="3040" max="3040" width="21" customWidth="1"/>
    <col min="3041" max="3041" width="12.33203125" customWidth="1"/>
    <col min="3042" max="3042" width="16.109375" customWidth="1"/>
    <col min="3044" max="3044" width="10.109375" bestFit="1" customWidth="1"/>
    <col min="3045" max="3045" width="10.109375" customWidth="1"/>
    <col min="3046" max="3046" width="17.33203125" customWidth="1"/>
    <col min="3047" max="3047" width="17.77734375" customWidth="1"/>
    <col min="3048" max="3048" width="19.6640625" customWidth="1"/>
    <col min="3049" max="3049" width="23" customWidth="1"/>
    <col min="3050" max="3051" width="18" customWidth="1"/>
    <col min="3052" max="3052" width="11.5546875" customWidth="1"/>
    <col min="3053" max="3056" width="14" customWidth="1"/>
    <col min="3057" max="3057" width="11.5546875" customWidth="1"/>
    <col min="3058" max="3058" width="17.44140625" customWidth="1"/>
    <col min="3059" max="3060" width="32.44140625" customWidth="1"/>
    <col min="3061" max="3061" width="41.5546875" customWidth="1"/>
    <col min="3062" max="3063" width="18.44140625" customWidth="1"/>
    <col min="3064" max="3064" width="30.44140625" customWidth="1"/>
    <col min="3065" max="3065" width="31.21875" customWidth="1"/>
    <col min="3066" max="3066" width="20.21875" customWidth="1"/>
    <col min="3068" max="3068" width="21.21875" customWidth="1"/>
    <col min="3069" max="3069" width="23.77734375" customWidth="1"/>
    <col min="3070" max="3070" width="74.44140625" customWidth="1"/>
    <col min="3073" max="3073" width="14.109375" customWidth="1"/>
    <col min="3074" max="3074" width="12.44140625" customWidth="1"/>
    <col min="3075" max="3075" width="13.44140625" customWidth="1"/>
    <col min="3076" max="3076" width="11.109375" customWidth="1"/>
    <col min="3077" max="3080" width="17.33203125" customWidth="1"/>
    <col min="3085" max="3086" width="22.33203125" customWidth="1"/>
    <col min="3087" max="3087" width="11.88671875" customWidth="1"/>
    <col min="3088" max="3088" width="10.109375" customWidth="1"/>
    <col min="3091" max="3091" width="13.33203125" customWidth="1"/>
    <col min="3092" max="3092" width="11.44140625" customWidth="1"/>
    <col min="3093" max="3093" width="13.33203125" bestFit="1" customWidth="1"/>
    <col min="3094" max="3094" width="16.88671875" bestFit="1" customWidth="1"/>
    <col min="3095" max="3097" width="14.44140625" customWidth="1"/>
    <col min="3098" max="3098" width="9.88671875" customWidth="1"/>
    <col min="3099" max="3101" width="17" customWidth="1"/>
    <col min="3103" max="3103" width="17" customWidth="1"/>
    <col min="3104" max="3104" width="10.44140625" customWidth="1"/>
    <col min="3284" max="3284" width="11.21875" customWidth="1"/>
    <col min="3285" max="3286" width="11.88671875" customWidth="1"/>
    <col min="3287" max="3287" width="13.6640625" customWidth="1"/>
    <col min="3288" max="3288" width="10.109375" customWidth="1"/>
    <col min="3289" max="3290" width="13.6640625" customWidth="1"/>
    <col min="3291" max="3292" width="23.77734375" customWidth="1"/>
    <col min="3296" max="3296" width="21" customWidth="1"/>
    <col min="3297" max="3297" width="12.33203125" customWidth="1"/>
    <col min="3298" max="3298" width="16.109375" customWidth="1"/>
    <col min="3300" max="3300" width="10.109375" bestFit="1" customWidth="1"/>
    <col min="3301" max="3301" width="10.109375" customWidth="1"/>
    <col min="3302" max="3302" width="17.33203125" customWidth="1"/>
    <col min="3303" max="3303" width="17.77734375" customWidth="1"/>
    <col min="3304" max="3304" width="19.6640625" customWidth="1"/>
    <col min="3305" max="3305" width="23" customWidth="1"/>
    <col min="3306" max="3307" width="18" customWidth="1"/>
    <col min="3308" max="3308" width="11.5546875" customWidth="1"/>
    <col min="3309" max="3312" width="14" customWidth="1"/>
    <col min="3313" max="3313" width="11.5546875" customWidth="1"/>
    <col min="3314" max="3314" width="17.44140625" customWidth="1"/>
    <col min="3315" max="3316" width="32.44140625" customWidth="1"/>
    <col min="3317" max="3317" width="41.5546875" customWidth="1"/>
    <col min="3318" max="3319" width="18.44140625" customWidth="1"/>
    <col min="3320" max="3320" width="30.44140625" customWidth="1"/>
    <col min="3321" max="3321" width="31.21875" customWidth="1"/>
    <col min="3322" max="3322" width="20.21875" customWidth="1"/>
    <col min="3324" max="3324" width="21.21875" customWidth="1"/>
    <col min="3325" max="3325" width="23.77734375" customWidth="1"/>
    <col min="3326" max="3326" width="74.44140625" customWidth="1"/>
    <col min="3329" max="3329" width="14.109375" customWidth="1"/>
    <col min="3330" max="3330" width="12.44140625" customWidth="1"/>
    <col min="3331" max="3331" width="13.44140625" customWidth="1"/>
    <col min="3332" max="3332" width="11.109375" customWidth="1"/>
    <col min="3333" max="3336" width="17.33203125" customWidth="1"/>
    <col min="3341" max="3342" width="22.33203125" customWidth="1"/>
    <col min="3343" max="3343" width="11.88671875" customWidth="1"/>
    <col min="3344" max="3344" width="10.109375" customWidth="1"/>
    <col min="3347" max="3347" width="13.33203125" customWidth="1"/>
    <col min="3348" max="3348" width="11.44140625" customWidth="1"/>
    <col min="3349" max="3349" width="13.33203125" bestFit="1" customWidth="1"/>
    <col min="3350" max="3350" width="16.88671875" bestFit="1" customWidth="1"/>
    <col min="3351" max="3353" width="14.44140625" customWidth="1"/>
    <col min="3354" max="3354" width="9.88671875" customWidth="1"/>
    <col min="3355" max="3357" width="17" customWidth="1"/>
    <col min="3359" max="3359" width="17" customWidth="1"/>
    <col min="3360" max="3360" width="10.44140625" customWidth="1"/>
    <col min="3540" max="3540" width="11.21875" customWidth="1"/>
    <col min="3541" max="3542" width="11.88671875" customWidth="1"/>
    <col min="3543" max="3543" width="13.6640625" customWidth="1"/>
    <col min="3544" max="3544" width="10.109375" customWidth="1"/>
    <col min="3545" max="3546" width="13.6640625" customWidth="1"/>
    <col min="3547" max="3548" width="23.77734375" customWidth="1"/>
    <col min="3552" max="3552" width="21" customWidth="1"/>
    <col min="3553" max="3553" width="12.33203125" customWidth="1"/>
    <col min="3554" max="3554" width="16.109375" customWidth="1"/>
    <col min="3556" max="3556" width="10.109375" bestFit="1" customWidth="1"/>
    <col min="3557" max="3557" width="10.109375" customWidth="1"/>
    <col min="3558" max="3558" width="17.33203125" customWidth="1"/>
    <col min="3559" max="3559" width="17.77734375" customWidth="1"/>
    <col min="3560" max="3560" width="19.6640625" customWidth="1"/>
    <col min="3561" max="3561" width="23" customWidth="1"/>
    <col min="3562" max="3563" width="18" customWidth="1"/>
    <col min="3564" max="3564" width="11.5546875" customWidth="1"/>
    <col min="3565" max="3568" width="14" customWidth="1"/>
    <col min="3569" max="3569" width="11.5546875" customWidth="1"/>
    <col min="3570" max="3570" width="17.44140625" customWidth="1"/>
    <col min="3571" max="3572" width="32.44140625" customWidth="1"/>
    <col min="3573" max="3573" width="41.5546875" customWidth="1"/>
    <col min="3574" max="3575" width="18.44140625" customWidth="1"/>
    <col min="3576" max="3576" width="30.44140625" customWidth="1"/>
    <col min="3577" max="3577" width="31.21875" customWidth="1"/>
    <col min="3578" max="3578" width="20.21875" customWidth="1"/>
    <col min="3580" max="3580" width="21.21875" customWidth="1"/>
    <col min="3581" max="3581" width="23.77734375" customWidth="1"/>
    <col min="3582" max="3582" width="74.44140625" customWidth="1"/>
    <col min="3585" max="3585" width="14.109375" customWidth="1"/>
    <col min="3586" max="3586" width="12.44140625" customWidth="1"/>
    <col min="3587" max="3587" width="13.44140625" customWidth="1"/>
    <col min="3588" max="3588" width="11.109375" customWidth="1"/>
    <col min="3589" max="3592" width="17.33203125" customWidth="1"/>
    <col min="3597" max="3598" width="22.33203125" customWidth="1"/>
    <col min="3599" max="3599" width="11.88671875" customWidth="1"/>
    <col min="3600" max="3600" width="10.109375" customWidth="1"/>
    <col min="3603" max="3603" width="13.33203125" customWidth="1"/>
    <col min="3604" max="3604" width="11.44140625" customWidth="1"/>
    <col min="3605" max="3605" width="13.33203125" bestFit="1" customWidth="1"/>
    <col min="3606" max="3606" width="16.88671875" bestFit="1" customWidth="1"/>
    <col min="3607" max="3609" width="14.44140625" customWidth="1"/>
    <col min="3610" max="3610" width="9.88671875" customWidth="1"/>
    <col min="3611" max="3613" width="17" customWidth="1"/>
    <col min="3615" max="3615" width="17" customWidth="1"/>
    <col min="3616" max="3616" width="10.44140625" customWidth="1"/>
    <col min="3796" max="3796" width="11.21875" customWidth="1"/>
    <col min="3797" max="3798" width="11.88671875" customWidth="1"/>
    <col min="3799" max="3799" width="13.6640625" customWidth="1"/>
    <col min="3800" max="3800" width="10.109375" customWidth="1"/>
    <col min="3801" max="3802" width="13.6640625" customWidth="1"/>
    <col min="3803" max="3804" width="23.77734375" customWidth="1"/>
    <col min="3808" max="3808" width="21" customWidth="1"/>
    <col min="3809" max="3809" width="12.33203125" customWidth="1"/>
    <col min="3810" max="3810" width="16.109375" customWidth="1"/>
    <col min="3812" max="3812" width="10.109375" bestFit="1" customWidth="1"/>
    <col min="3813" max="3813" width="10.109375" customWidth="1"/>
    <col min="3814" max="3814" width="17.33203125" customWidth="1"/>
    <col min="3815" max="3815" width="17.77734375" customWidth="1"/>
    <col min="3816" max="3816" width="19.6640625" customWidth="1"/>
    <col min="3817" max="3817" width="23" customWidth="1"/>
    <col min="3818" max="3819" width="18" customWidth="1"/>
    <col min="3820" max="3820" width="11.5546875" customWidth="1"/>
    <col min="3821" max="3824" width="14" customWidth="1"/>
    <col min="3825" max="3825" width="11.5546875" customWidth="1"/>
    <col min="3826" max="3826" width="17.44140625" customWidth="1"/>
    <col min="3827" max="3828" width="32.44140625" customWidth="1"/>
    <col min="3829" max="3829" width="41.5546875" customWidth="1"/>
    <col min="3830" max="3831" width="18.44140625" customWidth="1"/>
    <col min="3832" max="3832" width="30.44140625" customWidth="1"/>
    <col min="3833" max="3833" width="31.21875" customWidth="1"/>
    <col min="3834" max="3834" width="20.21875" customWidth="1"/>
    <col min="3836" max="3836" width="21.21875" customWidth="1"/>
    <col min="3837" max="3837" width="23.77734375" customWidth="1"/>
    <col min="3838" max="3838" width="74.44140625" customWidth="1"/>
    <col min="3841" max="3841" width="14.109375" customWidth="1"/>
    <col min="3842" max="3842" width="12.44140625" customWidth="1"/>
    <col min="3843" max="3843" width="13.44140625" customWidth="1"/>
    <col min="3844" max="3844" width="11.109375" customWidth="1"/>
    <col min="3845" max="3848" width="17.33203125" customWidth="1"/>
    <col min="3853" max="3854" width="22.33203125" customWidth="1"/>
    <col min="3855" max="3855" width="11.88671875" customWidth="1"/>
    <col min="3856" max="3856" width="10.109375" customWidth="1"/>
    <col min="3859" max="3859" width="13.33203125" customWidth="1"/>
    <col min="3860" max="3860" width="11.44140625" customWidth="1"/>
    <col min="3861" max="3861" width="13.33203125" bestFit="1" customWidth="1"/>
    <col min="3862" max="3862" width="16.88671875" bestFit="1" customWidth="1"/>
    <col min="3863" max="3865" width="14.44140625" customWidth="1"/>
    <col min="3866" max="3866" width="9.88671875" customWidth="1"/>
    <col min="3867" max="3869" width="17" customWidth="1"/>
    <col min="3871" max="3871" width="17" customWidth="1"/>
    <col min="3872" max="3872" width="10.44140625" customWidth="1"/>
    <col min="4052" max="4052" width="11.21875" customWidth="1"/>
    <col min="4053" max="4054" width="11.88671875" customWidth="1"/>
    <col min="4055" max="4055" width="13.6640625" customWidth="1"/>
    <col min="4056" max="4056" width="10.109375" customWidth="1"/>
    <col min="4057" max="4058" width="13.6640625" customWidth="1"/>
    <col min="4059" max="4060" width="23.77734375" customWidth="1"/>
    <col min="4064" max="4064" width="21" customWidth="1"/>
    <col min="4065" max="4065" width="12.33203125" customWidth="1"/>
    <col min="4066" max="4066" width="16.109375" customWidth="1"/>
    <col min="4068" max="4068" width="10.109375" bestFit="1" customWidth="1"/>
    <col min="4069" max="4069" width="10.109375" customWidth="1"/>
    <col min="4070" max="4070" width="17.33203125" customWidth="1"/>
    <col min="4071" max="4071" width="17.77734375" customWidth="1"/>
    <col min="4072" max="4072" width="19.6640625" customWidth="1"/>
    <col min="4073" max="4073" width="23" customWidth="1"/>
    <col min="4074" max="4075" width="18" customWidth="1"/>
    <col min="4076" max="4076" width="11.5546875" customWidth="1"/>
    <col min="4077" max="4080" width="14" customWidth="1"/>
    <col min="4081" max="4081" width="11.5546875" customWidth="1"/>
    <col min="4082" max="4082" width="17.44140625" customWidth="1"/>
    <col min="4083" max="4084" width="32.44140625" customWidth="1"/>
    <col min="4085" max="4085" width="41.5546875" customWidth="1"/>
    <col min="4086" max="4087" width="18.44140625" customWidth="1"/>
    <col min="4088" max="4088" width="30.44140625" customWidth="1"/>
    <col min="4089" max="4089" width="31.21875" customWidth="1"/>
    <col min="4090" max="4090" width="20.21875" customWidth="1"/>
    <col min="4092" max="4092" width="21.21875" customWidth="1"/>
    <col min="4093" max="4093" width="23.77734375" customWidth="1"/>
    <col min="4094" max="4094" width="74.44140625" customWidth="1"/>
    <col min="4097" max="4097" width="14.109375" customWidth="1"/>
    <col min="4098" max="4098" width="12.44140625" customWidth="1"/>
    <col min="4099" max="4099" width="13.44140625" customWidth="1"/>
    <col min="4100" max="4100" width="11.109375" customWidth="1"/>
    <col min="4101" max="4104" width="17.33203125" customWidth="1"/>
    <col min="4109" max="4110" width="22.33203125" customWidth="1"/>
    <col min="4111" max="4111" width="11.88671875" customWidth="1"/>
    <col min="4112" max="4112" width="10.109375" customWidth="1"/>
    <col min="4115" max="4115" width="13.33203125" customWidth="1"/>
    <col min="4116" max="4116" width="11.44140625" customWidth="1"/>
    <col min="4117" max="4117" width="13.33203125" bestFit="1" customWidth="1"/>
    <col min="4118" max="4118" width="16.88671875" bestFit="1" customWidth="1"/>
    <col min="4119" max="4121" width="14.44140625" customWidth="1"/>
    <col min="4122" max="4122" width="9.88671875" customWidth="1"/>
    <col min="4123" max="4125" width="17" customWidth="1"/>
    <col min="4127" max="4127" width="17" customWidth="1"/>
    <col min="4128" max="4128" width="10.44140625" customWidth="1"/>
    <col min="4308" max="4308" width="11.21875" customWidth="1"/>
    <col min="4309" max="4310" width="11.88671875" customWidth="1"/>
    <col min="4311" max="4311" width="13.6640625" customWidth="1"/>
    <col min="4312" max="4312" width="10.109375" customWidth="1"/>
    <col min="4313" max="4314" width="13.6640625" customWidth="1"/>
    <col min="4315" max="4316" width="23.77734375" customWidth="1"/>
    <col min="4320" max="4320" width="21" customWidth="1"/>
    <col min="4321" max="4321" width="12.33203125" customWidth="1"/>
    <col min="4322" max="4322" width="16.109375" customWidth="1"/>
    <col min="4324" max="4324" width="10.109375" bestFit="1" customWidth="1"/>
    <col min="4325" max="4325" width="10.109375" customWidth="1"/>
    <col min="4326" max="4326" width="17.33203125" customWidth="1"/>
    <col min="4327" max="4327" width="17.77734375" customWidth="1"/>
    <col min="4328" max="4328" width="19.6640625" customWidth="1"/>
    <col min="4329" max="4329" width="23" customWidth="1"/>
    <col min="4330" max="4331" width="18" customWidth="1"/>
    <col min="4332" max="4332" width="11.5546875" customWidth="1"/>
    <col min="4333" max="4336" width="14" customWidth="1"/>
    <col min="4337" max="4337" width="11.5546875" customWidth="1"/>
    <col min="4338" max="4338" width="17.44140625" customWidth="1"/>
    <col min="4339" max="4340" width="32.44140625" customWidth="1"/>
    <col min="4341" max="4341" width="41.5546875" customWidth="1"/>
    <col min="4342" max="4343" width="18.44140625" customWidth="1"/>
    <col min="4344" max="4344" width="30.44140625" customWidth="1"/>
    <col min="4345" max="4345" width="31.21875" customWidth="1"/>
    <col min="4346" max="4346" width="20.21875" customWidth="1"/>
    <col min="4348" max="4348" width="21.21875" customWidth="1"/>
    <col min="4349" max="4349" width="23.77734375" customWidth="1"/>
    <col min="4350" max="4350" width="74.44140625" customWidth="1"/>
    <col min="4353" max="4353" width="14.109375" customWidth="1"/>
    <col min="4354" max="4354" width="12.44140625" customWidth="1"/>
    <col min="4355" max="4355" width="13.44140625" customWidth="1"/>
    <col min="4356" max="4356" width="11.109375" customWidth="1"/>
    <col min="4357" max="4360" width="17.33203125" customWidth="1"/>
    <col min="4365" max="4366" width="22.33203125" customWidth="1"/>
    <col min="4367" max="4367" width="11.88671875" customWidth="1"/>
    <col min="4368" max="4368" width="10.109375" customWidth="1"/>
    <col min="4371" max="4371" width="13.33203125" customWidth="1"/>
    <col min="4372" max="4372" width="11.44140625" customWidth="1"/>
    <col min="4373" max="4373" width="13.33203125" bestFit="1" customWidth="1"/>
    <col min="4374" max="4374" width="16.88671875" bestFit="1" customWidth="1"/>
    <col min="4375" max="4377" width="14.44140625" customWidth="1"/>
    <col min="4378" max="4378" width="9.88671875" customWidth="1"/>
    <col min="4379" max="4381" width="17" customWidth="1"/>
    <col min="4383" max="4383" width="17" customWidth="1"/>
    <col min="4384" max="4384" width="10.44140625" customWidth="1"/>
    <col min="4564" max="4564" width="11.21875" customWidth="1"/>
    <col min="4565" max="4566" width="11.88671875" customWidth="1"/>
    <col min="4567" max="4567" width="13.6640625" customWidth="1"/>
    <col min="4568" max="4568" width="10.109375" customWidth="1"/>
    <col min="4569" max="4570" width="13.6640625" customWidth="1"/>
    <col min="4571" max="4572" width="23.77734375" customWidth="1"/>
    <col min="4576" max="4576" width="21" customWidth="1"/>
    <col min="4577" max="4577" width="12.33203125" customWidth="1"/>
    <col min="4578" max="4578" width="16.109375" customWidth="1"/>
    <col min="4580" max="4580" width="10.109375" bestFit="1" customWidth="1"/>
    <col min="4581" max="4581" width="10.109375" customWidth="1"/>
    <col min="4582" max="4582" width="17.33203125" customWidth="1"/>
    <col min="4583" max="4583" width="17.77734375" customWidth="1"/>
    <col min="4584" max="4584" width="19.6640625" customWidth="1"/>
    <col min="4585" max="4585" width="23" customWidth="1"/>
    <col min="4586" max="4587" width="18" customWidth="1"/>
    <col min="4588" max="4588" width="11.5546875" customWidth="1"/>
    <col min="4589" max="4592" width="14" customWidth="1"/>
    <col min="4593" max="4593" width="11.5546875" customWidth="1"/>
    <col min="4594" max="4594" width="17.44140625" customWidth="1"/>
    <col min="4595" max="4596" width="32.44140625" customWidth="1"/>
    <col min="4597" max="4597" width="41.5546875" customWidth="1"/>
    <col min="4598" max="4599" width="18.44140625" customWidth="1"/>
    <col min="4600" max="4600" width="30.44140625" customWidth="1"/>
    <col min="4601" max="4601" width="31.21875" customWidth="1"/>
    <col min="4602" max="4602" width="20.21875" customWidth="1"/>
    <col min="4604" max="4604" width="21.21875" customWidth="1"/>
    <col min="4605" max="4605" width="23.77734375" customWidth="1"/>
    <col min="4606" max="4606" width="74.44140625" customWidth="1"/>
    <col min="4609" max="4609" width="14.109375" customWidth="1"/>
    <col min="4610" max="4610" width="12.44140625" customWidth="1"/>
    <col min="4611" max="4611" width="13.44140625" customWidth="1"/>
    <col min="4612" max="4612" width="11.109375" customWidth="1"/>
    <col min="4613" max="4616" width="17.33203125" customWidth="1"/>
    <col min="4621" max="4622" width="22.33203125" customWidth="1"/>
    <col min="4623" max="4623" width="11.88671875" customWidth="1"/>
    <col min="4624" max="4624" width="10.109375" customWidth="1"/>
    <col min="4627" max="4627" width="13.33203125" customWidth="1"/>
    <col min="4628" max="4628" width="11.44140625" customWidth="1"/>
    <col min="4629" max="4629" width="13.33203125" bestFit="1" customWidth="1"/>
    <col min="4630" max="4630" width="16.88671875" bestFit="1" customWidth="1"/>
    <col min="4631" max="4633" width="14.44140625" customWidth="1"/>
    <col min="4634" max="4634" width="9.88671875" customWidth="1"/>
    <col min="4635" max="4637" width="17" customWidth="1"/>
    <col min="4639" max="4639" width="17" customWidth="1"/>
    <col min="4640" max="4640" width="10.44140625" customWidth="1"/>
    <col min="4820" max="4820" width="11.21875" customWidth="1"/>
    <col min="4821" max="4822" width="11.88671875" customWidth="1"/>
    <col min="4823" max="4823" width="13.6640625" customWidth="1"/>
    <col min="4824" max="4824" width="10.109375" customWidth="1"/>
    <col min="4825" max="4826" width="13.6640625" customWidth="1"/>
    <col min="4827" max="4828" width="23.77734375" customWidth="1"/>
    <col min="4832" max="4832" width="21" customWidth="1"/>
    <col min="4833" max="4833" width="12.33203125" customWidth="1"/>
    <col min="4834" max="4834" width="16.109375" customWidth="1"/>
    <col min="4836" max="4836" width="10.109375" bestFit="1" customWidth="1"/>
    <col min="4837" max="4837" width="10.109375" customWidth="1"/>
    <col min="4838" max="4838" width="17.33203125" customWidth="1"/>
    <col min="4839" max="4839" width="17.77734375" customWidth="1"/>
    <col min="4840" max="4840" width="19.6640625" customWidth="1"/>
    <col min="4841" max="4841" width="23" customWidth="1"/>
    <col min="4842" max="4843" width="18" customWidth="1"/>
    <col min="4844" max="4844" width="11.5546875" customWidth="1"/>
    <col min="4845" max="4848" width="14" customWidth="1"/>
    <col min="4849" max="4849" width="11.5546875" customWidth="1"/>
    <col min="4850" max="4850" width="17.44140625" customWidth="1"/>
    <col min="4851" max="4852" width="32.44140625" customWidth="1"/>
    <col min="4853" max="4853" width="41.5546875" customWidth="1"/>
    <col min="4854" max="4855" width="18.44140625" customWidth="1"/>
    <col min="4856" max="4856" width="30.44140625" customWidth="1"/>
    <col min="4857" max="4857" width="31.21875" customWidth="1"/>
    <col min="4858" max="4858" width="20.21875" customWidth="1"/>
    <col min="4860" max="4860" width="21.21875" customWidth="1"/>
    <col min="4861" max="4861" width="23.77734375" customWidth="1"/>
    <col min="4862" max="4862" width="74.44140625" customWidth="1"/>
    <col min="4865" max="4865" width="14.109375" customWidth="1"/>
    <col min="4866" max="4866" width="12.44140625" customWidth="1"/>
    <col min="4867" max="4867" width="13.44140625" customWidth="1"/>
    <col min="4868" max="4868" width="11.109375" customWidth="1"/>
    <col min="4869" max="4872" width="17.33203125" customWidth="1"/>
    <col min="4877" max="4878" width="22.33203125" customWidth="1"/>
    <col min="4879" max="4879" width="11.88671875" customWidth="1"/>
    <col min="4880" max="4880" width="10.109375" customWidth="1"/>
    <col min="4883" max="4883" width="13.33203125" customWidth="1"/>
    <col min="4884" max="4884" width="11.44140625" customWidth="1"/>
    <col min="4885" max="4885" width="13.33203125" bestFit="1" customWidth="1"/>
    <col min="4886" max="4886" width="16.88671875" bestFit="1" customWidth="1"/>
    <col min="4887" max="4889" width="14.44140625" customWidth="1"/>
    <col min="4890" max="4890" width="9.88671875" customWidth="1"/>
    <col min="4891" max="4893" width="17" customWidth="1"/>
    <col min="4895" max="4895" width="17" customWidth="1"/>
    <col min="4896" max="4896" width="10.44140625" customWidth="1"/>
    <col min="5076" max="5076" width="11.21875" customWidth="1"/>
    <col min="5077" max="5078" width="11.88671875" customWidth="1"/>
    <col min="5079" max="5079" width="13.6640625" customWidth="1"/>
    <col min="5080" max="5080" width="10.109375" customWidth="1"/>
    <col min="5081" max="5082" width="13.6640625" customWidth="1"/>
    <col min="5083" max="5084" width="23.77734375" customWidth="1"/>
    <col min="5088" max="5088" width="21" customWidth="1"/>
    <col min="5089" max="5089" width="12.33203125" customWidth="1"/>
    <col min="5090" max="5090" width="16.109375" customWidth="1"/>
    <col min="5092" max="5092" width="10.109375" bestFit="1" customWidth="1"/>
    <col min="5093" max="5093" width="10.109375" customWidth="1"/>
    <col min="5094" max="5094" width="17.33203125" customWidth="1"/>
    <col min="5095" max="5095" width="17.77734375" customWidth="1"/>
    <col min="5096" max="5096" width="19.6640625" customWidth="1"/>
    <col min="5097" max="5097" width="23" customWidth="1"/>
    <col min="5098" max="5099" width="18" customWidth="1"/>
    <col min="5100" max="5100" width="11.5546875" customWidth="1"/>
    <col min="5101" max="5104" width="14" customWidth="1"/>
    <col min="5105" max="5105" width="11.5546875" customWidth="1"/>
    <col min="5106" max="5106" width="17.44140625" customWidth="1"/>
    <col min="5107" max="5108" width="32.44140625" customWidth="1"/>
    <col min="5109" max="5109" width="41.5546875" customWidth="1"/>
    <col min="5110" max="5111" width="18.44140625" customWidth="1"/>
    <col min="5112" max="5112" width="30.44140625" customWidth="1"/>
    <col min="5113" max="5113" width="31.21875" customWidth="1"/>
    <col min="5114" max="5114" width="20.21875" customWidth="1"/>
    <col min="5116" max="5116" width="21.21875" customWidth="1"/>
    <col min="5117" max="5117" width="23.77734375" customWidth="1"/>
    <col min="5118" max="5118" width="74.44140625" customWidth="1"/>
    <col min="5121" max="5121" width="14.109375" customWidth="1"/>
    <col min="5122" max="5122" width="12.44140625" customWidth="1"/>
    <col min="5123" max="5123" width="13.44140625" customWidth="1"/>
    <col min="5124" max="5124" width="11.109375" customWidth="1"/>
    <col min="5125" max="5128" width="17.33203125" customWidth="1"/>
    <col min="5133" max="5134" width="22.33203125" customWidth="1"/>
    <col min="5135" max="5135" width="11.88671875" customWidth="1"/>
    <col min="5136" max="5136" width="10.109375" customWidth="1"/>
    <col min="5139" max="5139" width="13.33203125" customWidth="1"/>
    <col min="5140" max="5140" width="11.44140625" customWidth="1"/>
    <col min="5141" max="5141" width="13.33203125" bestFit="1" customWidth="1"/>
    <col min="5142" max="5142" width="16.88671875" bestFit="1" customWidth="1"/>
    <col min="5143" max="5145" width="14.44140625" customWidth="1"/>
    <col min="5146" max="5146" width="9.88671875" customWidth="1"/>
    <col min="5147" max="5149" width="17" customWidth="1"/>
    <col min="5151" max="5151" width="17" customWidth="1"/>
    <col min="5152" max="5152" width="10.44140625" customWidth="1"/>
    <col min="5332" max="5332" width="11.21875" customWidth="1"/>
    <col min="5333" max="5334" width="11.88671875" customWidth="1"/>
    <col min="5335" max="5335" width="13.6640625" customWidth="1"/>
    <col min="5336" max="5336" width="10.109375" customWidth="1"/>
    <col min="5337" max="5338" width="13.6640625" customWidth="1"/>
    <col min="5339" max="5340" width="23.77734375" customWidth="1"/>
    <col min="5344" max="5344" width="21" customWidth="1"/>
    <col min="5345" max="5345" width="12.33203125" customWidth="1"/>
    <col min="5346" max="5346" width="16.109375" customWidth="1"/>
    <col min="5348" max="5348" width="10.109375" bestFit="1" customWidth="1"/>
    <col min="5349" max="5349" width="10.109375" customWidth="1"/>
    <col min="5350" max="5350" width="17.33203125" customWidth="1"/>
    <col min="5351" max="5351" width="17.77734375" customWidth="1"/>
    <col min="5352" max="5352" width="19.6640625" customWidth="1"/>
    <col min="5353" max="5353" width="23" customWidth="1"/>
    <col min="5354" max="5355" width="18" customWidth="1"/>
    <col min="5356" max="5356" width="11.5546875" customWidth="1"/>
    <col min="5357" max="5360" width="14" customWidth="1"/>
    <col min="5361" max="5361" width="11.5546875" customWidth="1"/>
    <col min="5362" max="5362" width="17.44140625" customWidth="1"/>
    <col min="5363" max="5364" width="32.44140625" customWidth="1"/>
    <col min="5365" max="5365" width="41.5546875" customWidth="1"/>
    <col min="5366" max="5367" width="18.44140625" customWidth="1"/>
    <col min="5368" max="5368" width="30.44140625" customWidth="1"/>
    <col min="5369" max="5369" width="31.21875" customWidth="1"/>
    <col min="5370" max="5370" width="20.21875" customWidth="1"/>
    <col min="5372" max="5372" width="21.21875" customWidth="1"/>
    <col min="5373" max="5373" width="23.77734375" customWidth="1"/>
    <col min="5374" max="5374" width="74.44140625" customWidth="1"/>
    <col min="5377" max="5377" width="14.109375" customWidth="1"/>
    <col min="5378" max="5378" width="12.44140625" customWidth="1"/>
    <col min="5379" max="5379" width="13.44140625" customWidth="1"/>
    <col min="5380" max="5380" width="11.109375" customWidth="1"/>
    <col min="5381" max="5384" width="17.33203125" customWidth="1"/>
    <col min="5389" max="5390" width="22.33203125" customWidth="1"/>
    <col min="5391" max="5391" width="11.88671875" customWidth="1"/>
    <col min="5392" max="5392" width="10.109375" customWidth="1"/>
    <col min="5395" max="5395" width="13.33203125" customWidth="1"/>
    <col min="5396" max="5396" width="11.44140625" customWidth="1"/>
    <col min="5397" max="5397" width="13.33203125" bestFit="1" customWidth="1"/>
    <col min="5398" max="5398" width="16.88671875" bestFit="1" customWidth="1"/>
    <col min="5399" max="5401" width="14.44140625" customWidth="1"/>
    <col min="5402" max="5402" width="9.88671875" customWidth="1"/>
    <col min="5403" max="5405" width="17" customWidth="1"/>
    <col min="5407" max="5407" width="17" customWidth="1"/>
    <col min="5408" max="5408" width="10.44140625" customWidth="1"/>
    <col min="5588" max="5588" width="11.21875" customWidth="1"/>
    <col min="5589" max="5590" width="11.88671875" customWidth="1"/>
    <col min="5591" max="5591" width="13.6640625" customWidth="1"/>
    <col min="5592" max="5592" width="10.109375" customWidth="1"/>
    <col min="5593" max="5594" width="13.6640625" customWidth="1"/>
    <col min="5595" max="5596" width="23.77734375" customWidth="1"/>
    <col min="5600" max="5600" width="21" customWidth="1"/>
    <col min="5601" max="5601" width="12.33203125" customWidth="1"/>
    <col min="5602" max="5602" width="16.109375" customWidth="1"/>
    <col min="5604" max="5604" width="10.109375" bestFit="1" customWidth="1"/>
    <col min="5605" max="5605" width="10.109375" customWidth="1"/>
    <col min="5606" max="5606" width="17.33203125" customWidth="1"/>
    <col min="5607" max="5607" width="17.77734375" customWidth="1"/>
    <col min="5608" max="5608" width="19.6640625" customWidth="1"/>
    <col min="5609" max="5609" width="23" customWidth="1"/>
    <col min="5610" max="5611" width="18" customWidth="1"/>
    <col min="5612" max="5612" width="11.5546875" customWidth="1"/>
    <col min="5613" max="5616" width="14" customWidth="1"/>
    <col min="5617" max="5617" width="11.5546875" customWidth="1"/>
    <col min="5618" max="5618" width="17.44140625" customWidth="1"/>
    <col min="5619" max="5620" width="32.44140625" customWidth="1"/>
    <col min="5621" max="5621" width="41.5546875" customWidth="1"/>
    <col min="5622" max="5623" width="18.44140625" customWidth="1"/>
    <col min="5624" max="5624" width="30.44140625" customWidth="1"/>
    <col min="5625" max="5625" width="31.21875" customWidth="1"/>
    <col min="5626" max="5626" width="20.21875" customWidth="1"/>
    <col min="5628" max="5628" width="21.21875" customWidth="1"/>
    <col min="5629" max="5629" width="23.77734375" customWidth="1"/>
    <col min="5630" max="5630" width="74.44140625" customWidth="1"/>
    <col min="5633" max="5633" width="14.109375" customWidth="1"/>
    <col min="5634" max="5634" width="12.44140625" customWidth="1"/>
    <col min="5635" max="5635" width="13.44140625" customWidth="1"/>
    <col min="5636" max="5636" width="11.109375" customWidth="1"/>
    <col min="5637" max="5640" width="17.33203125" customWidth="1"/>
    <col min="5645" max="5646" width="22.33203125" customWidth="1"/>
    <col min="5647" max="5647" width="11.88671875" customWidth="1"/>
    <col min="5648" max="5648" width="10.109375" customWidth="1"/>
    <col min="5651" max="5651" width="13.33203125" customWidth="1"/>
    <col min="5652" max="5652" width="11.44140625" customWidth="1"/>
    <col min="5653" max="5653" width="13.33203125" bestFit="1" customWidth="1"/>
    <col min="5654" max="5654" width="16.88671875" bestFit="1" customWidth="1"/>
    <col min="5655" max="5657" width="14.44140625" customWidth="1"/>
    <col min="5658" max="5658" width="9.88671875" customWidth="1"/>
    <col min="5659" max="5661" width="17" customWidth="1"/>
    <col min="5663" max="5663" width="17" customWidth="1"/>
    <col min="5664" max="5664" width="10.44140625" customWidth="1"/>
    <col min="5844" max="5844" width="11.21875" customWidth="1"/>
    <col min="5845" max="5846" width="11.88671875" customWidth="1"/>
    <col min="5847" max="5847" width="13.6640625" customWidth="1"/>
    <col min="5848" max="5848" width="10.109375" customWidth="1"/>
    <col min="5849" max="5850" width="13.6640625" customWidth="1"/>
    <col min="5851" max="5852" width="23.77734375" customWidth="1"/>
    <col min="5856" max="5856" width="21" customWidth="1"/>
    <col min="5857" max="5857" width="12.33203125" customWidth="1"/>
    <col min="5858" max="5858" width="16.109375" customWidth="1"/>
    <col min="5860" max="5860" width="10.109375" bestFit="1" customWidth="1"/>
    <col min="5861" max="5861" width="10.109375" customWidth="1"/>
    <col min="5862" max="5862" width="17.33203125" customWidth="1"/>
    <col min="5863" max="5863" width="17.77734375" customWidth="1"/>
    <col min="5864" max="5864" width="19.6640625" customWidth="1"/>
    <col min="5865" max="5865" width="23" customWidth="1"/>
    <col min="5866" max="5867" width="18" customWidth="1"/>
    <col min="5868" max="5868" width="11.5546875" customWidth="1"/>
    <col min="5869" max="5872" width="14" customWidth="1"/>
    <col min="5873" max="5873" width="11.5546875" customWidth="1"/>
    <col min="5874" max="5874" width="17.44140625" customWidth="1"/>
    <col min="5875" max="5876" width="32.44140625" customWidth="1"/>
    <col min="5877" max="5877" width="41.5546875" customWidth="1"/>
    <col min="5878" max="5879" width="18.44140625" customWidth="1"/>
    <col min="5880" max="5880" width="30.44140625" customWidth="1"/>
    <col min="5881" max="5881" width="31.21875" customWidth="1"/>
    <col min="5882" max="5882" width="20.21875" customWidth="1"/>
    <col min="5884" max="5884" width="21.21875" customWidth="1"/>
    <col min="5885" max="5885" width="23.77734375" customWidth="1"/>
    <col min="5886" max="5886" width="74.44140625" customWidth="1"/>
    <col min="5889" max="5889" width="14.109375" customWidth="1"/>
    <col min="5890" max="5890" width="12.44140625" customWidth="1"/>
    <col min="5891" max="5891" width="13.44140625" customWidth="1"/>
    <col min="5892" max="5892" width="11.109375" customWidth="1"/>
    <col min="5893" max="5896" width="17.33203125" customWidth="1"/>
    <col min="5901" max="5902" width="22.33203125" customWidth="1"/>
    <col min="5903" max="5903" width="11.88671875" customWidth="1"/>
    <col min="5904" max="5904" width="10.109375" customWidth="1"/>
    <col min="5907" max="5907" width="13.33203125" customWidth="1"/>
    <col min="5908" max="5908" width="11.44140625" customWidth="1"/>
    <col min="5909" max="5909" width="13.33203125" bestFit="1" customWidth="1"/>
    <col min="5910" max="5910" width="16.88671875" bestFit="1" customWidth="1"/>
    <col min="5911" max="5913" width="14.44140625" customWidth="1"/>
    <col min="5914" max="5914" width="9.88671875" customWidth="1"/>
    <col min="5915" max="5917" width="17" customWidth="1"/>
    <col min="5919" max="5919" width="17" customWidth="1"/>
    <col min="5920" max="5920" width="10.44140625" customWidth="1"/>
    <col min="6100" max="6100" width="11.21875" customWidth="1"/>
    <col min="6101" max="6102" width="11.88671875" customWidth="1"/>
    <col min="6103" max="6103" width="13.6640625" customWidth="1"/>
    <col min="6104" max="6104" width="10.109375" customWidth="1"/>
    <col min="6105" max="6106" width="13.6640625" customWidth="1"/>
    <col min="6107" max="6108" width="23.77734375" customWidth="1"/>
    <col min="6112" max="6112" width="21" customWidth="1"/>
    <col min="6113" max="6113" width="12.33203125" customWidth="1"/>
    <col min="6114" max="6114" width="16.109375" customWidth="1"/>
    <col min="6116" max="6116" width="10.109375" bestFit="1" customWidth="1"/>
    <col min="6117" max="6117" width="10.109375" customWidth="1"/>
    <col min="6118" max="6118" width="17.33203125" customWidth="1"/>
    <col min="6119" max="6119" width="17.77734375" customWidth="1"/>
    <col min="6120" max="6120" width="19.6640625" customWidth="1"/>
    <col min="6121" max="6121" width="23" customWidth="1"/>
    <col min="6122" max="6123" width="18" customWidth="1"/>
    <col min="6124" max="6124" width="11.5546875" customWidth="1"/>
    <col min="6125" max="6128" width="14" customWidth="1"/>
    <col min="6129" max="6129" width="11.5546875" customWidth="1"/>
    <col min="6130" max="6130" width="17.44140625" customWidth="1"/>
    <col min="6131" max="6132" width="32.44140625" customWidth="1"/>
    <col min="6133" max="6133" width="41.5546875" customWidth="1"/>
    <col min="6134" max="6135" width="18.44140625" customWidth="1"/>
    <col min="6136" max="6136" width="30.44140625" customWidth="1"/>
    <col min="6137" max="6137" width="31.21875" customWidth="1"/>
    <col min="6138" max="6138" width="20.21875" customWidth="1"/>
    <col min="6140" max="6140" width="21.21875" customWidth="1"/>
    <col min="6141" max="6141" width="23.77734375" customWidth="1"/>
    <col min="6142" max="6142" width="74.44140625" customWidth="1"/>
    <col min="6145" max="6145" width="14.109375" customWidth="1"/>
    <col min="6146" max="6146" width="12.44140625" customWidth="1"/>
    <col min="6147" max="6147" width="13.44140625" customWidth="1"/>
    <col min="6148" max="6148" width="11.109375" customWidth="1"/>
    <col min="6149" max="6152" width="17.33203125" customWidth="1"/>
    <col min="6157" max="6158" width="22.33203125" customWidth="1"/>
    <col min="6159" max="6159" width="11.88671875" customWidth="1"/>
    <col min="6160" max="6160" width="10.109375" customWidth="1"/>
    <col min="6163" max="6163" width="13.33203125" customWidth="1"/>
    <col min="6164" max="6164" width="11.44140625" customWidth="1"/>
    <col min="6165" max="6165" width="13.33203125" bestFit="1" customWidth="1"/>
    <col min="6166" max="6166" width="16.88671875" bestFit="1" customWidth="1"/>
    <col min="6167" max="6169" width="14.44140625" customWidth="1"/>
    <col min="6170" max="6170" width="9.88671875" customWidth="1"/>
    <col min="6171" max="6173" width="17" customWidth="1"/>
    <col min="6175" max="6175" width="17" customWidth="1"/>
    <col min="6176" max="6176" width="10.44140625" customWidth="1"/>
    <col min="6356" max="6356" width="11.21875" customWidth="1"/>
    <col min="6357" max="6358" width="11.88671875" customWidth="1"/>
    <col min="6359" max="6359" width="13.6640625" customWidth="1"/>
    <col min="6360" max="6360" width="10.109375" customWidth="1"/>
    <col min="6361" max="6362" width="13.6640625" customWidth="1"/>
    <col min="6363" max="6364" width="23.77734375" customWidth="1"/>
    <col min="6368" max="6368" width="21" customWidth="1"/>
    <col min="6369" max="6369" width="12.33203125" customWidth="1"/>
    <col min="6370" max="6370" width="16.109375" customWidth="1"/>
    <col min="6372" max="6372" width="10.109375" bestFit="1" customWidth="1"/>
    <col min="6373" max="6373" width="10.109375" customWidth="1"/>
    <col min="6374" max="6374" width="17.33203125" customWidth="1"/>
    <col min="6375" max="6375" width="17.77734375" customWidth="1"/>
    <col min="6376" max="6376" width="19.6640625" customWidth="1"/>
    <col min="6377" max="6377" width="23" customWidth="1"/>
    <col min="6378" max="6379" width="18" customWidth="1"/>
    <col min="6380" max="6380" width="11.5546875" customWidth="1"/>
    <col min="6381" max="6384" width="14" customWidth="1"/>
    <col min="6385" max="6385" width="11.5546875" customWidth="1"/>
    <col min="6386" max="6386" width="17.44140625" customWidth="1"/>
    <col min="6387" max="6388" width="32.44140625" customWidth="1"/>
    <col min="6389" max="6389" width="41.5546875" customWidth="1"/>
    <col min="6390" max="6391" width="18.44140625" customWidth="1"/>
    <col min="6392" max="6392" width="30.44140625" customWidth="1"/>
    <col min="6393" max="6393" width="31.21875" customWidth="1"/>
    <col min="6394" max="6394" width="20.21875" customWidth="1"/>
    <col min="6396" max="6396" width="21.21875" customWidth="1"/>
    <col min="6397" max="6397" width="23.77734375" customWidth="1"/>
    <col min="6398" max="6398" width="74.44140625" customWidth="1"/>
    <col min="6401" max="6401" width="14.109375" customWidth="1"/>
    <col min="6402" max="6402" width="12.44140625" customWidth="1"/>
    <col min="6403" max="6403" width="13.44140625" customWidth="1"/>
    <col min="6404" max="6404" width="11.109375" customWidth="1"/>
    <col min="6405" max="6408" width="17.33203125" customWidth="1"/>
    <col min="6413" max="6414" width="22.33203125" customWidth="1"/>
    <col min="6415" max="6415" width="11.88671875" customWidth="1"/>
    <col min="6416" max="6416" width="10.109375" customWidth="1"/>
    <col min="6419" max="6419" width="13.33203125" customWidth="1"/>
    <col min="6420" max="6420" width="11.44140625" customWidth="1"/>
    <col min="6421" max="6421" width="13.33203125" bestFit="1" customWidth="1"/>
    <col min="6422" max="6422" width="16.88671875" bestFit="1" customWidth="1"/>
    <col min="6423" max="6425" width="14.44140625" customWidth="1"/>
    <col min="6426" max="6426" width="9.88671875" customWidth="1"/>
    <col min="6427" max="6429" width="17" customWidth="1"/>
    <col min="6431" max="6431" width="17" customWidth="1"/>
    <col min="6432" max="6432" width="10.44140625" customWidth="1"/>
    <col min="6612" max="6612" width="11.21875" customWidth="1"/>
    <col min="6613" max="6614" width="11.88671875" customWidth="1"/>
    <col min="6615" max="6615" width="13.6640625" customWidth="1"/>
    <col min="6616" max="6616" width="10.109375" customWidth="1"/>
    <col min="6617" max="6618" width="13.6640625" customWidth="1"/>
    <col min="6619" max="6620" width="23.77734375" customWidth="1"/>
    <col min="6624" max="6624" width="21" customWidth="1"/>
    <col min="6625" max="6625" width="12.33203125" customWidth="1"/>
    <col min="6626" max="6626" width="16.109375" customWidth="1"/>
    <col min="6628" max="6628" width="10.109375" bestFit="1" customWidth="1"/>
    <col min="6629" max="6629" width="10.109375" customWidth="1"/>
    <col min="6630" max="6630" width="17.33203125" customWidth="1"/>
    <col min="6631" max="6631" width="17.77734375" customWidth="1"/>
    <col min="6632" max="6632" width="19.6640625" customWidth="1"/>
    <col min="6633" max="6633" width="23" customWidth="1"/>
    <col min="6634" max="6635" width="18" customWidth="1"/>
    <col min="6636" max="6636" width="11.5546875" customWidth="1"/>
    <col min="6637" max="6640" width="14" customWidth="1"/>
    <col min="6641" max="6641" width="11.5546875" customWidth="1"/>
    <col min="6642" max="6642" width="17.44140625" customWidth="1"/>
    <col min="6643" max="6644" width="32.44140625" customWidth="1"/>
    <col min="6645" max="6645" width="41.5546875" customWidth="1"/>
    <col min="6646" max="6647" width="18.44140625" customWidth="1"/>
    <col min="6648" max="6648" width="30.44140625" customWidth="1"/>
    <col min="6649" max="6649" width="31.21875" customWidth="1"/>
    <col min="6650" max="6650" width="20.21875" customWidth="1"/>
    <col min="6652" max="6652" width="21.21875" customWidth="1"/>
    <col min="6653" max="6653" width="23.77734375" customWidth="1"/>
    <col min="6654" max="6654" width="74.44140625" customWidth="1"/>
    <col min="6657" max="6657" width="14.109375" customWidth="1"/>
    <col min="6658" max="6658" width="12.44140625" customWidth="1"/>
    <col min="6659" max="6659" width="13.44140625" customWidth="1"/>
    <col min="6660" max="6660" width="11.109375" customWidth="1"/>
    <col min="6661" max="6664" width="17.33203125" customWidth="1"/>
    <col min="6669" max="6670" width="22.33203125" customWidth="1"/>
    <col min="6671" max="6671" width="11.88671875" customWidth="1"/>
    <col min="6672" max="6672" width="10.109375" customWidth="1"/>
    <col min="6675" max="6675" width="13.33203125" customWidth="1"/>
    <col min="6676" max="6676" width="11.44140625" customWidth="1"/>
    <col min="6677" max="6677" width="13.33203125" bestFit="1" customWidth="1"/>
    <col min="6678" max="6678" width="16.88671875" bestFit="1" customWidth="1"/>
    <col min="6679" max="6681" width="14.44140625" customWidth="1"/>
    <col min="6682" max="6682" width="9.88671875" customWidth="1"/>
    <col min="6683" max="6685" width="17" customWidth="1"/>
    <col min="6687" max="6687" width="17" customWidth="1"/>
    <col min="6688" max="6688" width="10.44140625" customWidth="1"/>
    <col min="6868" max="6868" width="11.21875" customWidth="1"/>
    <col min="6869" max="6870" width="11.88671875" customWidth="1"/>
    <col min="6871" max="6871" width="13.6640625" customWidth="1"/>
    <col min="6872" max="6872" width="10.109375" customWidth="1"/>
    <col min="6873" max="6874" width="13.6640625" customWidth="1"/>
    <col min="6875" max="6876" width="23.77734375" customWidth="1"/>
    <col min="6880" max="6880" width="21" customWidth="1"/>
    <col min="6881" max="6881" width="12.33203125" customWidth="1"/>
    <col min="6882" max="6882" width="16.109375" customWidth="1"/>
    <col min="6884" max="6884" width="10.109375" bestFit="1" customWidth="1"/>
    <col min="6885" max="6885" width="10.109375" customWidth="1"/>
    <col min="6886" max="6886" width="17.33203125" customWidth="1"/>
    <col min="6887" max="6887" width="17.77734375" customWidth="1"/>
    <col min="6888" max="6888" width="19.6640625" customWidth="1"/>
    <col min="6889" max="6889" width="23" customWidth="1"/>
    <col min="6890" max="6891" width="18" customWidth="1"/>
    <col min="6892" max="6892" width="11.5546875" customWidth="1"/>
    <col min="6893" max="6896" width="14" customWidth="1"/>
    <col min="6897" max="6897" width="11.5546875" customWidth="1"/>
    <col min="6898" max="6898" width="17.44140625" customWidth="1"/>
    <col min="6899" max="6900" width="32.44140625" customWidth="1"/>
    <col min="6901" max="6901" width="41.5546875" customWidth="1"/>
    <col min="6902" max="6903" width="18.44140625" customWidth="1"/>
    <col min="6904" max="6904" width="30.44140625" customWidth="1"/>
    <col min="6905" max="6905" width="31.21875" customWidth="1"/>
    <col min="6906" max="6906" width="20.21875" customWidth="1"/>
    <col min="6908" max="6908" width="21.21875" customWidth="1"/>
    <col min="6909" max="6909" width="23.77734375" customWidth="1"/>
    <col min="6910" max="6910" width="74.44140625" customWidth="1"/>
    <col min="6913" max="6913" width="14.109375" customWidth="1"/>
    <col min="6914" max="6914" width="12.44140625" customWidth="1"/>
    <col min="6915" max="6915" width="13.44140625" customWidth="1"/>
    <col min="6916" max="6916" width="11.109375" customWidth="1"/>
    <col min="6917" max="6920" width="17.33203125" customWidth="1"/>
    <col min="6925" max="6926" width="22.33203125" customWidth="1"/>
    <col min="6927" max="6927" width="11.88671875" customWidth="1"/>
    <col min="6928" max="6928" width="10.109375" customWidth="1"/>
    <col min="6931" max="6931" width="13.33203125" customWidth="1"/>
    <col min="6932" max="6932" width="11.44140625" customWidth="1"/>
    <col min="6933" max="6933" width="13.33203125" bestFit="1" customWidth="1"/>
    <col min="6934" max="6934" width="16.88671875" bestFit="1" customWidth="1"/>
    <col min="6935" max="6937" width="14.44140625" customWidth="1"/>
    <col min="6938" max="6938" width="9.88671875" customWidth="1"/>
    <col min="6939" max="6941" width="17" customWidth="1"/>
    <col min="6943" max="6943" width="17" customWidth="1"/>
    <col min="6944" max="6944" width="10.44140625" customWidth="1"/>
    <col min="7124" max="7124" width="11.21875" customWidth="1"/>
    <col min="7125" max="7126" width="11.88671875" customWidth="1"/>
    <col min="7127" max="7127" width="13.6640625" customWidth="1"/>
    <col min="7128" max="7128" width="10.109375" customWidth="1"/>
    <col min="7129" max="7130" width="13.6640625" customWidth="1"/>
    <col min="7131" max="7132" width="23.77734375" customWidth="1"/>
    <col min="7136" max="7136" width="21" customWidth="1"/>
    <col min="7137" max="7137" width="12.33203125" customWidth="1"/>
    <col min="7138" max="7138" width="16.109375" customWidth="1"/>
    <col min="7140" max="7140" width="10.109375" bestFit="1" customWidth="1"/>
    <col min="7141" max="7141" width="10.109375" customWidth="1"/>
    <col min="7142" max="7142" width="17.33203125" customWidth="1"/>
    <col min="7143" max="7143" width="17.77734375" customWidth="1"/>
    <col min="7144" max="7144" width="19.6640625" customWidth="1"/>
    <col min="7145" max="7145" width="23" customWidth="1"/>
    <col min="7146" max="7147" width="18" customWidth="1"/>
    <col min="7148" max="7148" width="11.5546875" customWidth="1"/>
    <col min="7149" max="7152" width="14" customWidth="1"/>
    <col min="7153" max="7153" width="11.5546875" customWidth="1"/>
    <col min="7154" max="7154" width="17.44140625" customWidth="1"/>
    <col min="7155" max="7156" width="32.44140625" customWidth="1"/>
    <col min="7157" max="7157" width="41.5546875" customWidth="1"/>
    <col min="7158" max="7159" width="18.44140625" customWidth="1"/>
    <col min="7160" max="7160" width="30.44140625" customWidth="1"/>
    <col min="7161" max="7161" width="31.21875" customWidth="1"/>
    <col min="7162" max="7162" width="20.21875" customWidth="1"/>
    <col min="7164" max="7164" width="21.21875" customWidth="1"/>
    <col min="7165" max="7165" width="23.77734375" customWidth="1"/>
    <col min="7166" max="7166" width="74.44140625" customWidth="1"/>
    <col min="7169" max="7169" width="14.109375" customWidth="1"/>
    <col min="7170" max="7170" width="12.44140625" customWidth="1"/>
    <col min="7171" max="7171" width="13.44140625" customWidth="1"/>
    <col min="7172" max="7172" width="11.109375" customWidth="1"/>
    <col min="7173" max="7176" width="17.33203125" customWidth="1"/>
    <col min="7181" max="7182" width="22.33203125" customWidth="1"/>
    <col min="7183" max="7183" width="11.88671875" customWidth="1"/>
    <col min="7184" max="7184" width="10.109375" customWidth="1"/>
    <col min="7187" max="7187" width="13.33203125" customWidth="1"/>
    <col min="7188" max="7188" width="11.44140625" customWidth="1"/>
    <col min="7189" max="7189" width="13.33203125" bestFit="1" customWidth="1"/>
    <col min="7190" max="7190" width="16.88671875" bestFit="1" customWidth="1"/>
    <col min="7191" max="7193" width="14.44140625" customWidth="1"/>
    <col min="7194" max="7194" width="9.88671875" customWidth="1"/>
    <col min="7195" max="7197" width="17" customWidth="1"/>
    <col min="7199" max="7199" width="17" customWidth="1"/>
    <col min="7200" max="7200" width="10.44140625" customWidth="1"/>
    <col min="7380" max="7380" width="11.21875" customWidth="1"/>
    <col min="7381" max="7382" width="11.88671875" customWidth="1"/>
    <col min="7383" max="7383" width="13.6640625" customWidth="1"/>
    <col min="7384" max="7384" width="10.109375" customWidth="1"/>
    <col min="7385" max="7386" width="13.6640625" customWidth="1"/>
    <col min="7387" max="7388" width="23.77734375" customWidth="1"/>
    <col min="7392" max="7392" width="21" customWidth="1"/>
    <col min="7393" max="7393" width="12.33203125" customWidth="1"/>
    <col min="7394" max="7394" width="16.109375" customWidth="1"/>
    <col min="7396" max="7396" width="10.109375" bestFit="1" customWidth="1"/>
    <col min="7397" max="7397" width="10.109375" customWidth="1"/>
    <col min="7398" max="7398" width="17.33203125" customWidth="1"/>
    <col min="7399" max="7399" width="17.77734375" customWidth="1"/>
    <col min="7400" max="7400" width="19.6640625" customWidth="1"/>
    <col min="7401" max="7401" width="23" customWidth="1"/>
    <col min="7402" max="7403" width="18" customWidth="1"/>
    <col min="7404" max="7404" width="11.5546875" customWidth="1"/>
    <col min="7405" max="7408" width="14" customWidth="1"/>
    <col min="7409" max="7409" width="11.5546875" customWidth="1"/>
    <col min="7410" max="7410" width="17.44140625" customWidth="1"/>
    <col min="7411" max="7412" width="32.44140625" customWidth="1"/>
    <col min="7413" max="7413" width="41.5546875" customWidth="1"/>
    <col min="7414" max="7415" width="18.44140625" customWidth="1"/>
    <col min="7416" max="7416" width="30.44140625" customWidth="1"/>
    <col min="7417" max="7417" width="31.21875" customWidth="1"/>
    <col min="7418" max="7418" width="20.21875" customWidth="1"/>
    <col min="7420" max="7420" width="21.21875" customWidth="1"/>
    <col min="7421" max="7421" width="23.77734375" customWidth="1"/>
    <col min="7422" max="7422" width="74.44140625" customWidth="1"/>
    <col min="7425" max="7425" width="14.109375" customWidth="1"/>
    <col min="7426" max="7426" width="12.44140625" customWidth="1"/>
    <col min="7427" max="7427" width="13.44140625" customWidth="1"/>
    <col min="7428" max="7428" width="11.109375" customWidth="1"/>
    <col min="7429" max="7432" width="17.33203125" customWidth="1"/>
    <col min="7437" max="7438" width="22.33203125" customWidth="1"/>
    <col min="7439" max="7439" width="11.88671875" customWidth="1"/>
    <col min="7440" max="7440" width="10.109375" customWidth="1"/>
    <col min="7443" max="7443" width="13.33203125" customWidth="1"/>
    <col min="7444" max="7444" width="11.44140625" customWidth="1"/>
    <col min="7445" max="7445" width="13.33203125" bestFit="1" customWidth="1"/>
    <col min="7446" max="7446" width="16.88671875" bestFit="1" customWidth="1"/>
    <col min="7447" max="7449" width="14.44140625" customWidth="1"/>
    <col min="7450" max="7450" width="9.88671875" customWidth="1"/>
    <col min="7451" max="7453" width="17" customWidth="1"/>
    <col min="7455" max="7455" width="17" customWidth="1"/>
    <col min="7456" max="7456" width="10.44140625" customWidth="1"/>
    <col min="7636" max="7636" width="11.21875" customWidth="1"/>
    <col min="7637" max="7638" width="11.88671875" customWidth="1"/>
    <col min="7639" max="7639" width="13.6640625" customWidth="1"/>
    <col min="7640" max="7640" width="10.109375" customWidth="1"/>
    <col min="7641" max="7642" width="13.6640625" customWidth="1"/>
    <col min="7643" max="7644" width="23.77734375" customWidth="1"/>
    <col min="7648" max="7648" width="21" customWidth="1"/>
    <col min="7649" max="7649" width="12.33203125" customWidth="1"/>
    <col min="7650" max="7650" width="16.109375" customWidth="1"/>
    <col min="7652" max="7652" width="10.109375" bestFit="1" customWidth="1"/>
    <col min="7653" max="7653" width="10.109375" customWidth="1"/>
    <col min="7654" max="7654" width="17.33203125" customWidth="1"/>
    <col min="7655" max="7655" width="17.77734375" customWidth="1"/>
    <col min="7656" max="7656" width="19.6640625" customWidth="1"/>
    <col min="7657" max="7657" width="23" customWidth="1"/>
    <col min="7658" max="7659" width="18" customWidth="1"/>
    <col min="7660" max="7660" width="11.5546875" customWidth="1"/>
    <col min="7661" max="7664" width="14" customWidth="1"/>
    <col min="7665" max="7665" width="11.5546875" customWidth="1"/>
    <col min="7666" max="7666" width="17.44140625" customWidth="1"/>
    <col min="7667" max="7668" width="32.44140625" customWidth="1"/>
    <col min="7669" max="7669" width="41.5546875" customWidth="1"/>
    <col min="7670" max="7671" width="18.44140625" customWidth="1"/>
    <col min="7672" max="7672" width="30.44140625" customWidth="1"/>
    <col min="7673" max="7673" width="31.21875" customWidth="1"/>
    <col min="7674" max="7674" width="20.21875" customWidth="1"/>
    <col min="7676" max="7676" width="21.21875" customWidth="1"/>
    <col min="7677" max="7677" width="23.77734375" customWidth="1"/>
    <col min="7678" max="7678" width="74.44140625" customWidth="1"/>
    <col min="7681" max="7681" width="14.109375" customWidth="1"/>
    <col min="7682" max="7682" width="12.44140625" customWidth="1"/>
    <col min="7683" max="7683" width="13.44140625" customWidth="1"/>
    <col min="7684" max="7684" width="11.109375" customWidth="1"/>
    <col min="7685" max="7688" width="17.33203125" customWidth="1"/>
    <col min="7693" max="7694" width="22.33203125" customWidth="1"/>
    <col min="7695" max="7695" width="11.88671875" customWidth="1"/>
    <col min="7696" max="7696" width="10.109375" customWidth="1"/>
    <col min="7699" max="7699" width="13.33203125" customWidth="1"/>
    <col min="7700" max="7700" width="11.44140625" customWidth="1"/>
    <col min="7701" max="7701" width="13.33203125" bestFit="1" customWidth="1"/>
    <col min="7702" max="7702" width="16.88671875" bestFit="1" customWidth="1"/>
    <col min="7703" max="7705" width="14.44140625" customWidth="1"/>
    <col min="7706" max="7706" width="9.88671875" customWidth="1"/>
    <col min="7707" max="7709" width="17" customWidth="1"/>
    <col min="7711" max="7711" width="17" customWidth="1"/>
    <col min="7712" max="7712" width="10.44140625" customWidth="1"/>
    <col min="7892" max="7892" width="11.21875" customWidth="1"/>
    <col min="7893" max="7894" width="11.88671875" customWidth="1"/>
    <col min="7895" max="7895" width="13.6640625" customWidth="1"/>
    <col min="7896" max="7896" width="10.109375" customWidth="1"/>
    <col min="7897" max="7898" width="13.6640625" customWidth="1"/>
    <col min="7899" max="7900" width="23.77734375" customWidth="1"/>
    <col min="7904" max="7904" width="21" customWidth="1"/>
    <col min="7905" max="7905" width="12.33203125" customWidth="1"/>
    <col min="7906" max="7906" width="16.109375" customWidth="1"/>
    <col min="7908" max="7908" width="10.109375" bestFit="1" customWidth="1"/>
    <col min="7909" max="7909" width="10.109375" customWidth="1"/>
    <col min="7910" max="7910" width="17.33203125" customWidth="1"/>
    <col min="7911" max="7911" width="17.77734375" customWidth="1"/>
    <col min="7912" max="7912" width="19.6640625" customWidth="1"/>
    <col min="7913" max="7913" width="23" customWidth="1"/>
    <col min="7914" max="7915" width="18" customWidth="1"/>
    <col min="7916" max="7916" width="11.5546875" customWidth="1"/>
    <col min="7917" max="7920" width="14" customWidth="1"/>
    <col min="7921" max="7921" width="11.5546875" customWidth="1"/>
    <col min="7922" max="7922" width="17.44140625" customWidth="1"/>
    <col min="7923" max="7924" width="32.44140625" customWidth="1"/>
    <col min="7925" max="7925" width="41.5546875" customWidth="1"/>
    <col min="7926" max="7927" width="18.44140625" customWidth="1"/>
    <col min="7928" max="7928" width="30.44140625" customWidth="1"/>
    <col min="7929" max="7929" width="31.21875" customWidth="1"/>
    <col min="7930" max="7930" width="20.21875" customWidth="1"/>
    <col min="7932" max="7932" width="21.21875" customWidth="1"/>
    <col min="7933" max="7933" width="23.77734375" customWidth="1"/>
    <col min="7934" max="7934" width="74.44140625" customWidth="1"/>
    <col min="7937" max="7937" width="14.109375" customWidth="1"/>
    <col min="7938" max="7938" width="12.44140625" customWidth="1"/>
    <col min="7939" max="7939" width="13.44140625" customWidth="1"/>
    <col min="7940" max="7940" width="11.109375" customWidth="1"/>
    <col min="7941" max="7944" width="17.33203125" customWidth="1"/>
    <col min="7949" max="7950" width="22.33203125" customWidth="1"/>
    <col min="7951" max="7951" width="11.88671875" customWidth="1"/>
    <col min="7952" max="7952" width="10.109375" customWidth="1"/>
    <col min="7955" max="7955" width="13.33203125" customWidth="1"/>
    <col min="7956" max="7956" width="11.44140625" customWidth="1"/>
    <col min="7957" max="7957" width="13.33203125" bestFit="1" customWidth="1"/>
    <col min="7958" max="7958" width="16.88671875" bestFit="1" customWidth="1"/>
    <col min="7959" max="7961" width="14.44140625" customWidth="1"/>
    <col min="7962" max="7962" width="9.88671875" customWidth="1"/>
    <col min="7963" max="7965" width="17" customWidth="1"/>
    <col min="7967" max="7967" width="17" customWidth="1"/>
    <col min="7968" max="7968" width="10.44140625" customWidth="1"/>
    <col min="8148" max="8148" width="11.21875" customWidth="1"/>
    <col min="8149" max="8150" width="11.88671875" customWidth="1"/>
    <col min="8151" max="8151" width="13.6640625" customWidth="1"/>
    <col min="8152" max="8152" width="10.109375" customWidth="1"/>
    <col min="8153" max="8154" width="13.6640625" customWidth="1"/>
    <col min="8155" max="8156" width="23.77734375" customWidth="1"/>
    <col min="8160" max="8160" width="21" customWidth="1"/>
    <col min="8161" max="8161" width="12.33203125" customWidth="1"/>
    <col min="8162" max="8162" width="16.109375" customWidth="1"/>
    <col min="8164" max="8164" width="10.109375" bestFit="1" customWidth="1"/>
    <col min="8165" max="8165" width="10.109375" customWidth="1"/>
    <col min="8166" max="8166" width="17.33203125" customWidth="1"/>
    <col min="8167" max="8167" width="17.77734375" customWidth="1"/>
    <col min="8168" max="8168" width="19.6640625" customWidth="1"/>
    <col min="8169" max="8169" width="23" customWidth="1"/>
    <col min="8170" max="8171" width="18" customWidth="1"/>
    <col min="8172" max="8172" width="11.5546875" customWidth="1"/>
    <col min="8173" max="8176" width="14" customWidth="1"/>
    <col min="8177" max="8177" width="11.5546875" customWidth="1"/>
    <col min="8178" max="8178" width="17.44140625" customWidth="1"/>
    <col min="8179" max="8180" width="32.44140625" customWidth="1"/>
    <col min="8181" max="8181" width="41.5546875" customWidth="1"/>
    <col min="8182" max="8183" width="18.44140625" customWidth="1"/>
    <col min="8184" max="8184" width="30.44140625" customWidth="1"/>
    <col min="8185" max="8185" width="31.21875" customWidth="1"/>
    <col min="8186" max="8186" width="20.21875" customWidth="1"/>
    <col min="8188" max="8188" width="21.21875" customWidth="1"/>
    <col min="8189" max="8189" width="23.77734375" customWidth="1"/>
    <col min="8190" max="8190" width="74.44140625" customWidth="1"/>
    <col min="8193" max="8193" width="14.109375" customWidth="1"/>
    <col min="8194" max="8194" width="12.44140625" customWidth="1"/>
    <col min="8195" max="8195" width="13.44140625" customWidth="1"/>
    <col min="8196" max="8196" width="11.109375" customWidth="1"/>
    <col min="8197" max="8200" width="17.33203125" customWidth="1"/>
    <col min="8205" max="8206" width="22.33203125" customWidth="1"/>
    <col min="8207" max="8207" width="11.88671875" customWidth="1"/>
    <col min="8208" max="8208" width="10.109375" customWidth="1"/>
    <col min="8211" max="8211" width="13.33203125" customWidth="1"/>
    <col min="8212" max="8212" width="11.44140625" customWidth="1"/>
    <col min="8213" max="8213" width="13.33203125" bestFit="1" customWidth="1"/>
    <col min="8214" max="8214" width="16.88671875" bestFit="1" customWidth="1"/>
    <col min="8215" max="8217" width="14.44140625" customWidth="1"/>
    <col min="8218" max="8218" width="9.88671875" customWidth="1"/>
    <col min="8219" max="8221" width="17" customWidth="1"/>
    <col min="8223" max="8223" width="17" customWidth="1"/>
    <col min="8224" max="8224" width="10.44140625" customWidth="1"/>
    <col min="8404" max="8404" width="11.21875" customWidth="1"/>
    <col min="8405" max="8406" width="11.88671875" customWidth="1"/>
    <col min="8407" max="8407" width="13.6640625" customWidth="1"/>
    <col min="8408" max="8408" width="10.109375" customWidth="1"/>
    <col min="8409" max="8410" width="13.6640625" customWidth="1"/>
    <col min="8411" max="8412" width="23.77734375" customWidth="1"/>
    <col min="8416" max="8416" width="21" customWidth="1"/>
    <col min="8417" max="8417" width="12.33203125" customWidth="1"/>
    <col min="8418" max="8418" width="16.109375" customWidth="1"/>
    <col min="8420" max="8420" width="10.109375" bestFit="1" customWidth="1"/>
    <col min="8421" max="8421" width="10.109375" customWidth="1"/>
    <col min="8422" max="8422" width="17.33203125" customWidth="1"/>
    <col min="8423" max="8423" width="17.77734375" customWidth="1"/>
    <col min="8424" max="8424" width="19.6640625" customWidth="1"/>
    <col min="8425" max="8425" width="23" customWidth="1"/>
    <col min="8426" max="8427" width="18" customWidth="1"/>
    <col min="8428" max="8428" width="11.5546875" customWidth="1"/>
    <col min="8429" max="8432" width="14" customWidth="1"/>
    <col min="8433" max="8433" width="11.5546875" customWidth="1"/>
    <col min="8434" max="8434" width="17.44140625" customWidth="1"/>
    <col min="8435" max="8436" width="32.44140625" customWidth="1"/>
    <col min="8437" max="8437" width="41.5546875" customWidth="1"/>
    <col min="8438" max="8439" width="18.44140625" customWidth="1"/>
    <col min="8440" max="8440" width="30.44140625" customWidth="1"/>
    <col min="8441" max="8441" width="31.21875" customWidth="1"/>
    <col min="8442" max="8442" width="20.21875" customWidth="1"/>
    <col min="8444" max="8444" width="21.21875" customWidth="1"/>
    <col min="8445" max="8445" width="23.77734375" customWidth="1"/>
    <col min="8446" max="8446" width="74.44140625" customWidth="1"/>
    <col min="8449" max="8449" width="14.109375" customWidth="1"/>
    <col min="8450" max="8450" width="12.44140625" customWidth="1"/>
    <col min="8451" max="8451" width="13.44140625" customWidth="1"/>
    <col min="8452" max="8452" width="11.109375" customWidth="1"/>
    <col min="8453" max="8456" width="17.33203125" customWidth="1"/>
    <col min="8461" max="8462" width="22.33203125" customWidth="1"/>
    <col min="8463" max="8463" width="11.88671875" customWidth="1"/>
    <col min="8464" max="8464" width="10.109375" customWidth="1"/>
    <col min="8467" max="8467" width="13.33203125" customWidth="1"/>
    <col min="8468" max="8468" width="11.44140625" customWidth="1"/>
    <col min="8469" max="8469" width="13.33203125" bestFit="1" customWidth="1"/>
    <col min="8470" max="8470" width="16.88671875" bestFit="1" customWidth="1"/>
    <col min="8471" max="8473" width="14.44140625" customWidth="1"/>
    <col min="8474" max="8474" width="9.88671875" customWidth="1"/>
    <col min="8475" max="8477" width="17" customWidth="1"/>
    <col min="8479" max="8479" width="17" customWidth="1"/>
    <col min="8480" max="8480" width="10.44140625" customWidth="1"/>
    <col min="8660" max="8660" width="11.21875" customWidth="1"/>
    <col min="8661" max="8662" width="11.88671875" customWidth="1"/>
    <col min="8663" max="8663" width="13.6640625" customWidth="1"/>
    <col min="8664" max="8664" width="10.109375" customWidth="1"/>
    <col min="8665" max="8666" width="13.6640625" customWidth="1"/>
    <col min="8667" max="8668" width="23.77734375" customWidth="1"/>
    <col min="8672" max="8672" width="21" customWidth="1"/>
    <col min="8673" max="8673" width="12.33203125" customWidth="1"/>
    <col min="8674" max="8674" width="16.109375" customWidth="1"/>
    <col min="8676" max="8676" width="10.109375" bestFit="1" customWidth="1"/>
    <col min="8677" max="8677" width="10.109375" customWidth="1"/>
    <col min="8678" max="8678" width="17.33203125" customWidth="1"/>
    <col min="8679" max="8679" width="17.77734375" customWidth="1"/>
    <col min="8680" max="8680" width="19.6640625" customWidth="1"/>
    <col min="8681" max="8681" width="23" customWidth="1"/>
    <col min="8682" max="8683" width="18" customWidth="1"/>
    <col min="8684" max="8684" width="11.5546875" customWidth="1"/>
    <col min="8685" max="8688" width="14" customWidth="1"/>
    <col min="8689" max="8689" width="11.5546875" customWidth="1"/>
    <col min="8690" max="8690" width="17.44140625" customWidth="1"/>
    <col min="8691" max="8692" width="32.44140625" customWidth="1"/>
    <col min="8693" max="8693" width="41.5546875" customWidth="1"/>
    <col min="8694" max="8695" width="18.44140625" customWidth="1"/>
    <col min="8696" max="8696" width="30.44140625" customWidth="1"/>
    <col min="8697" max="8697" width="31.21875" customWidth="1"/>
    <col min="8698" max="8698" width="20.21875" customWidth="1"/>
    <col min="8700" max="8700" width="21.21875" customWidth="1"/>
    <col min="8701" max="8701" width="23.77734375" customWidth="1"/>
    <col min="8702" max="8702" width="74.44140625" customWidth="1"/>
    <col min="8705" max="8705" width="14.109375" customWidth="1"/>
    <col min="8706" max="8706" width="12.44140625" customWidth="1"/>
    <col min="8707" max="8707" width="13.44140625" customWidth="1"/>
    <col min="8708" max="8708" width="11.109375" customWidth="1"/>
    <col min="8709" max="8712" width="17.33203125" customWidth="1"/>
    <col min="8717" max="8718" width="22.33203125" customWidth="1"/>
    <col min="8719" max="8719" width="11.88671875" customWidth="1"/>
    <col min="8720" max="8720" width="10.109375" customWidth="1"/>
    <col min="8723" max="8723" width="13.33203125" customWidth="1"/>
    <col min="8724" max="8724" width="11.44140625" customWidth="1"/>
    <col min="8725" max="8725" width="13.33203125" bestFit="1" customWidth="1"/>
    <col min="8726" max="8726" width="16.88671875" bestFit="1" customWidth="1"/>
    <col min="8727" max="8729" width="14.44140625" customWidth="1"/>
    <col min="8730" max="8730" width="9.88671875" customWidth="1"/>
    <col min="8731" max="8733" width="17" customWidth="1"/>
    <col min="8735" max="8735" width="17" customWidth="1"/>
    <col min="8736" max="8736" width="10.44140625" customWidth="1"/>
    <col min="8916" max="8916" width="11.21875" customWidth="1"/>
    <col min="8917" max="8918" width="11.88671875" customWidth="1"/>
    <col min="8919" max="8919" width="13.6640625" customWidth="1"/>
    <col min="8920" max="8920" width="10.109375" customWidth="1"/>
    <col min="8921" max="8922" width="13.6640625" customWidth="1"/>
    <col min="8923" max="8924" width="23.77734375" customWidth="1"/>
    <col min="8928" max="8928" width="21" customWidth="1"/>
    <col min="8929" max="8929" width="12.33203125" customWidth="1"/>
    <col min="8930" max="8930" width="16.109375" customWidth="1"/>
    <col min="8932" max="8932" width="10.109375" bestFit="1" customWidth="1"/>
    <col min="8933" max="8933" width="10.109375" customWidth="1"/>
    <col min="8934" max="8934" width="17.33203125" customWidth="1"/>
    <col min="8935" max="8935" width="17.77734375" customWidth="1"/>
    <col min="8936" max="8936" width="19.6640625" customWidth="1"/>
    <col min="8937" max="8937" width="23" customWidth="1"/>
    <col min="8938" max="8939" width="18" customWidth="1"/>
    <col min="8940" max="8940" width="11.5546875" customWidth="1"/>
    <col min="8941" max="8944" width="14" customWidth="1"/>
    <col min="8945" max="8945" width="11.5546875" customWidth="1"/>
    <col min="8946" max="8946" width="17.44140625" customWidth="1"/>
    <col min="8947" max="8948" width="32.44140625" customWidth="1"/>
    <col min="8949" max="8949" width="41.5546875" customWidth="1"/>
    <col min="8950" max="8951" width="18.44140625" customWidth="1"/>
    <col min="8952" max="8952" width="30.44140625" customWidth="1"/>
    <col min="8953" max="8953" width="31.21875" customWidth="1"/>
    <col min="8954" max="8954" width="20.21875" customWidth="1"/>
    <col min="8956" max="8956" width="21.21875" customWidth="1"/>
    <col min="8957" max="8957" width="23.77734375" customWidth="1"/>
    <col min="8958" max="8958" width="74.44140625" customWidth="1"/>
    <col min="8961" max="8961" width="14.109375" customWidth="1"/>
    <col min="8962" max="8962" width="12.44140625" customWidth="1"/>
    <col min="8963" max="8963" width="13.44140625" customWidth="1"/>
    <col min="8964" max="8964" width="11.109375" customWidth="1"/>
    <col min="8965" max="8968" width="17.33203125" customWidth="1"/>
    <col min="8973" max="8974" width="22.33203125" customWidth="1"/>
    <col min="8975" max="8975" width="11.88671875" customWidth="1"/>
    <col min="8976" max="8976" width="10.109375" customWidth="1"/>
    <col min="8979" max="8979" width="13.33203125" customWidth="1"/>
    <col min="8980" max="8980" width="11.44140625" customWidth="1"/>
    <col min="8981" max="8981" width="13.33203125" bestFit="1" customWidth="1"/>
    <col min="8982" max="8982" width="16.88671875" bestFit="1" customWidth="1"/>
    <col min="8983" max="8985" width="14.44140625" customWidth="1"/>
    <col min="8986" max="8986" width="9.88671875" customWidth="1"/>
    <col min="8987" max="8989" width="17" customWidth="1"/>
    <col min="8991" max="8991" width="17" customWidth="1"/>
    <col min="8992" max="8992" width="10.44140625" customWidth="1"/>
    <col min="9172" max="9172" width="11.21875" customWidth="1"/>
    <col min="9173" max="9174" width="11.88671875" customWidth="1"/>
    <col min="9175" max="9175" width="13.6640625" customWidth="1"/>
    <col min="9176" max="9176" width="10.109375" customWidth="1"/>
    <col min="9177" max="9178" width="13.6640625" customWidth="1"/>
    <col min="9179" max="9180" width="23.77734375" customWidth="1"/>
    <col min="9184" max="9184" width="21" customWidth="1"/>
    <col min="9185" max="9185" width="12.33203125" customWidth="1"/>
    <col min="9186" max="9186" width="16.109375" customWidth="1"/>
    <col min="9188" max="9188" width="10.109375" bestFit="1" customWidth="1"/>
    <col min="9189" max="9189" width="10.109375" customWidth="1"/>
    <col min="9190" max="9190" width="17.33203125" customWidth="1"/>
    <col min="9191" max="9191" width="17.77734375" customWidth="1"/>
    <col min="9192" max="9192" width="19.6640625" customWidth="1"/>
    <col min="9193" max="9193" width="23" customWidth="1"/>
    <col min="9194" max="9195" width="18" customWidth="1"/>
    <col min="9196" max="9196" width="11.5546875" customWidth="1"/>
    <col min="9197" max="9200" width="14" customWidth="1"/>
    <col min="9201" max="9201" width="11.5546875" customWidth="1"/>
    <col min="9202" max="9202" width="17.44140625" customWidth="1"/>
    <col min="9203" max="9204" width="32.44140625" customWidth="1"/>
    <col min="9205" max="9205" width="41.5546875" customWidth="1"/>
    <col min="9206" max="9207" width="18.44140625" customWidth="1"/>
    <col min="9208" max="9208" width="30.44140625" customWidth="1"/>
    <col min="9209" max="9209" width="31.21875" customWidth="1"/>
    <col min="9210" max="9210" width="20.21875" customWidth="1"/>
    <col min="9212" max="9212" width="21.21875" customWidth="1"/>
    <col min="9213" max="9213" width="23.77734375" customWidth="1"/>
    <col min="9214" max="9214" width="74.44140625" customWidth="1"/>
    <col min="9217" max="9217" width="14.109375" customWidth="1"/>
    <col min="9218" max="9218" width="12.44140625" customWidth="1"/>
    <col min="9219" max="9219" width="13.44140625" customWidth="1"/>
    <col min="9220" max="9220" width="11.109375" customWidth="1"/>
    <col min="9221" max="9224" width="17.33203125" customWidth="1"/>
    <col min="9229" max="9230" width="22.33203125" customWidth="1"/>
    <col min="9231" max="9231" width="11.88671875" customWidth="1"/>
    <col min="9232" max="9232" width="10.109375" customWidth="1"/>
    <col min="9235" max="9235" width="13.33203125" customWidth="1"/>
    <col min="9236" max="9236" width="11.44140625" customWidth="1"/>
    <col min="9237" max="9237" width="13.33203125" bestFit="1" customWidth="1"/>
    <col min="9238" max="9238" width="16.88671875" bestFit="1" customWidth="1"/>
    <col min="9239" max="9241" width="14.44140625" customWidth="1"/>
    <col min="9242" max="9242" width="9.88671875" customWidth="1"/>
    <col min="9243" max="9245" width="17" customWidth="1"/>
    <col min="9247" max="9247" width="17" customWidth="1"/>
    <col min="9248" max="9248" width="10.44140625" customWidth="1"/>
    <col min="9428" max="9428" width="11.21875" customWidth="1"/>
    <col min="9429" max="9430" width="11.88671875" customWidth="1"/>
    <col min="9431" max="9431" width="13.6640625" customWidth="1"/>
    <col min="9432" max="9432" width="10.109375" customWidth="1"/>
    <col min="9433" max="9434" width="13.6640625" customWidth="1"/>
    <col min="9435" max="9436" width="23.77734375" customWidth="1"/>
    <col min="9440" max="9440" width="21" customWidth="1"/>
    <col min="9441" max="9441" width="12.33203125" customWidth="1"/>
    <col min="9442" max="9442" width="16.109375" customWidth="1"/>
    <col min="9444" max="9444" width="10.109375" bestFit="1" customWidth="1"/>
    <col min="9445" max="9445" width="10.109375" customWidth="1"/>
    <col min="9446" max="9446" width="17.33203125" customWidth="1"/>
    <col min="9447" max="9447" width="17.77734375" customWidth="1"/>
    <col min="9448" max="9448" width="19.6640625" customWidth="1"/>
    <col min="9449" max="9449" width="23" customWidth="1"/>
    <col min="9450" max="9451" width="18" customWidth="1"/>
    <col min="9452" max="9452" width="11.5546875" customWidth="1"/>
    <col min="9453" max="9456" width="14" customWidth="1"/>
    <col min="9457" max="9457" width="11.5546875" customWidth="1"/>
    <col min="9458" max="9458" width="17.44140625" customWidth="1"/>
    <col min="9459" max="9460" width="32.44140625" customWidth="1"/>
    <col min="9461" max="9461" width="41.5546875" customWidth="1"/>
    <col min="9462" max="9463" width="18.44140625" customWidth="1"/>
    <col min="9464" max="9464" width="30.44140625" customWidth="1"/>
    <col min="9465" max="9465" width="31.21875" customWidth="1"/>
    <col min="9466" max="9466" width="20.21875" customWidth="1"/>
    <col min="9468" max="9468" width="21.21875" customWidth="1"/>
    <col min="9469" max="9469" width="23.77734375" customWidth="1"/>
    <col min="9470" max="9470" width="74.44140625" customWidth="1"/>
    <col min="9473" max="9473" width="14.109375" customWidth="1"/>
    <col min="9474" max="9474" width="12.44140625" customWidth="1"/>
    <col min="9475" max="9475" width="13.44140625" customWidth="1"/>
    <col min="9476" max="9476" width="11.109375" customWidth="1"/>
    <col min="9477" max="9480" width="17.33203125" customWidth="1"/>
    <col min="9485" max="9486" width="22.33203125" customWidth="1"/>
    <col min="9487" max="9487" width="11.88671875" customWidth="1"/>
    <col min="9488" max="9488" width="10.109375" customWidth="1"/>
    <col min="9491" max="9491" width="13.33203125" customWidth="1"/>
    <col min="9492" max="9492" width="11.44140625" customWidth="1"/>
    <col min="9493" max="9493" width="13.33203125" bestFit="1" customWidth="1"/>
    <col min="9494" max="9494" width="16.88671875" bestFit="1" customWidth="1"/>
    <col min="9495" max="9497" width="14.44140625" customWidth="1"/>
    <col min="9498" max="9498" width="9.88671875" customWidth="1"/>
    <col min="9499" max="9501" width="17" customWidth="1"/>
    <col min="9503" max="9503" width="17" customWidth="1"/>
    <col min="9504" max="9504" width="10.44140625" customWidth="1"/>
    <col min="9684" max="9684" width="11.21875" customWidth="1"/>
    <col min="9685" max="9686" width="11.88671875" customWidth="1"/>
    <col min="9687" max="9687" width="13.6640625" customWidth="1"/>
    <col min="9688" max="9688" width="10.109375" customWidth="1"/>
    <col min="9689" max="9690" width="13.6640625" customWidth="1"/>
    <col min="9691" max="9692" width="23.77734375" customWidth="1"/>
    <col min="9696" max="9696" width="21" customWidth="1"/>
    <col min="9697" max="9697" width="12.33203125" customWidth="1"/>
    <col min="9698" max="9698" width="16.109375" customWidth="1"/>
    <col min="9700" max="9700" width="10.109375" bestFit="1" customWidth="1"/>
    <col min="9701" max="9701" width="10.109375" customWidth="1"/>
    <col min="9702" max="9702" width="17.33203125" customWidth="1"/>
    <col min="9703" max="9703" width="17.77734375" customWidth="1"/>
    <col min="9704" max="9704" width="19.6640625" customWidth="1"/>
    <col min="9705" max="9705" width="23" customWidth="1"/>
    <col min="9706" max="9707" width="18" customWidth="1"/>
    <col min="9708" max="9708" width="11.5546875" customWidth="1"/>
    <col min="9709" max="9712" width="14" customWidth="1"/>
    <col min="9713" max="9713" width="11.5546875" customWidth="1"/>
    <col min="9714" max="9714" width="17.44140625" customWidth="1"/>
    <col min="9715" max="9716" width="32.44140625" customWidth="1"/>
    <col min="9717" max="9717" width="41.5546875" customWidth="1"/>
    <col min="9718" max="9719" width="18.44140625" customWidth="1"/>
    <col min="9720" max="9720" width="30.44140625" customWidth="1"/>
    <col min="9721" max="9721" width="31.21875" customWidth="1"/>
    <col min="9722" max="9722" width="20.21875" customWidth="1"/>
    <col min="9724" max="9724" width="21.21875" customWidth="1"/>
    <col min="9725" max="9725" width="23.77734375" customWidth="1"/>
    <col min="9726" max="9726" width="74.44140625" customWidth="1"/>
    <col min="9729" max="9729" width="14.109375" customWidth="1"/>
    <col min="9730" max="9730" width="12.44140625" customWidth="1"/>
    <col min="9731" max="9731" width="13.44140625" customWidth="1"/>
    <col min="9732" max="9732" width="11.109375" customWidth="1"/>
    <col min="9733" max="9736" width="17.33203125" customWidth="1"/>
    <col min="9741" max="9742" width="22.33203125" customWidth="1"/>
    <col min="9743" max="9743" width="11.88671875" customWidth="1"/>
    <col min="9744" max="9744" width="10.109375" customWidth="1"/>
    <col min="9747" max="9747" width="13.33203125" customWidth="1"/>
    <col min="9748" max="9748" width="11.44140625" customWidth="1"/>
    <col min="9749" max="9749" width="13.33203125" bestFit="1" customWidth="1"/>
    <col min="9750" max="9750" width="16.88671875" bestFit="1" customWidth="1"/>
    <col min="9751" max="9753" width="14.44140625" customWidth="1"/>
    <col min="9754" max="9754" width="9.88671875" customWidth="1"/>
    <col min="9755" max="9757" width="17" customWidth="1"/>
    <col min="9759" max="9759" width="17" customWidth="1"/>
    <col min="9760" max="9760" width="10.44140625" customWidth="1"/>
    <col min="9940" max="9940" width="11.21875" customWidth="1"/>
    <col min="9941" max="9942" width="11.88671875" customWidth="1"/>
    <col min="9943" max="9943" width="13.6640625" customWidth="1"/>
    <col min="9944" max="9944" width="10.109375" customWidth="1"/>
    <col min="9945" max="9946" width="13.6640625" customWidth="1"/>
    <col min="9947" max="9948" width="23.77734375" customWidth="1"/>
    <col min="9952" max="9952" width="21" customWidth="1"/>
    <col min="9953" max="9953" width="12.33203125" customWidth="1"/>
    <col min="9954" max="9954" width="16.109375" customWidth="1"/>
    <col min="9956" max="9956" width="10.109375" bestFit="1" customWidth="1"/>
    <col min="9957" max="9957" width="10.109375" customWidth="1"/>
    <col min="9958" max="9958" width="17.33203125" customWidth="1"/>
    <col min="9959" max="9959" width="17.77734375" customWidth="1"/>
    <col min="9960" max="9960" width="19.6640625" customWidth="1"/>
    <col min="9961" max="9961" width="23" customWidth="1"/>
    <col min="9962" max="9963" width="18" customWidth="1"/>
    <col min="9964" max="9964" width="11.5546875" customWidth="1"/>
    <col min="9965" max="9968" width="14" customWidth="1"/>
    <col min="9969" max="9969" width="11.5546875" customWidth="1"/>
    <col min="9970" max="9970" width="17.44140625" customWidth="1"/>
    <col min="9971" max="9972" width="32.44140625" customWidth="1"/>
    <col min="9973" max="9973" width="41.5546875" customWidth="1"/>
    <col min="9974" max="9975" width="18.44140625" customWidth="1"/>
    <col min="9976" max="9976" width="30.44140625" customWidth="1"/>
    <col min="9977" max="9977" width="31.21875" customWidth="1"/>
    <col min="9978" max="9978" width="20.21875" customWidth="1"/>
    <col min="9980" max="9980" width="21.21875" customWidth="1"/>
    <col min="9981" max="9981" width="23.77734375" customWidth="1"/>
    <col min="9982" max="9982" width="74.44140625" customWidth="1"/>
    <col min="9985" max="9985" width="14.109375" customWidth="1"/>
    <col min="9986" max="9986" width="12.44140625" customWidth="1"/>
    <col min="9987" max="9987" width="13.44140625" customWidth="1"/>
    <col min="9988" max="9988" width="11.109375" customWidth="1"/>
    <col min="9989" max="9992" width="17.33203125" customWidth="1"/>
    <col min="9997" max="9998" width="22.33203125" customWidth="1"/>
    <col min="9999" max="9999" width="11.88671875" customWidth="1"/>
    <col min="10000" max="10000" width="10.109375" customWidth="1"/>
    <col min="10003" max="10003" width="13.33203125" customWidth="1"/>
    <col min="10004" max="10004" width="11.44140625" customWidth="1"/>
    <col min="10005" max="10005" width="13.33203125" bestFit="1" customWidth="1"/>
    <col min="10006" max="10006" width="16.88671875" bestFit="1" customWidth="1"/>
    <col min="10007" max="10009" width="14.44140625" customWidth="1"/>
    <col min="10010" max="10010" width="9.88671875" customWidth="1"/>
    <col min="10011" max="10013" width="17" customWidth="1"/>
    <col min="10015" max="10015" width="17" customWidth="1"/>
    <col min="10016" max="10016" width="10.44140625" customWidth="1"/>
    <col min="10196" max="10196" width="11.21875" customWidth="1"/>
    <col min="10197" max="10198" width="11.88671875" customWidth="1"/>
    <col min="10199" max="10199" width="13.6640625" customWidth="1"/>
    <col min="10200" max="10200" width="10.109375" customWidth="1"/>
    <col min="10201" max="10202" width="13.6640625" customWidth="1"/>
    <col min="10203" max="10204" width="23.77734375" customWidth="1"/>
    <col min="10208" max="10208" width="21" customWidth="1"/>
    <col min="10209" max="10209" width="12.33203125" customWidth="1"/>
    <col min="10210" max="10210" width="16.109375" customWidth="1"/>
    <col min="10212" max="10212" width="10.109375" bestFit="1" customWidth="1"/>
    <col min="10213" max="10213" width="10.109375" customWidth="1"/>
    <col min="10214" max="10214" width="17.33203125" customWidth="1"/>
    <col min="10215" max="10215" width="17.77734375" customWidth="1"/>
    <col min="10216" max="10216" width="19.6640625" customWidth="1"/>
    <col min="10217" max="10217" width="23" customWidth="1"/>
    <col min="10218" max="10219" width="18" customWidth="1"/>
    <col min="10220" max="10220" width="11.5546875" customWidth="1"/>
    <col min="10221" max="10224" width="14" customWidth="1"/>
    <col min="10225" max="10225" width="11.5546875" customWidth="1"/>
    <col min="10226" max="10226" width="17.44140625" customWidth="1"/>
    <col min="10227" max="10228" width="32.44140625" customWidth="1"/>
    <col min="10229" max="10229" width="41.5546875" customWidth="1"/>
    <col min="10230" max="10231" width="18.44140625" customWidth="1"/>
    <col min="10232" max="10232" width="30.44140625" customWidth="1"/>
    <col min="10233" max="10233" width="31.21875" customWidth="1"/>
    <col min="10234" max="10234" width="20.21875" customWidth="1"/>
    <col min="10236" max="10236" width="21.21875" customWidth="1"/>
    <col min="10237" max="10237" width="23.77734375" customWidth="1"/>
    <col min="10238" max="10238" width="74.44140625" customWidth="1"/>
    <col min="10241" max="10241" width="14.109375" customWidth="1"/>
    <col min="10242" max="10242" width="12.44140625" customWidth="1"/>
    <col min="10243" max="10243" width="13.44140625" customWidth="1"/>
    <col min="10244" max="10244" width="11.109375" customWidth="1"/>
    <col min="10245" max="10248" width="17.33203125" customWidth="1"/>
    <col min="10253" max="10254" width="22.33203125" customWidth="1"/>
    <col min="10255" max="10255" width="11.88671875" customWidth="1"/>
    <col min="10256" max="10256" width="10.109375" customWidth="1"/>
    <col min="10259" max="10259" width="13.33203125" customWidth="1"/>
    <col min="10260" max="10260" width="11.44140625" customWidth="1"/>
    <col min="10261" max="10261" width="13.33203125" bestFit="1" customWidth="1"/>
    <col min="10262" max="10262" width="16.88671875" bestFit="1" customWidth="1"/>
    <col min="10263" max="10265" width="14.44140625" customWidth="1"/>
    <col min="10266" max="10266" width="9.88671875" customWidth="1"/>
    <col min="10267" max="10269" width="17" customWidth="1"/>
    <col min="10271" max="10271" width="17" customWidth="1"/>
    <col min="10272" max="10272" width="10.44140625" customWidth="1"/>
    <col min="10452" max="10452" width="11.21875" customWidth="1"/>
    <col min="10453" max="10454" width="11.88671875" customWidth="1"/>
    <col min="10455" max="10455" width="13.6640625" customWidth="1"/>
    <col min="10456" max="10456" width="10.109375" customWidth="1"/>
    <col min="10457" max="10458" width="13.6640625" customWidth="1"/>
    <col min="10459" max="10460" width="23.77734375" customWidth="1"/>
    <col min="10464" max="10464" width="21" customWidth="1"/>
    <col min="10465" max="10465" width="12.33203125" customWidth="1"/>
    <col min="10466" max="10466" width="16.109375" customWidth="1"/>
    <col min="10468" max="10468" width="10.109375" bestFit="1" customWidth="1"/>
    <col min="10469" max="10469" width="10.109375" customWidth="1"/>
    <col min="10470" max="10470" width="17.33203125" customWidth="1"/>
    <col min="10471" max="10471" width="17.77734375" customWidth="1"/>
    <col min="10472" max="10472" width="19.6640625" customWidth="1"/>
    <col min="10473" max="10473" width="23" customWidth="1"/>
    <col min="10474" max="10475" width="18" customWidth="1"/>
    <col min="10476" max="10476" width="11.5546875" customWidth="1"/>
    <col min="10477" max="10480" width="14" customWidth="1"/>
    <col min="10481" max="10481" width="11.5546875" customWidth="1"/>
    <col min="10482" max="10482" width="17.44140625" customWidth="1"/>
    <col min="10483" max="10484" width="32.44140625" customWidth="1"/>
    <col min="10485" max="10485" width="41.5546875" customWidth="1"/>
    <col min="10486" max="10487" width="18.44140625" customWidth="1"/>
    <col min="10488" max="10488" width="30.44140625" customWidth="1"/>
    <col min="10489" max="10489" width="31.21875" customWidth="1"/>
    <col min="10490" max="10490" width="20.21875" customWidth="1"/>
    <col min="10492" max="10492" width="21.21875" customWidth="1"/>
    <col min="10493" max="10493" width="23.77734375" customWidth="1"/>
    <col min="10494" max="10494" width="74.44140625" customWidth="1"/>
    <col min="10497" max="10497" width="14.109375" customWidth="1"/>
    <col min="10498" max="10498" width="12.44140625" customWidth="1"/>
    <col min="10499" max="10499" width="13.44140625" customWidth="1"/>
    <col min="10500" max="10500" width="11.109375" customWidth="1"/>
    <col min="10501" max="10504" width="17.33203125" customWidth="1"/>
    <col min="10509" max="10510" width="22.33203125" customWidth="1"/>
    <col min="10511" max="10511" width="11.88671875" customWidth="1"/>
    <col min="10512" max="10512" width="10.109375" customWidth="1"/>
    <col min="10515" max="10515" width="13.33203125" customWidth="1"/>
    <col min="10516" max="10516" width="11.44140625" customWidth="1"/>
    <col min="10517" max="10517" width="13.33203125" bestFit="1" customWidth="1"/>
    <col min="10518" max="10518" width="16.88671875" bestFit="1" customWidth="1"/>
    <col min="10519" max="10521" width="14.44140625" customWidth="1"/>
    <col min="10522" max="10522" width="9.88671875" customWidth="1"/>
    <col min="10523" max="10525" width="17" customWidth="1"/>
    <col min="10527" max="10527" width="17" customWidth="1"/>
    <col min="10528" max="10528" width="10.44140625" customWidth="1"/>
    <col min="10708" max="10708" width="11.21875" customWidth="1"/>
    <col min="10709" max="10710" width="11.88671875" customWidth="1"/>
    <col min="10711" max="10711" width="13.6640625" customWidth="1"/>
    <col min="10712" max="10712" width="10.109375" customWidth="1"/>
    <col min="10713" max="10714" width="13.6640625" customWidth="1"/>
    <col min="10715" max="10716" width="23.77734375" customWidth="1"/>
    <col min="10720" max="10720" width="21" customWidth="1"/>
    <col min="10721" max="10721" width="12.33203125" customWidth="1"/>
    <col min="10722" max="10722" width="16.109375" customWidth="1"/>
    <col min="10724" max="10724" width="10.109375" bestFit="1" customWidth="1"/>
    <col min="10725" max="10725" width="10.109375" customWidth="1"/>
    <col min="10726" max="10726" width="17.33203125" customWidth="1"/>
    <col min="10727" max="10727" width="17.77734375" customWidth="1"/>
    <col min="10728" max="10728" width="19.6640625" customWidth="1"/>
    <col min="10729" max="10729" width="23" customWidth="1"/>
    <col min="10730" max="10731" width="18" customWidth="1"/>
    <col min="10732" max="10732" width="11.5546875" customWidth="1"/>
    <col min="10733" max="10736" width="14" customWidth="1"/>
    <col min="10737" max="10737" width="11.5546875" customWidth="1"/>
    <col min="10738" max="10738" width="17.44140625" customWidth="1"/>
    <col min="10739" max="10740" width="32.44140625" customWidth="1"/>
    <col min="10741" max="10741" width="41.5546875" customWidth="1"/>
    <col min="10742" max="10743" width="18.44140625" customWidth="1"/>
    <col min="10744" max="10744" width="30.44140625" customWidth="1"/>
    <col min="10745" max="10745" width="31.21875" customWidth="1"/>
    <col min="10746" max="10746" width="20.21875" customWidth="1"/>
    <col min="10748" max="10748" width="21.21875" customWidth="1"/>
    <col min="10749" max="10749" width="23.77734375" customWidth="1"/>
    <col min="10750" max="10750" width="74.44140625" customWidth="1"/>
    <col min="10753" max="10753" width="14.109375" customWidth="1"/>
    <col min="10754" max="10754" width="12.44140625" customWidth="1"/>
    <col min="10755" max="10755" width="13.44140625" customWidth="1"/>
    <col min="10756" max="10756" width="11.109375" customWidth="1"/>
    <col min="10757" max="10760" width="17.33203125" customWidth="1"/>
    <col min="10765" max="10766" width="22.33203125" customWidth="1"/>
    <col min="10767" max="10767" width="11.88671875" customWidth="1"/>
    <col min="10768" max="10768" width="10.109375" customWidth="1"/>
    <col min="10771" max="10771" width="13.33203125" customWidth="1"/>
    <col min="10772" max="10772" width="11.44140625" customWidth="1"/>
    <col min="10773" max="10773" width="13.33203125" bestFit="1" customWidth="1"/>
    <col min="10774" max="10774" width="16.88671875" bestFit="1" customWidth="1"/>
    <col min="10775" max="10777" width="14.44140625" customWidth="1"/>
    <col min="10778" max="10778" width="9.88671875" customWidth="1"/>
    <col min="10779" max="10781" width="17" customWidth="1"/>
    <col min="10783" max="10783" width="17" customWidth="1"/>
    <col min="10784" max="10784" width="10.44140625" customWidth="1"/>
    <col min="10964" max="10964" width="11.21875" customWidth="1"/>
    <col min="10965" max="10966" width="11.88671875" customWidth="1"/>
    <col min="10967" max="10967" width="13.6640625" customWidth="1"/>
    <col min="10968" max="10968" width="10.109375" customWidth="1"/>
    <col min="10969" max="10970" width="13.6640625" customWidth="1"/>
    <col min="10971" max="10972" width="23.77734375" customWidth="1"/>
    <col min="10976" max="10976" width="21" customWidth="1"/>
    <col min="10977" max="10977" width="12.33203125" customWidth="1"/>
    <col min="10978" max="10978" width="16.109375" customWidth="1"/>
    <col min="10980" max="10980" width="10.109375" bestFit="1" customWidth="1"/>
    <col min="10981" max="10981" width="10.109375" customWidth="1"/>
    <col min="10982" max="10982" width="17.33203125" customWidth="1"/>
    <col min="10983" max="10983" width="17.77734375" customWidth="1"/>
    <col min="10984" max="10984" width="19.6640625" customWidth="1"/>
    <col min="10985" max="10985" width="23" customWidth="1"/>
    <col min="10986" max="10987" width="18" customWidth="1"/>
    <col min="10988" max="10988" width="11.5546875" customWidth="1"/>
    <col min="10989" max="10992" width="14" customWidth="1"/>
    <col min="10993" max="10993" width="11.5546875" customWidth="1"/>
    <col min="10994" max="10994" width="17.44140625" customWidth="1"/>
    <col min="10995" max="10996" width="32.44140625" customWidth="1"/>
    <col min="10997" max="10997" width="41.5546875" customWidth="1"/>
    <col min="10998" max="10999" width="18.44140625" customWidth="1"/>
    <col min="11000" max="11000" width="30.44140625" customWidth="1"/>
    <col min="11001" max="11001" width="31.21875" customWidth="1"/>
    <col min="11002" max="11002" width="20.21875" customWidth="1"/>
    <col min="11004" max="11004" width="21.21875" customWidth="1"/>
    <col min="11005" max="11005" width="23.77734375" customWidth="1"/>
    <col min="11006" max="11006" width="74.44140625" customWidth="1"/>
    <col min="11009" max="11009" width="14.109375" customWidth="1"/>
    <col min="11010" max="11010" width="12.44140625" customWidth="1"/>
    <col min="11011" max="11011" width="13.44140625" customWidth="1"/>
    <col min="11012" max="11012" width="11.109375" customWidth="1"/>
    <col min="11013" max="11016" width="17.33203125" customWidth="1"/>
    <col min="11021" max="11022" width="22.33203125" customWidth="1"/>
    <col min="11023" max="11023" width="11.88671875" customWidth="1"/>
    <col min="11024" max="11024" width="10.109375" customWidth="1"/>
    <col min="11027" max="11027" width="13.33203125" customWidth="1"/>
    <col min="11028" max="11028" width="11.44140625" customWidth="1"/>
    <col min="11029" max="11029" width="13.33203125" bestFit="1" customWidth="1"/>
    <col min="11030" max="11030" width="16.88671875" bestFit="1" customWidth="1"/>
    <col min="11031" max="11033" width="14.44140625" customWidth="1"/>
    <col min="11034" max="11034" width="9.88671875" customWidth="1"/>
    <col min="11035" max="11037" width="17" customWidth="1"/>
    <col min="11039" max="11039" width="17" customWidth="1"/>
    <col min="11040" max="11040" width="10.44140625" customWidth="1"/>
    <col min="11220" max="11220" width="11.21875" customWidth="1"/>
    <col min="11221" max="11222" width="11.88671875" customWidth="1"/>
    <col min="11223" max="11223" width="13.6640625" customWidth="1"/>
    <col min="11224" max="11224" width="10.109375" customWidth="1"/>
    <col min="11225" max="11226" width="13.6640625" customWidth="1"/>
    <col min="11227" max="11228" width="23.77734375" customWidth="1"/>
    <col min="11232" max="11232" width="21" customWidth="1"/>
    <col min="11233" max="11233" width="12.33203125" customWidth="1"/>
    <col min="11234" max="11234" width="16.109375" customWidth="1"/>
    <col min="11236" max="11236" width="10.109375" bestFit="1" customWidth="1"/>
    <col min="11237" max="11237" width="10.109375" customWidth="1"/>
    <col min="11238" max="11238" width="17.33203125" customWidth="1"/>
    <col min="11239" max="11239" width="17.77734375" customWidth="1"/>
    <col min="11240" max="11240" width="19.6640625" customWidth="1"/>
    <col min="11241" max="11241" width="23" customWidth="1"/>
    <col min="11242" max="11243" width="18" customWidth="1"/>
    <col min="11244" max="11244" width="11.5546875" customWidth="1"/>
    <col min="11245" max="11248" width="14" customWidth="1"/>
    <col min="11249" max="11249" width="11.5546875" customWidth="1"/>
    <col min="11250" max="11250" width="17.44140625" customWidth="1"/>
    <col min="11251" max="11252" width="32.44140625" customWidth="1"/>
    <col min="11253" max="11253" width="41.5546875" customWidth="1"/>
    <col min="11254" max="11255" width="18.44140625" customWidth="1"/>
    <col min="11256" max="11256" width="30.44140625" customWidth="1"/>
    <col min="11257" max="11257" width="31.21875" customWidth="1"/>
    <col min="11258" max="11258" width="20.21875" customWidth="1"/>
    <col min="11260" max="11260" width="21.21875" customWidth="1"/>
    <col min="11261" max="11261" width="23.77734375" customWidth="1"/>
    <col min="11262" max="11262" width="74.44140625" customWidth="1"/>
    <col min="11265" max="11265" width="14.109375" customWidth="1"/>
    <col min="11266" max="11266" width="12.44140625" customWidth="1"/>
    <col min="11267" max="11267" width="13.44140625" customWidth="1"/>
    <col min="11268" max="11268" width="11.109375" customWidth="1"/>
    <col min="11269" max="11272" width="17.33203125" customWidth="1"/>
    <col min="11277" max="11278" width="22.33203125" customWidth="1"/>
    <col min="11279" max="11279" width="11.88671875" customWidth="1"/>
    <col min="11280" max="11280" width="10.109375" customWidth="1"/>
    <col min="11283" max="11283" width="13.33203125" customWidth="1"/>
    <col min="11284" max="11284" width="11.44140625" customWidth="1"/>
    <col min="11285" max="11285" width="13.33203125" bestFit="1" customWidth="1"/>
    <col min="11286" max="11286" width="16.88671875" bestFit="1" customWidth="1"/>
    <col min="11287" max="11289" width="14.44140625" customWidth="1"/>
    <col min="11290" max="11290" width="9.88671875" customWidth="1"/>
    <col min="11291" max="11293" width="17" customWidth="1"/>
    <col min="11295" max="11295" width="17" customWidth="1"/>
    <col min="11296" max="11296" width="10.44140625" customWidth="1"/>
    <col min="11476" max="11476" width="11.21875" customWidth="1"/>
    <col min="11477" max="11478" width="11.88671875" customWidth="1"/>
    <col min="11479" max="11479" width="13.6640625" customWidth="1"/>
    <col min="11480" max="11480" width="10.109375" customWidth="1"/>
    <col min="11481" max="11482" width="13.6640625" customWidth="1"/>
    <col min="11483" max="11484" width="23.77734375" customWidth="1"/>
    <col min="11488" max="11488" width="21" customWidth="1"/>
    <col min="11489" max="11489" width="12.33203125" customWidth="1"/>
    <col min="11490" max="11490" width="16.109375" customWidth="1"/>
    <col min="11492" max="11492" width="10.109375" bestFit="1" customWidth="1"/>
    <col min="11493" max="11493" width="10.109375" customWidth="1"/>
    <col min="11494" max="11494" width="17.33203125" customWidth="1"/>
    <col min="11495" max="11495" width="17.77734375" customWidth="1"/>
    <col min="11496" max="11496" width="19.6640625" customWidth="1"/>
    <col min="11497" max="11497" width="23" customWidth="1"/>
    <col min="11498" max="11499" width="18" customWidth="1"/>
    <col min="11500" max="11500" width="11.5546875" customWidth="1"/>
    <col min="11501" max="11504" width="14" customWidth="1"/>
    <col min="11505" max="11505" width="11.5546875" customWidth="1"/>
    <col min="11506" max="11506" width="17.44140625" customWidth="1"/>
    <col min="11507" max="11508" width="32.44140625" customWidth="1"/>
    <col min="11509" max="11509" width="41.5546875" customWidth="1"/>
    <col min="11510" max="11511" width="18.44140625" customWidth="1"/>
    <col min="11512" max="11512" width="30.44140625" customWidth="1"/>
    <col min="11513" max="11513" width="31.21875" customWidth="1"/>
    <col min="11514" max="11514" width="20.21875" customWidth="1"/>
    <col min="11516" max="11516" width="21.21875" customWidth="1"/>
    <col min="11517" max="11517" width="23.77734375" customWidth="1"/>
    <col min="11518" max="11518" width="74.44140625" customWidth="1"/>
    <col min="11521" max="11521" width="14.109375" customWidth="1"/>
    <col min="11522" max="11522" width="12.44140625" customWidth="1"/>
    <col min="11523" max="11523" width="13.44140625" customWidth="1"/>
    <col min="11524" max="11524" width="11.109375" customWidth="1"/>
    <col min="11525" max="11528" width="17.33203125" customWidth="1"/>
    <col min="11533" max="11534" width="22.33203125" customWidth="1"/>
    <col min="11535" max="11535" width="11.88671875" customWidth="1"/>
    <col min="11536" max="11536" width="10.109375" customWidth="1"/>
    <col min="11539" max="11539" width="13.33203125" customWidth="1"/>
    <col min="11540" max="11540" width="11.44140625" customWidth="1"/>
    <col min="11541" max="11541" width="13.33203125" bestFit="1" customWidth="1"/>
    <col min="11542" max="11542" width="16.88671875" bestFit="1" customWidth="1"/>
    <col min="11543" max="11545" width="14.44140625" customWidth="1"/>
    <col min="11546" max="11546" width="9.88671875" customWidth="1"/>
    <col min="11547" max="11549" width="17" customWidth="1"/>
    <col min="11551" max="11551" width="17" customWidth="1"/>
    <col min="11552" max="11552" width="10.44140625" customWidth="1"/>
    <col min="11732" max="11732" width="11.21875" customWidth="1"/>
    <col min="11733" max="11734" width="11.88671875" customWidth="1"/>
    <col min="11735" max="11735" width="13.6640625" customWidth="1"/>
    <col min="11736" max="11736" width="10.109375" customWidth="1"/>
    <col min="11737" max="11738" width="13.6640625" customWidth="1"/>
    <col min="11739" max="11740" width="23.77734375" customWidth="1"/>
    <col min="11744" max="11744" width="21" customWidth="1"/>
    <col min="11745" max="11745" width="12.33203125" customWidth="1"/>
    <col min="11746" max="11746" width="16.109375" customWidth="1"/>
    <col min="11748" max="11748" width="10.109375" bestFit="1" customWidth="1"/>
    <col min="11749" max="11749" width="10.109375" customWidth="1"/>
    <col min="11750" max="11750" width="17.33203125" customWidth="1"/>
    <col min="11751" max="11751" width="17.77734375" customWidth="1"/>
    <col min="11752" max="11752" width="19.6640625" customWidth="1"/>
    <col min="11753" max="11753" width="23" customWidth="1"/>
    <col min="11754" max="11755" width="18" customWidth="1"/>
    <col min="11756" max="11756" width="11.5546875" customWidth="1"/>
    <col min="11757" max="11760" width="14" customWidth="1"/>
    <col min="11761" max="11761" width="11.5546875" customWidth="1"/>
    <col min="11762" max="11762" width="17.44140625" customWidth="1"/>
    <col min="11763" max="11764" width="32.44140625" customWidth="1"/>
    <col min="11765" max="11765" width="41.5546875" customWidth="1"/>
    <col min="11766" max="11767" width="18.44140625" customWidth="1"/>
    <col min="11768" max="11768" width="30.44140625" customWidth="1"/>
    <col min="11769" max="11769" width="31.21875" customWidth="1"/>
    <col min="11770" max="11770" width="20.21875" customWidth="1"/>
    <col min="11772" max="11772" width="21.21875" customWidth="1"/>
    <col min="11773" max="11773" width="23.77734375" customWidth="1"/>
    <col min="11774" max="11774" width="74.44140625" customWidth="1"/>
    <col min="11777" max="11777" width="14.109375" customWidth="1"/>
    <col min="11778" max="11778" width="12.44140625" customWidth="1"/>
    <col min="11779" max="11779" width="13.44140625" customWidth="1"/>
    <col min="11780" max="11780" width="11.109375" customWidth="1"/>
    <col min="11781" max="11784" width="17.33203125" customWidth="1"/>
    <col min="11789" max="11790" width="22.33203125" customWidth="1"/>
    <col min="11791" max="11791" width="11.88671875" customWidth="1"/>
    <col min="11792" max="11792" width="10.109375" customWidth="1"/>
    <col min="11795" max="11795" width="13.33203125" customWidth="1"/>
    <col min="11796" max="11796" width="11.44140625" customWidth="1"/>
    <col min="11797" max="11797" width="13.33203125" bestFit="1" customWidth="1"/>
    <col min="11798" max="11798" width="16.88671875" bestFit="1" customWidth="1"/>
    <col min="11799" max="11801" width="14.44140625" customWidth="1"/>
    <col min="11802" max="11802" width="9.88671875" customWidth="1"/>
    <col min="11803" max="11805" width="17" customWidth="1"/>
    <col min="11807" max="11807" width="17" customWidth="1"/>
    <col min="11808" max="11808" width="10.44140625" customWidth="1"/>
    <col min="11988" max="11988" width="11.21875" customWidth="1"/>
    <col min="11989" max="11990" width="11.88671875" customWidth="1"/>
    <col min="11991" max="11991" width="13.6640625" customWidth="1"/>
    <col min="11992" max="11992" width="10.109375" customWidth="1"/>
    <col min="11993" max="11994" width="13.6640625" customWidth="1"/>
    <col min="11995" max="11996" width="23.77734375" customWidth="1"/>
    <col min="12000" max="12000" width="21" customWidth="1"/>
    <col min="12001" max="12001" width="12.33203125" customWidth="1"/>
    <col min="12002" max="12002" width="16.109375" customWidth="1"/>
    <col min="12004" max="12004" width="10.109375" bestFit="1" customWidth="1"/>
    <col min="12005" max="12005" width="10.109375" customWidth="1"/>
    <col min="12006" max="12006" width="17.33203125" customWidth="1"/>
    <col min="12007" max="12007" width="17.77734375" customWidth="1"/>
    <col min="12008" max="12008" width="19.6640625" customWidth="1"/>
    <col min="12009" max="12009" width="23" customWidth="1"/>
    <col min="12010" max="12011" width="18" customWidth="1"/>
    <col min="12012" max="12012" width="11.5546875" customWidth="1"/>
    <col min="12013" max="12016" width="14" customWidth="1"/>
    <col min="12017" max="12017" width="11.5546875" customWidth="1"/>
    <col min="12018" max="12018" width="17.44140625" customWidth="1"/>
    <col min="12019" max="12020" width="32.44140625" customWidth="1"/>
    <col min="12021" max="12021" width="41.5546875" customWidth="1"/>
    <col min="12022" max="12023" width="18.44140625" customWidth="1"/>
    <col min="12024" max="12024" width="30.44140625" customWidth="1"/>
    <col min="12025" max="12025" width="31.21875" customWidth="1"/>
    <col min="12026" max="12026" width="20.21875" customWidth="1"/>
    <col min="12028" max="12028" width="21.21875" customWidth="1"/>
    <col min="12029" max="12029" width="23.77734375" customWidth="1"/>
    <col min="12030" max="12030" width="74.44140625" customWidth="1"/>
    <col min="12033" max="12033" width="14.109375" customWidth="1"/>
    <col min="12034" max="12034" width="12.44140625" customWidth="1"/>
    <col min="12035" max="12035" width="13.44140625" customWidth="1"/>
    <col min="12036" max="12036" width="11.109375" customWidth="1"/>
    <col min="12037" max="12040" width="17.33203125" customWidth="1"/>
    <col min="12045" max="12046" width="22.33203125" customWidth="1"/>
    <col min="12047" max="12047" width="11.88671875" customWidth="1"/>
    <col min="12048" max="12048" width="10.109375" customWidth="1"/>
    <col min="12051" max="12051" width="13.33203125" customWidth="1"/>
    <col min="12052" max="12052" width="11.44140625" customWidth="1"/>
    <col min="12053" max="12053" width="13.33203125" bestFit="1" customWidth="1"/>
    <col min="12054" max="12054" width="16.88671875" bestFit="1" customWidth="1"/>
    <col min="12055" max="12057" width="14.44140625" customWidth="1"/>
    <col min="12058" max="12058" width="9.88671875" customWidth="1"/>
    <col min="12059" max="12061" width="17" customWidth="1"/>
    <col min="12063" max="12063" width="17" customWidth="1"/>
    <col min="12064" max="12064" width="10.44140625" customWidth="1"/>
    <col min="12244" max="12244" width="11.21875" customWidth="1"/>
    <col min="12245" max="12246" width="11.88671875" customWidth="1"/>
    <col min="12247" max="12247" width="13.6640625" customWidth="1"/>
    <col min="12248" max="12248" width="10.109375" customWidth="1"/>
    <col min="12249" max="12250" width="13.6640625" customWidth="1"/>
    <col min="12251" max="12252" width="23.77734375" customWidth="1"/>
    <col min="12256" max="12256" width="21" customWidth="1"/>
    <col min="12257" max="12257" width="12.33203125" customWidth="1"/>
    <col min="12258" max="12258" width="16.109375" customWidth="1"/>
    <col min="12260" max="12260" width="10.109375" bestFit="1" customWidth="1"/>
    <col min="12261" max="12261" width="10.109375" customWidth="1"/>
    <col min="12262" max="12262" width="17.33203125" customWidth="1"/>
    <col min="12263" max="12263" width="17.77734375" customWidth="1"/>
    <col min="12264" max="12264" width="19.6640625" customWidth="1"/>
    <col min="12265" max="12265" width="23" customWidth="1"/>
    <col min="12266" max="12267" width="18" customWidth="1"/>
    <col min="12268" max="12268" width="11.5546875" customWidth="1"/>
    <col min="12269" max="12272" width="14" customWidth="1"/>
    <col min="12273" max="12273" width="11.5546875" customWidth="1"/>
    <col min="12274" max="12274" width="17.44140625" customWidth="1"/>
    <col min="12275" max="12276" width="32.44140625" customWidth="1"/>
    <col min="12277" max="12277" width="41.5546875" customWidth="1"/>
    <col min="12278" max="12279" width="18.44140625" customWidth="1"/>
    <col min="12280" max="12280" width="30.44140625" customWidth="1"/>
    <col min="12281" max="12281" width="31.21875" customWidth="1"/>
    <col min="12282" max="12282" width="20.21875" customWidth="1"/>
    <col min="12284" max="12284" width="21.21875" customWidth="1"/>
    <col min="12285" max="12285" width="23.77734375" customWidth="1"/>
    <col min="12286" max="12286" width="74.44140625" customWidth="1"/>
    <col min="12289" max="12289" width="14.109375" customWidth="1"/>
    <col min="12290" max="12290" width="12.44140625" customWidth="1"/>
    <col min="12291" max="12291" width="13.44140625" customWidth="1"/>
    <col min="12292" max="12292" width="11.109375" customWidth="1"/>
    <col min="12293" max="12296" width="17.33203125" customWidth="1"/>
    <col min="12301" max="12302" width="22.33203125" customWidth="1"/>
    <col min="12303" max="12303" width="11.88671875" customWidth="1"/>
    <col min="12304" max="12304" width="10.109375" customWidth="1"/>
    <col min="12307" max="12307" width="13.33203125" customWidth="1"/>
    <col min="12308" max="12308" width="11.44140625" customWidth="1"/>
    <col min="12309" max="12309" width="13.33203125" bestFit="1" customWidth="1"/>
    <col min="12310" max="12310" width="16.88671875" bestFit="1" customWidth="1"/>
    <col min="12311" max="12313" width="14.44140625" customWidth="1"/>
    <col min="12314" max="12314" width="9.88671875" customWidth="1"/>
    <col min="12315" max="12317" width="17" customWidth="1"/>
    <col min="12319" max="12319" width="17" customWidth="1"/>
    <col min="12320" max="12320" width="10.44140625" customWidth="1"/>
    <col min="12500" max="12500" width="11.21875" customWidth="1"/>
    <col min="12501" max="12502" width="11.88671875" customWidth="1"/>
    <col min="12503" max="12503" width="13.6640625" customWidth="1"/>
    <col min="12504" max="12504" width="10.109375" customWidth="1"/>
    <col min="12505" max="12506" width="13.6640625" customWidth="1"/>
    <col min="12507" max="12508" width="23.77734375" customWidth="1"/>
    <col min="12512" max="12512" width="21" customWidth="1"/>
    <col min="12513" max="12513" width="12.33203125" customWidth="1"/>
    <col min="12514" max="12514" width="16.109375" customWidth="1"/>
    <col min="12516" max="12516" width="10.109375" bestFit="1" customWidth="1"/>
    <col min="12517" max="12517" width="10.109375" customWidth="1"/>
    <col min="12518" max="12518" width="17.33203125" customWidth="1"/>
    <col min="12519" max="12519" width="17.77734375" customWidth="1"/>
    <col min="12520" max="12520" width="19.6640625" customWidth="1"/>
    <col min="12521" max="12521" width="23" customWidth="1"/>
    <col min="12522" max="12523" width="18" customWidth="1"/>
    <col min="12524" max="12524" width="11.5546875" customWidth="1"/>
    <col min="12525" max="12528" width="14" customWidth="1"/>
    <col min="12529" max="12529" width="11.5546875" customWidth="1"/>
    <col min="12530" max="12530" width="17.44140625" customWidth="1"/>
    <col min="12531" max="12532" width="32.44140625" customWidth="1"/>
    <col min="12533" max="12533" width="41.5546875" customWidth="1"/>
    <col min="12534" max="12535" width="18.44140625" customWidth="1"/>
    <col min="12536" max="12536" width="30.44140625" customWidth="1"/>
    <col min="12537" max="12537" width="31.21875" customWidth="1"/>
    <col min="12538" max="12538" width="20.21875" customWidth="1"/>
    <col min="12540" max="12540" width="21.21875" customWidth="1"/>
    <col min="12541" max="12541" width="23.77734375" customWidth="1"/>
    <col min="12542" max="12542" width="74.44140625" customWidth="1"/>
    <col min="12545" max="12545" width="14.109375" customWidth="1"/>
    <col min="12546" max="12546" width="12.44140625" customWidth="1"/>
    <col min="12547" max="12547" width="13.44140625" customWidth="1"/>
    <col min="12548" max="12548" width="11.109375" customWidth="1"/>
    <col min="12549" max="12552" width="17.33203125" customWidth="1"/>
    <col min="12557" max="12558" width="22.33203125" customWidth="1"/>
    <col min="12559" max="12559" width="11.88671875" customWidth="1"/>
    <col min="12560" max="12560" width="10.109375" customWidth="1"/>
    <col min="12563" max="12563" width="13.33203125" customWidth="1"/>
    <col min="12564" max="12564" width="11.44140625" customWidth="1"/>
    <col min="12565" max="12565" width="13.33203125" bestFit="1" customWidth="1"/>
    <col min="12566" max="12566" width="16.88671875" bestFit="1" customWidth="1"/>
    <col min="12567" max="12569" width="14.44140625" customWidth="1"/>
    <col min="12570" max="12570" width="9.88671875" customWidth="1"/>
    <col min="12571" max="12573" width="17" customWidth="1"/>
    <col min="12575" max="12575" width="17" customWidth="1"/>
    <col min="12576" max="12576" width="10.44140625" customWidth="1"/>
    <col min="12756" max="12756" width="11.21875" customWidth="1"/>
    <col min="12757" max="12758" width="11.88671875" customWidth="1"/>
    <col min="12759" max="12759" width="13.6640625" customWidth="1"/>
    <col min="12760" max="12760" width="10.109375" customWidth="1"/>
    <col min="12761" max="12762" width="13.6640625" customWidth="1"/>
    <col min="12763" max="12764" width="23.77734375" customWidth="1"/>
    <col min="12768" max="12768" width="21" customWidth="1"/>
    <col min="12769" max="12769" width="12.33203125" customWidth="1"/>
    <col min="12770" max="12770" width="16.109375" customWidth="1"/>
    <col min="12772" max="12772" width="10.109375" bestFit="1" customWidth="1"/>
    <col min="12773" max="12773" width="10.109375" customWidth="1"/>
    <col min="12774" max="12774" width="17.33203125" customWidth="1"/>
    <col min="12775" max="12775" width="17.77734375" customWidth="1"/>
    <col min="12776" max="12776" width="19.6640625" customWidth="1"/>
    <col min="12777" max="12777" width="23" customWidth="1"/>
    <col min="12778" max="12779" width="18" customWidth="1"/>
    <col min="12780" max="12780" width="11.5546875" customWidth="1"/>
    <col min="12781" max="12784" width="14" customWidth="1"/>
    <col min="12785" max="12785" width="11.5546875" customWidth="1"/>
    <col min="12786" max="12786" width="17.44140625" customWidth="1"/>
    <col min="12787" max="12788" width="32.44140625" customWidth="1"/>
    <col min="12789" max="12789" width="41.5546875" customWidth="1"/>
    <col min="12790" max="12791" width="18.44140625" customWidth="1"/>
    <col min="12792" max="12792" width="30.44140625" customWidth="1"/>
    <col min="12793" max="12793" width="31.21875" customWidth="1"/>
    <col min="12794" max="12794" width="20.21875" customWidth="1"/>
    <col min="12796" max="12796" width="21.21875" customWidth="1"/>
    <col min="12797" max="12797" width="23.77734375" customWidth="1"/>
    <col min="12798" max="12798" width="74.44140625" customWidth="1"/>
    <col min="12801" max="12801" width="14.109375" customWidth="1"/>
    <col min="12802" max="12802" width="12.44140625" customWidth="1"/>
    <col min="12803" max="12803" width="13.44140625" customWidth="1"/>
    <col min="12804" max="12804" width="11.109375" customWidth="1"/>
    <col min="12805" max="12808" width="17.33203125" customWidth="1"/>
    <col min="12813" max="12814" width="22.33203125" customWidth="1"/>
    <col min="12815" max="12815" width="11.88671875" customWidth="1"/>
    <col min="12816" max="12816" width="10.109375" customWidth="1"/>
    <col min="12819" max="12819" width="13.33203125" customWidth="1"/>
    <col min="12820" max="12820" width="11.44140625" customWidth="1"/>
    <col min="12821" max="12821" width="13.33203125" bestFit="1" customWidth="1"/>
    <col min="12822" max="12822" width="16.88671875" bestFit="1" customWidth="1"/>
    <col min="12823" max="12825" width="14.44140625" customWidth="1"/>
    <col min="12826" max="12826" width="9.88671875" customWidth="1"/>
    <col min="12827" max="12829" width="17" customWidth="1"/>
    <col min="12831" max="12831" width="17" customWidth="1"/>
    <col min="12832" max="12832" width="10.44140625" customWidth="1"/>
    <col min="13012" max="13012" width="11.21875" customWidth="1"/>
    <col min="13013" max="13014" width="11.88671875" customWidth="1"/>
    <col min="13015" max="13015" width="13.6640625" customWidth="1"/>
    <col min="13016" max="13016" width="10.109375" customWidth="1"/>
    <col min="13017" max="13018" width="13.6640625" customWidth="1"/>
    <col min="13019" max="13020" width="23.77734375" customWidth="1"/>
    <col min="13024" max="13024" width="21" customWidth="1"/>
    <col min="13025" max="13025" width="12.33203125" customWidth="1"/>
    <col min="13026" max="13026" width="16.109375" customWidth="1"/>
    <col min="13028" max="13028" width="10.109375" bestFit="1" customWidth="1"/>
    <col min="13029" max="13029" width="10.109375" customWidth="1"/>
    <col min="13030" max="13030" width="17.33203125" customWidth="1"/>
    <col min="13031" max="13031" width="17.77734375" customWidth="1"/>
    <col min="13032" max="13032" width="19.6640625" customWidth="1"/>
    <col min="13033" max="13033" width="23" customWidth="1"/>
    <col min="13034" max="13035" width="18" customWidth="1"/>
    <col min="13036" max="13036" width="11.5546875" customWidth="1"/>
    <col min="13037" max="13040" width="14" customWidth="1"/>
    <col min="13041" max="13041" width="11.5546875" customWidth="1"/>
    <col min="13042" max="13042" width="17.44140625" customWidth="1"/>
    <col min="13043" max="13044" width="32.44140625" customWidth="1"/>
    <col min="13045" max="13045" width="41.5546875" customWidth="1"/>
    <col min="13046" max="13047" width="18.44140625" customWidth="1"/>
    <col min="13048" max="13048" width="30.44140625" customWidth="1"/>
    <col min="13049" max="13049" width="31.21875" customWidth="1"/>
    <col min="13050" max="13050" width="20.21875" customWidth="1"/>
    <col min="13052" max="13052" width="21.21875" customWidth="1"/>
    <col min="13053" max="13053" width="23.77734375" customWidth="1"/>
    <col min="13054" max="13054" width="74.44140625" customWidth="1"/>
    <col min="13057" max="13057" width="14.109375" customWidth="1"/>
    <col min="13058" max="13058" width="12.44140625" customWidth="1"/>
    <col min="13059" max="13059" width="13.44140625" customWidth="1"/>
    <col min="13060" max="13060" width="11.109375" customWidth="1"/>
    <col min="13061" max="13064" width="17.33203125" customWidth="1"/>
    <col min="13069" max="13070" width="22.33203125" customWidth="1"/>
    <col min="13071" max="13071" width="11.88671875" customWidth="1"/>
    <col min="13072" max="13072" width="10.109375" customWidth="1"/>
    <col min="13075" max="13075" width="13.33203125" customWidth="1"/>
    <col min="13076" max="13076" width="11.44140625" customWidth="1"/>
    <col min="13077" max="13077" width="13.33203125" bestFit="1" customWidth="1"/>
    <col min="13078" max="13078" width="16.88671875" bestFit="1" customWidth="1"/>
    <col min="13079" max="13081" width="14.44140625" customWidth="1"/>
    <col min="13082" max="13082" width="9.88671875" customWidth="1"/>
    <col min="13083" max="13085" width="17" customWidth="1"/>
    <col min="13087" max="13087" width="17" customWidth="1"/>
    <col min="13088" max="13088" width="10.44140625" customWidth="1"/>
    <col min="13268" max="13268" width="11.21875" customWidth="1"/>
    <col min="13269" max="13270" width="11.88671875" customWidth="1"/>
    <col min="13271" max="13271" width="13.6640625" customWidth="1"/>
    <col min="13272" max="13272" width="10.109375" customWidth="1"/>
    <col min="13273" max="13274" width="13.6640625" customWidth="1"/>
    <col min="13275" max="13276" width="23.77734375" customWidth="1"/>
    <col min="13280" max="13280" width="21" customWidth="1"/>
    <col min="13281" max="13281" width="12.33203125" customWidth="1"/>
    <col min="13282" max="13282" width="16.109375" customWidth="1"/>
    <col min="13284" max="13284" width="10.109375" bestFit="1" customWidth="1"/>
    <col min="13285" max="13285" width="10.109375" customWidth="1"/>
    <col min="13286" max="13286" width="17.33203125" customWidth="1"/>
    <col min="13287" max="13287" width="17.77734375" customWidth="1"/>
    <col min="13288" max="13288" width="19.6640625" customWidth="1"/>
    <col min="13289" max="13289" width="23" customWidth="1"/>
    <col min="13290" max="13291" width="18" customWidth="1"/>
    <col min="13292" max="13292" width="11.5546875" customWidth="1"/>
    <col min="13293" max="13296" width="14" customWidth="1"/>
    <col min="13297" max="13297" width="11.5546875" customWidth="1"/>
    <col min="13298" max="13298" width="17.44140625" customWidth="1"/>
    <col min="13299" max="13300" width="32.44140625" customWidth="1"/>
    <col min="13301" max="13301" width="41.5546875" customWidth="1"/>
    <col min="13302" max="13303" width="18.44140625" customWidth="1"/>
    <col min="13304" max="13304" width="30.44140625" customWidth="1"/>
    <col min="13305" max="13305" width="31.21875" customWidth="1"/>
    <col min="13306" max="13306" width="20.21875" customWidth="1"/>
    <col min="13308" max="13308" width="21.21875" customWidth="1"/>
    <col min="13309" max="13309" width="23.77734375" customWidth="1"/>
    <col min="13310" max="13310" width="74.44140625" customWidth="1"/>
    <col min="13313" max="13313" width="14.109375" customWidth="1"/>
    <col min="13314" max="13314" width="12.44140625" customWidth="1"/>
    <col min="13315" max="13315" width="13.44140625" customWidth="1"/>
    <col min="13316" max="13316" width="11.109375" customWidth="1"/>
    <col min="13317" max="13320" width="17.33203125" customWidth="1"/>
    <col min="13325" max="13326" width="22.33203125" customWidth="1"/>
    <col min="13327" max="13327" width="11.88671875" customWidth="1"/>
    <col min="13328" max="13328" width="10.109375" customWidth="1"/>
    <col min="13331" max="13331" width="13.33203125" customWidth="1"/>
    <col min="13332" max="13332" width="11.44140625" customWidth="1"/>
    <col min="13333" max="13333" width="13.33203125" bestFit="1" customWidth="1"/>
    <col min="13334" max="13334" width="16.88671875" bestFit="1" customWidth="1"/>
    <col min="13335" max="13337" width="14.44140625" customWidth="1"/>
    <col min="13338" max="13338" width="9.88671875" customWidth="1"/>
    <col min="13339" max="13341" width="17" customWidth="1"/>
    <col min="13343" max="13343" width="17" customWidth="1"/>
    <col min="13344" max="13344" width="10.44140625" customWidth="1"/>
    <col min="13524" max="13524" width="11.21875" customWidth="1"/>
    <col min="13525" max="13526" width="11.88671875" customWidth="1"/>
    <col min="13527" max="13527" width="13.6640625" customWidth="1"/>
    <col min="13528" max="13528" width="10.109375" customWidth="1"/>
    <col min="13529" max="13530" width="13.6640625" customWidth="1"/>
    <col min="13531" max="13532" width="23.77734375" customWidth="1"/>
    <col min="13536" max="13536" width="21" customWidth="1"/>
    <col min="13537" max="13537" width="12.33203125" customWidth="1"/>
    <col min="13538" max="13538" width="16.109375" customWidth="1"/>
    <col min="13540" max="13540" width="10.109375" bestFit="1" customWidth="1"/>
    <col min="13541" max="13541" width="10.109375" customWidth="1"/>
    <col min="13542" max="13542" width="17.33203125" customWidth="1"/>
    <col min="13543" max="13543" width="17.77734375" customWidth="1"/>
    <col min="13544" max="13544" width="19.6640625" customWidth="1"/>
    <col min="13545" max="13545" width="23" customWidth="1"/>
    <col min="13546" max="13547" width="18" customWidth="1"/>
    <col min="13548" max="13548" width="11.5546875" customWidth="1"/>
    <col min="13549" max="13552" width="14" customWidth="1"/>
    <col min="13553" max="13553" width="11.5546875" customWidth="1"/>
    <col min="13554" max="13554" width="17.44140625" customWidth="1"/>
    <col min="13555" max="13556" width="32.44140625" customWidth="1"/>
    <col min="13557" max="13557" width="41.5546875" customWidth="1"/>
    <col min="13558" max="13559" width="18.44140625" customWidth="1"/>
    <col min="13560" max="13560" width="30.44140625" customWidth="1"/>
    <col min="13561" max="13561" width="31.21875" customWidth="1"/>
    <col min="13562" max="13562" width="20.21875" customWidth="1"/>
    <col min="13564" max="13564" width="21.21875" customWidth="1"/>
    <col min="13565" max="13565" width="23.77734375" customWidth="1"/>
    <col min="13566" max="13566" width="74.44140625" customWidth="1"/>
    <col min="13569" max="13569" width="14.109375" customWidth="1"/>
    <col min="13570" max="13570" width="12.44140625" customWidth="1"/>
    <col min="13571" max="13571" width="13.44140625" customWidth="1"/>
    <col min="13572" max="13572" width="11.109375" customWidth="1"/>
    <col min="13573" max="13576" width="17.33203125" customWidth="1"/>
    <col min="13581" max="13582" width="22.33203125" customWidth="1"/>
    <col min="13583" max="13583" width="11.88671875" customWidth="1"/>
    <col min="13584" max="13584" width="10.109375" customWidth="1"/>
    <col min="13587" max="13587" width="13.33203125" customWidth="1"/>
    <col min="13588" max="13588" width="11.44140625" customWidth="1"/>
    <col min="13589" max="13589" width="13.33203125" bestFit="1" customWidth="1"/>
    <col min="13590" max="13590" width="16.88671875" bestFit="1" customWidth="1"/>
    <col min="13591" max="13593" width="14.44140625" customWidth="1"/>
    <col min="13594" max="13594" width="9.88671875" customWidth="1"/>
    <col min="13595" max="13597" width="17" customWidth="1"/>
    <col min="13599" max="13599" width="17" customWidth="1"/>
    <col min="13600" max="13600" width="10.44140625" customWidth="1"/>
    <col min="13780" max="13780" width="11.21875" customWidth="1"/>
    <col min="13781" max="13782" width="11.88671875" customWidth="1"/>
    <col min="13783" max="13783" width="13.6640625" customWidth="1"/>
    <col min="13784" max="13784" width="10.109375" customWidth="1"/>
    <col min="13785" max="13786" width="13.6640625" customWidth="1"/>
    <col min="13787" max="13788" width="23.77734375" customWidth="1"/>
    <col min="13792" max="13792" width="21" customWidth="1"/>
    <col min="13793" max="13793" width="12.33203125" customWidth="1"/>
    <col min="13794" max="13794" width="16.109375" customWidth="1"/>
    <col min="13796" max="13796" width="10.109375" bestFit="1" customWidth="1"/>
    <col min="13797" max="13797" width="10.109375" customWidth="1"/>
    <col min="13798" max="13798" width="17.33203125" customWidth="1"/>
    <col min="13799" max="13799" width="17.77734375" customWidth="1"/>
    <col min="13800" max="13800" width="19.6640625" customWidth="1"/>
    <col min="13801" max="13801" width="23" customWidth="1"/>
    <col min="13802" max="13803" width="18" customWidth="1"/>
    <col min="13804" max="13804" width="11.5546875" customWidth="1"/>
    <col min="13805" max="13808" width="14" customWidth="1"/>
    <col min="13809" max="13809" width="11.5546875" customWidth="1"/>
    <col min="13810" max="13810" width="17.44140625" customWidth="1"/>
    <col min="13811" max="13812" width="32.44140625" customWidth="1"/>
    <col min="13813" max="13813" width="41.5546875" customWidth="1"/>
    <col min="13814" max="13815" width="18.44140625" customWidth="1"/>
    <col min="13816" max="13816" width="30.44140625" customWidth="1"/>
    <col min="13817" max="13817" width="31.21875" customWidth="1"/>
    <col min="13818" max="13818" width="20.21875" customWidth="1"/>
    <col min="13820" max="13820" width="21.21875" customWidth="1"/>
    <col min="13821" max="13821" width="23.77734375" customWidth="1"/>
    <col min="13822" max="13822" width="74.44140625" customWidth="1"/>
    <col min="13825" max="13825" width="14.109375" customWidth="1"/>
    <col min="13826" max="13826" width="12.44140625" customWidth="1"/>
    <col min="13827" max="13827" width="13.44140625" customWidth="1"/>
    <col min="13828" max="13828" width="11.109375" customWidth="1"/>
    <col min="13829" max="13832" width="17.33203125" customWidth="1"/>
    <col min="13837" max="13838" width="22.33203125" customWidth="1"/>
    <col min="13839" max="13839" width="11.88671875" customWidth="1"/>
    <col min="13840" max="13840" width="10.109375" customWidth="1"/>
    <col min="13843" max="13843" width="13.33203125" customWidth="1"/>
    <col min="13844" max="13844" width="11.44140625" customWidth="1"/>
    <col min="13845" max="13845" width="13.33203125" bestFit="1" customWidth="1"/>
    <col min="13846" max="13846" width="16.88671875" bestFit="1" customWidth="1"/>
    <col min="13847" max="13849" width="14.44140625" customWidth="1"/>
    <col min="13850" max="13850" width="9.88671875" customWidth="1"/>
    <col min="13851" max="13853" width="17" customWidth="1"/>
    <col min="13855" max="13855" width="17" customWidth="1"/>
    <col min="13856" max="13856" width="10.44140625" customWidth="1"/>
    <col min="14036" max="14036" width="11.21875" customWidth="1"/>
    <col min="14037" max="14038" width="11.88671875" customWidth="1"/>
    <col min="14039" max="14039" width="13.6640625" customWidth="1"/>
    <col min="14040" max="14040" width="10.109375" customWidth="1"/>
    <col min="14041" max="14042" width="13.6640625" customWidth="1"/>
    <col min="14043" max="14044" width="23.77734375" customWidth="1"/>
    <col min="14048" max="14048" width="21" customWidth="1"/>
    <col min="14049" max="14049" width="12.33203125" customWidth="1"/>
    <col min="14050" max="14050" width="16.109375" customWidth="1"/>
    <col min="14052" max="14052" width="10.109375" bestFit="1" customWidth="1"/>
    <col min="14053" max="14053" width="10.109375" customWidth="1"/>
    <col min="14054" max="14054" width="17.33203125" customWidth="1"/>
    <col min="14055" max="14055" width="17.77734375" customWidth="1"/>
    <col min="14056" max="14056" width="19.6640625" customWidth="1"/>
    <col min="14057" max="14057" width="23" customWidth="1"/>
    <col min="14058" max="14059" width="18" customWidth="1"/>
    <col min="14060" max="14060" width="11.5546875" customWidth="1"/>
    <col min="14061" max="14064" width="14" customWidth="1"/>
    <col min="14065" max="14065" width="11.5546875" customWidth="1"/>
    <col min="14066" max="14066" width="17.44140625" customWidth="1"/>
    <col min="14067" max="14068" width="32.44140625" customWidth="1"/>
    <col min="14069" max="14069" width="41.5546875" customWidth="1"/>
    <col min="14070" max="14071" width="18.44140625" customWidth="1"/>
    <col min="14072" max="14072" width="30.44140625" customWidth="1"/>
    <col min="14073" max="14073" width="31.21875" customWidth="1"/>
    <col min="14074" max="14074" width="20.21875" customWidth="1"/>
    <col min="14076" max="14076" width="21.21875" customWidth="1"/>
    <col min="14077" max="14077" width="23.77734375" customWidth="1"/>
    <col min="14078" max="14078" width="74.44140625" customWidth="1"/>
    <col min="14081" max="14081" width="14.109375" customWidth="1"/>
    <col min="14082" max="14082" width="12.44140625" customWidth="1"/>
    <col min="14083" max="14083" width="13.44140625" customWidth="1"/>
    <col min="14084" max="14084" width="11.109375" customWidth="1"/>
    <col min="14085" max="14088" width="17.33203125" customWidth="1"/>
    <col min="14093" max="14094" width="22.33203125" customWidth="1"/>
    <col min="14095" max="14095" width="11.88671875" customWidth="1"/>
    <col min="14096" max="14096" width="10.109375" customWidth="1"/>
    <col min="14099" max="14099" width="13.33203125" customWidth="1"/>
    <col min="14100" max="14100" width="11.44140625" customWidth="1"/>
    <col min="14101" max="14101" width="13.33203125" bestFit="1" customWidth="1"/>
    <col min="14102" max="14102" width="16.88671875" bestFit="1" customWidth="1"/>
    <col min="14103" max="14105" width="14.44140625" customWidth="1"/>
    <col min="14106" max="14106" width="9.88671875" customWidth="1"/>
    <col min="14107" max="14109" width="17" customWidth="1"/>
    <col min="14111" max="14111" width="17" customWidth="1"/>
    <col min="14112" max="14112" width="10.44140625" customWidth="1"/>
    <col min="14292" max="14292" width="11.21875" customWidth="1"/>
    <col min="14293" max="14294" width="11.88671875" customWidth="1"/>
    <col min="14295" max="14295" width="13.6640625" customWidth="1"/>
    <col min="14296" max="14296" width="10.109375" customWidth="1"/>
    <col min="14297" max="14298" width="13.6640625" customWidth="1"/>
    <col min="14299" max="14300" width="23.77734375" customWidth="1"/>
    <col min="14304" max="14304" width="21" customWidth="1"/>
    <col min="14305" max="14305" width="12.33203125" customWidth="1"/>
    <col min="14306" max="14306" width="16.109375" customWidth="1"/>
    <col min="14308" max="14308" width="10.109375" bestFit="1" customWidth="1"/>
    <col min="14309" max="14309" width="10.109375" customWidth="1"/>
    <col min="14310" max="14310" width="17.33203125" customWidth="1"/>
    <col min="14311" max="14311" width="17.77734375" customWidth="1"/>
    <col min="14312" max="14312" width="19.6640625" customWidth="1"/>
    <col min="14313" max="14313" width="23" customWidth="1"/>
    <col min="14314" max="14315" width="18" customWidth="1"/>
    <col min="14316" max="14316" width="11.5546875" customWidth="1"/>
    <col min="14317" max="14320" width="14" customWidth="1"/>
    <col min="14321" max="14321" width="11.5546875" customWidth="1"/>
    <col min="14322" max="14322" width="17.44140625" customWidth="1"/>
    <col min="14323" max="14324" width="32.44140625" customWidth="1"/>
    <col min="14325" max="14325" width="41.5546875" customWidth="1"/>
    <col min="14326" max="14327" width="18.44140625" customWidth="1"/>
    <col min="14328" max="14328" width="30.44140625" customWidth="1"/>
    <col min="14329" max="14329" width="31.21875" customWidth="1"/>
    <col min="14330" max="14330" width="20.21875" customWidth="1"/>
    <col min="14332" max="14332" width="21.21875" customWidth="1"/>
    <col min="14333" max="14333" width="23.77734375" customWidth="1"/>
    <col min="14334" max="14334" width="74.44140625" customWidth="1"/>
    <col min="14337" max="14337" width="14.109375" customWidth="1"/>
    <col min="14338" max="14338" width="12.44140625" customWidth="1"/>
    <col min="14339" max="14339" width="13.44140625" customWidth="1"/>
    <col min="14340" max="14340" width="11.109375" customWidth="1"/>
    <col min="14341" max="14344" width="17.33203125" customWidth="1"/>
    <col min="14349" max="14350" width="22.33203125" customWidth="1"/>
    <col min="14351" max="14351" width="11.88671875" customWidth="1"/>
    <col min="14352" max="14352" width="10.109375" customWidth="1"/>
    <col min="14355" max="14355" width="13.33203125" customWidth="1"/>
    <col min="14356" max="14356" width="11.44140625" customWidth="1"/>
    <col min="14357" max="14357" width="13.33203125" bestFit="1" customWidth="1"/>
    <col min="14358" max="14358" width="16.88671875" bestFit="1" customWidth="1"/>
    <col min="14359" max="14361" width="14.44140625" customWidth="1"/>
    <col min="14362" max="14362" width="9.88671875" customWidth="1"/>
    <col min="14363" max="14365" width="17" customWidth="1"/>
    <col min="14367" max="14367" width="17" customWidth="1"/>
    <col min="14368" max="14368" width="10.44140625" customWidth="1"/>
    <col min="14548" max="14548" width="11.21875" customWidth="1"/>
    <col min="14549" max="14550" width="11.88671875" customWidth="1"/>
    <col min="14551" max="14551" width="13.6640625" customWidth="1"/>
    <col min="14552" max="14552" width="10.109375" customWidth="1"/>
    <col min="14553" max="14554" width="13.6640625" customWidth="1"/>
    <col min="14555" max="14556" width="23.77734375" customWidth="1"/>
    <col min="14560" max="14560" width="21" customWidth="1"/>
    <col min="14561" max="14561" width="12.33203125" customWidth="1"/>
    <col min="14562" max="14562" width="16.109375" customWidth="1"/>
    <col min="14564" max="14564" width="10.109375" bestFit="1" customWidth="1"/>
    <col min="14565" max="14565" width="10.109375" customWidth="1"/>
    <col min="14566" max="14566" width="17.33203125" customWidth="1"/>
    <col min="14567" max="14567" width="17.77734375" customWidth="1"/>
    <col min="14568" max="14568" width="19.6640625" customWidth="1"/>
    <col min="14569" max="14569" width="23" customWidth="1"/>
    <col min="14570" max="14571" width="18" customWidth="1"/>
    <col min="14572" max="14572" width="11.5546875" customWidth="1"/>
    <col min="14573" max="14576" width="14" customWidth="1"/>
    <col min="14577" max="14577" width="11.5546875" customWidth="1"/>
    <col min="14578" max="14578" width="17.44140625" customWidth="1"/>
    <col min="14579" max="14580" width="32.44140625" customWidth="1"/>
    <col min="14581" max="14581" width="41.5546875" customWidth="1"/>
    <col min="14582" max="14583" width="18.44140625" customWidth="1"/>
    <col min="14584" max="14584" width="30.44140625" customWidth="1"/>
    <col min="14585" max="14585" width="31.21875" customWidth="1"/>
    <col min="14586" max="14586" width="20.21875" customWidth="1"/>
    <col min="14588" max="14588" width="21.21875" customWidth="1"/>
    <col min="14589" max="14589" width="23.77734375" customWidth="1"/>
    <col min="14590" max="14590" width="74.44140625" customWidth="1"/>
    <col min="14593" max="14593" width="14.109375" customWidth="1"/>
    <col min="14594" max="14594" width="12.44140625" customWidth="1"/>
    <col min="14595" max="14595" width="13.44140625" customWidth="1"/>
    <col min="14596" max="14596" width="11.109375" customWidth="1"/>
    <col min="14597" max="14600" width="17.33203125" customWidth="1"/>
    <col min="14605" max="14606" width="22.33203125" customWidth="1"/>
    <col min="14607" max="14607" width="11.88671875" customWidth="1"/>
    <col min="14608" max="14608" width="10.109375" customWidth="1"/>
    <col min="14611" max="14611" width="13.33203125" customWidth="1"/>
    <col min="14612" max="14612" width="11.44140625" customWidth="1"/>
    <col min="14613" max="14613" width="13.33203125" bestFit="1" customWidth="1"/>
    <col min="14614" max="14614" width="16.88671875" bestFit="1" customWidth="1"/>
    <col min="14615" max="14617" width="14.44140625" customWidth="1"/>
    <col min="14618" max="14618" width="9.88671875" customWidth="1"/>
    <col min="14619" max="14621" width="17" customWidth="1"/>
    <col min="14623" max="14623" width="17" customWidth="1"/>
    <col min="14624" max="14624" width="10.44140625" customWidth="1"/>
    <col min="14804" max="14804" width="11.21875" customWidth="1"/>
    <col min="14805" max="14806" width="11.88671875" customWidth="1"/>
    <col min="14807" max="14807" width="13.6640625" customWidth="1"/>
    <col min="14808" max="14808" width="10.109375" customWidth="1"/>
    <col min="14809" max="14810" width="13.6640625" customWidth="1"/>
    <col min="14811" max="14812" width="23.77734375" customWidth="1"/>
    <col min="14816" max="14816" width="21" customWidth="1"/>
    <col min="14817" max="14817" width="12.33203125" customWidth="1"/>
    <col min="14818" max="14818" width="16.109375" customWidth="1"/>
    <col min="14820" max="14820" width="10.109375" bestFit="1" customWidth="1"/>
    <col min="14821" max="14821" width="10.109375" customWidth="1"/>
    <col min="14822" max="14822" width="17.33203125" customWidth="1"/>
    <col min="14823" max="14823" width="17.77734375" customWidth="1"/>
    <col min="14824" max="14824" width="19.6640625" customWidth="1"/>
    <col min="14825" max="14825" width="23" customWidth="1"/>
    <col min="14826" max="14827" width="18" customWidth="1"/>
    <col min="14828" max="14828" width="11.5546875" customWidth="1"/>
    <col min="14829" max="14832" width="14" customWidth="1"/>
    <col min="14833" max="14833" width="11.5546875" customWidth="1"/>
    <col min="14834" max="14834" width="17.44140625" customWidth="1"/>
    <col min="14835" max="14836" width="32.44140625" customWidth="1"/>
    <col min="14837" max="14837" width="41.5546875" customWidth="1"/>
    <col min="14838" max="14839" width="18.44140625" customWidth="1"/>
    <col min="14840" max="14840" width="30.44140625" customWidth="1"/>
    <col min="14841" max="14841" width="31.21875" customWidth="1"/>
    <col min="14842" max="14842" width="20.21875" customWidth="1"/>
    <col min="14844" max="14844" width="21.21875" customWidth="1"/>
    <col min="14845" max="14845" width="23.77734375" customWidth="1"/>
    <col min="14846" max="14846" width="74.44140625" customWidth="1"/>
    <col min="14849" max="14849" width="14.109375" customWidth="1"/>
    <col min="14850" max="14850" width="12.44140625" customWidth="1"/>
    <col min="14851" max="14851" width="13.44140625" customWidth="1"/>
    <col min="14852" max="14852" width="11.109375" customWidth="1"/>
    <col min="14853" max="14856" width="17.33203125" customWidth="1"/>
    <col min="14861" max="14862" width="22.33203125" customWidth="1"/>
    <col min="14863" max="14863" width="11.88671875" customWidth="1"/>
    <col min="14864" max="14864" width="10.109375" customWidth="1"/>
    <col min="14867" max="14867" width="13.33203125" customWidth="1"/>
    <col min="14868" max="14868" width="11.44140625" customWidth="1"/>
    <col min="14869" max="14869" width="13.33203125" bestFit="1" customWidth="1"/>
    <col min="14870" max="14870" width="16.88671875" bestFit="1" customWidth="1"/>
    <col min="14871" max="14873" width="14.44140625" customWidth="1"/>
    <col min="14874" max="14874" width="9.88671875" customWidth="1"/>
    <col min="14875" max="14877" width="17" customWidth="1"/>
    <col min="14879" max="14879" width="17" customWidth="1"/>
    <col min="14880" max="14880" width="10.44140625" customWidth="1"/>
    <col min="15060" max="15060" width="11.21875" customWidth="1"/>
    <col min="15061" max="15062" width="11.88671875" customWidth="1"/>
    <col min="15063" max="15063" width="13.6640625" customWidth="1"/>
    <col min="15064" max="15064" width="10.109375" customWidth="1"/>
    <col min="15065" max="15066" width="13.6640625" customWidth="1"/>
    <col min="15067" max="15068" width="23.77734375" customWidth="1"/>
    <col min="15072" max="15072" width="21" customWidth="1"/>
    <col min="15073" max="15073" width="12.33203125" customWidth="1"/>
    <col min="15074" max="15074" width="16.109375" customWidth="1"/>
    <col min="15076" max="15076" width="10.109375" bestFit="1" customWidth="1"/>
    <col min="15077" max="15077" width="10.109375" customWidth="1"/>
    <col min="15078" max="15078" width="17.33203125" customWidth="1"/>
    <col min="15079" max="15079" width="17.77734375" customWidth="1"/>
    <col min="15080" max="15080" width="19.6640625" customWidth="1"/>
    <col min="15081" max="15081" width="23" customWidth="1"/>
    <col min="15082" max="15083" width="18" customWidth="1"/>
    <col min="15084" max="15084" width="11.5546875" customWidth="1"/>
    <col min="15085" max="15088" width="14" customWidth="1"/>
    <col min="15089" max="15089" width="11.5546875" customWidth="1"/>
    <col min="15090" max="15090" width="17.44140625" customWidth="1"/>
    <col min="15091" max="15092" width="32.44140625" customWidth="1"/>
    <col min="15093" max="15093" width="41.5546875" customWidth="1"/>
    <col min="15094" max="15095" width="18.44140625" customWidth="1"/>
    <col min="15096" max="15096" width="30.44140625" customWidth="1"/>
    <col min="15097" max="15097" width="31.21875" customWidth="1"/>
    <col min="15098" max="15098" width="20.21875" customWidth="1"/>
    <col min="15100" max="15100" width="21.21875" customWidth="1"/>
    <col min="15101" max="15101" width="23.77734375" customWidth="1"/>
    <col min="15102" max="15102" width="74.44140625" customWidth="1"/>
    <col min="15105" max="15105" width="14.109375" customWidth="1"/>
    <col min="15106" max="15106" width="12.44140625" customWidth="1"/>
    <col min="15107" max="15107" width="13.44140625" customWidth="1"/>
    <col min="15108" max="15108" width="11.109375" customWidth="1"/>
    <col min="15109" max="15112" width="17.33203125" customWidth="1"/>
    <col min="15117" max="15118" width="22.33203125" customWidth="1"/>
    <col min="15119" max="15119" width="11.88671875" customWidth="1"/>
    <col min="15120" max="15120" width="10.109375" customWidth="1"/>
    <col min="15123" max="15123" width="13.33203125" customWidth="1"/>
    <col min="15124" max="15124" width="11.44140625" customWidth="1"/>
    <col min="15125" max="15125" width="13.33203125" bestFit="1" customWidth="1"/>
    <col min="15126" max="15126" width="16.88671875" bestFit="1" customWidth="1"/>
    <col min="15127" max="15129" width="14.44140625" customWidth="1"/>
    <col min="15130" max="15130" width="9.88671875" customWidth="1"/>
    <col min="15131" max="15133" width="17" customWidth="1"/>
    <col min="15135" max="15135" width="17" customWidth="1"/>
    <col min="15136" max="15136" width="10.44140625" customWidth="1"/>
    <col min="15316" max="15316" width="11.21875" customWidth="1"/>
    <col min="15317" max="15318" width="11.88671875" customWidth="1"/>
    <col min="15319" max="15319" width="13.6640625" customWidth="1"/>
    <col min="15320" max="15320" width="10.109375" customWidth="1"/>
    <col min="15321" max="15322" width="13.6640625" customWidth="1"/>
    <col min="15323" max="15324" width="23.77734375" customWidth="1"/>
    <col min="15328" max="15328" width="21" customWidth="1"/>
    <col min="15329" max="15329" width="12.33203125" customWidth="1"/>
    <col min="15330" max="15330" width="16.109375" customWidth="1"/>
    <col min="15332" max="15332" width="10.109375" bestFit="1" customWidth="1"/>
    <col min="15333" max="15333" width="10.109375" customWidth="1"/>
    <col min="15334" max="15334" width="17.33203125" customWidth="1"/>
    <col min="15335" max="15335" width="17.77734375" customWidth="1"/>
    <col min="15336" max="15336" width="19.6640625" customWidth="1"/>
    <col min="15337" max="15337" width="23" customWidth="1"/>
    <col min="15338" max="15339" width="18" customWidth="1"/>
    <col min="15340" max="15340" width="11.5546875" customWidth="1"/>
    <col min="15341" max="15344" width="14" customWidth="1"/>
    <col min="15345" max="15345" width="11.5546875" customWidth="1"/>
    <col min="15346" max="15346" width="17.44140625" customWidth="1"/>
    <col min="15347" max="15348" width="32.44140625" customWidth="1"/>
    <col min="15349" max="15349" width="41.5546875" customWidth="1"/>
    <col min="15350" max="15351" width="18.44140625" customWidth="1"/>
    <col min="15352" max="15352" width="30.44140625" customWidth="1"/>
    <col min="15353" max="15353" width="31.21875" customWidth="1"/>
    <col min="15354" max="15354" width="20.21875" customWidth="1"/>
    <col min="15356" max="15356" width="21.21875" customWidth="1"/>
    <col min="15357" max="15357" width="23.77734375" customWidth="1"/>
    <col min="15358" max="15358" width="74.44140625" customWidth="1"/>
    <col min="15361" max="15361" width="14.109375" customWidth="1"/>
    <col min="15362" max="15362" width="12.44140625" customWidth="1"/>
    <col min="15363" max="15363" width="13.44140625" customWidth="1"/>
    <col min="15364" max="15364" width="11.109375" customWidth="1"/>
    <col min="15365" max="15368" width="17.33203125" customWidth="1"/>
    <col min="15373" max="15374" width="22.33203125" customWidth="1"/>
    <col min="15375" max="15375" width="11.88671875" customWidth="1"/>
    <col min="15376" max="15376" width="10.109375" customWidth="1"/>
    <col min="15379" max="15379" width="13.33203125" customWidth="1"/>
    <col min="15380" max="15380" width="11.44140625" customWidth="1"/>
    <col min="15381" max="15381" width="13.33203125" bestFit="1" customWidth="1"/>
    <col min="15382" max="15382" width="16.88671875" bestFit="1" customWidth="1"/>
    <col min="15383" max="15385" width="14.44140625" customWidth="1"/>
    <col min="15386" max="15386" width="9.88671875" customWidth="1"/>
    <col min="15387" max="15389" width="17" customWidth="1"/>
    <col min="15391" max="15391" width="17" customWidth="1"/>
    <col min="15392" max="15392" width="10.44140625" customWidth="1"/>
    <col min="15572" max="15572" width="11.21875" customWidth="1"/>
    <col min="15573" max="15574" width="11.88671875" customWidth="1"/>
    <col min="15575" max="15575" width="13.6640625" customWidth="1"/>
    <col min="15576" max="15576" width="10.109375" customWidth="1"/>
    <col min="15577" max="15578" width="13.6640625" customWidth="1"/>
    <col min="15579" max="15580" width="23.77734375" customWidth="1"/>
    <col min="15584" max="15584" width="21" customWidth="1"/>
    <col min="15585" max="15585" width="12.33203125" customWidth="1"/>
    <col min="15586" max="15586" width="16.109375" customWidth="1"/>
    <col min="15588" max="15588" width="10.109375" bestFit="1" customWidth="1"/>
    <col min="15589" max="15589" width="10.109375" customWidth="1"/>
    <col min="15590" max="15590" width="17.33203125" customWidth="1"/>
    <col min="15591" max="15591" width="17.77734375" customWidth="1"/>
    <col min="15592" max="15592" width="19.6640625" customWidth="1"/>
    <col min="15593" max="15593" width="23" customWidth="1"/>
    <col min="15594" max="15595" width="18" customWidth="1"/>
    <col min="15596" max="15596" width="11.5546875" customWidth="1"/>
    <col min="15597" max="15600" width="14" customWidth="1"/>
    <col min="15601" max="15601" width="11.5546875" customWidth="1"/>
    <col min="15602" max="15602" width="17.44140625" customWidth="1"/>
    <col min="15603" max="15604" width="32.44140625" customWidth="1"/>
    <col min="15605" max="15605" width="41.5546875" customWidth="1"/>
    <col min="15606" max="15607" width="18.44140625" customWidth="1"/>
    <col min="15608" max="15608" width="30.44140625" customWidth="1"/>
    <col min="15609" max="15609" width="31.21875" customWidth="1"/>
    <col min="15610" max="15610" width="20.21875" customWidth="1"/>
    <col min="15612" max="15612" width="21.21875" customWidth="1"/>
    <col min="15613" max="15613" width="23.77734375" customWidth="1"/>
    <col min="15614" max="15614" width="74.44140625" customWidth="1"/>
    <col min="15617" max="15617" width="14.109375" customWidth="1"/>
    <col min="15618" max="15618" width="12.44140625" customWidth="1"/>
    <col min="15619" max="15619" width="13.44140625" customWidth="1"/>
    <col min="15620" max="15620" width="11.109375" customWidth="1"/>
    <col min="15621" max="15624" width="17.33203125" customWidth="1"/>
    <col min="15629" max="15630" width="22.33203125" customWidth="1"/>
    <col min="15631" max="15631" width="11.88671875" customWidth="1"/>
    <col min="15632" max="15632" width="10.109375" customWidth="1"/>
    <col min="15635" max="15635" width="13.33203125" customWidth="1"/>
    <col min="15636" max="15636" width="11.44140625" customWidth="1"/>
    <col min="15637" max="15637" width="13.33203125" bestFit="1" customWidth="1"/>
    <col min="15638" max="15638" width="16.88671875" bestFit="1" customWidth="1"/>
    <col min="15639" max="15641" width="14.44140625" customWidth="1"/>
    <col min="15642" max="15642" width="9.88671875" customWidth="1"/>
    <col min="15643" max="15645" width="17" customWidth="1"/>
    <col min="15647" max="15647" width="17" customWidth="1"/>
    <col min="15648" max="15648" width="10.44140625" customWidth="1"/>
    <col min="15828" max="15828" width="11.21875" customWidth="1"/>
    <col min="15829" max="15830" width="11.88671875" customWidth="1"/>
    <col min="15831" max="15831" width="13.6640625" customWidth="1"/>
    <col min="15832" max="15832" width="10.109375" customWidth="1"/>
    <col min="15833" max="15834" width="13.6640625" customWidth="1"/>
    <col min="15835" max="15836" width="23.77734375" customWidth="1"/>
    <col min="15840" max="15840" width="21" customWidth="1"/>
    <col min="15841" max="15841" width="12.33203125" customWidth="1"/>
    <col min="15842" max="15842" width="16.109375" customWidth="1"/>
    <col min="15844" max="15844" width="10.109375" bestFit="1" customWidth="1"/>
    <col min="15845" max="15845" width="10.109375" customWidth="1"/>
    <col min="15846" max="15846" width="17.33203125" customWidth="1"/>
    <col min="15847" max="15847" width="17.77734375" customWidth="1"/>
    <col min="15848" max="15848" width="19.6640625" customWidth="1"/>
    <col min="15849" max="15849" width="23" customWidth="1"/>
    <col min="15850" max="15851" width="18" customWidth="1"/>
    <col min="15852" max="15852" width="11.5546875" customWidth="1"/>
    <col min="15853" max="15856" width="14" customWidth="1"/>
    <col min="15857" max="15857" width="11.5546875" customWidth="1"/>
    <col min="15858" max="15858" width="17.44140625" customWidth="1"/>
    <col min="15859" max="15860" width="32.44140625" customWidth="1"/>
    <col min="15861" max="15861" width="41.5546875" customWidth="1"/>
    <col min="15862" max="15863" width="18.44140625" customWidth="1"/>
    <col min="15864" max="15864" width="30.44140625" customWidth="1"/>
    <col min="15865" max="15865" width="31.21875" customWidth="1"/>
    <col min="15866" max="15866" width="20.21875" customWidth="1"/>
    <col min="15868" max="15868" width="21.21875" customWidth="1"/>
    <col min="15869" max="15869" width="23.77734375" customWidth="1"/>
    <col min="15870" max="15870" width="74.44140625" customWidth="1"/>
    <col min="15873" max="15873" width="14.109375" customWidth="1"/>
    <col min="15874" max="15874" width="12.44140625" customWidth="1"/>
    <col min="15875" max="15875" width="13.44140625" customWidth="1"/>
    <col min="15876" max="15876" width="11.109375" customWidth="1"/>
    <col min="15877" max="15880" width="17.33203125" customWidth="1"/>
    <col min="15885" max="15886" width="22.33203125" customWidth="1"/>
    <col min="15887" max="15887" width="11.88671875" customWidth="1"/>
    <col min="15888" max="15888" width="10.109375" customWidth="1"/>
    <col min="15891" max="15891" width="13.33203125" customWidth="1"/>
    <col min="15892" max="15892" width="11.44140625" customWidth="1"/>
    <col min="15893" max="15893" width="13.33203125" bestFit="1" customWidth="1"/>
    <col min="15894" max="15894" width="16.88671875" bestFit="1" customWidth="1"/>
    <col min="15895" max="15897" width="14.44140625" customWidth="1"/>
    <col min="15898" max="15898" width="9.88671875" customWidth="1"/>
    <col min="15899" max="15901" width="17" customWidth="1"/>
    <col min="15903" max="15903" width="17" customWidth="1"/>
    <col min="15904" max="15904" width="10.44140625" customWidth="1"/>
    <col min="16084" max="16084" width="11.21875" customWidth="1"/>
    <col min="16085" max="16086" width="11.88671875" customWidth="1"/>
    <col min="16087" max="16087" width="13.6640625" customWidth="1"/>
    <col min="16088" max="16088" width="10.109375" customWidth="1"/>
    <col min="16089" max="16090" width="13.6640625" customWidth="1"/>
    <col min="16091" max="16092" width="23.77734375" customWidth="1"/>
    <col min="16096" max="16096" width="21" customWidth="1"/>
    <col min="16097" max="16097" width="12.33203125" customWidth="1"/>
    <col min="16098" max="16098" width="16.109375" customWidth="1"/>
    <col min="16100" max="16100" width="10.109375" bestFit="1" customWidth="1"/>
    <col min="16101" max="16101" width="10.109375" customWidth="1"/>
    <col min="16102" max="16102" width="17.33203125" customWidth="1"/>
    <col min="16103" max="16103" width="17.77734375" customWidth="1"/>
    <col min="16104" max="16104" width="19.6640625" customWidth="1"/>
    <col min="16105" max="16105" width="23" customWidth="1"/>
    <col min="16106" max="16107" width="18" customWidth="1"/>
    <col min="16108" max="16108" width="11.5546875" customWidth="1"/>
    <col min="16109" max="16112" width="14" customWidth="1"/>
    <col min="16113" max="16113" width="11.5546875" customWidth="1"/>
    <col min="16114" max="16114" width="17.44140625" customWidth="1"/>
    <col min="16115" max="16116" width="32.44140625" customWidth="1"/>
    <col min="16117" max="16117" width="41.5546875" customWidth="1"/>
    <col min="16118" max="16119" width="18.44140625" customWidth="1"/>
    <col min="16120" max="16120" width="30.44140625" customWidth="1"/>
    <col min="16121" max="16121" width="31.21875" customWidth="1"/>
    <col min="16122" max="16122" width="20.21875" customWidth="1"/>
    <col min="16124" max="16124" width="21.21875" customWidth="1"/>
    <col min="16125" max="16125" width="23.77734375" customWidth="1"/>
    <col min="16126" max="16126" width="74.44140625" customWidth="1"/>
    <col min="16129" max="16129" width="14.109375" customWidth="1"/>
    <col min="16130" max="16130" width="12.44140625" customWidth="1"/>
    <col min="16131" max="16131" width="13.44140625" customWidth="1"/>
    <col min="16132" max="16132" width="11.109375" customWidth="1"/>
    <col min="16133" max="16136" width="17.33203125" customWidth="1"/>
    <col min="16141" max="16142" width="22.33203125" customWidth="1"/>
    <col min="16143" max="16143" width="11.88671875" customWidth="1"/>
    <col min="16144" max="16144" width="10.109375" customWidth="1"/>
    <col min="16147" max="16147" width="13.33203125" customWidth="1"/>
    <col min="16148" max="16148" width="11.44140625" customWidth="1"/>
    <col min="16149" max="16149" width="13.33203125" bestFit="1" customWidth="1"/>
    <col min="16150" max="16150" width="16.88671875" bestFit="1" customWidth="1"/>
    <col min="16151" max="16153" width="14.44140625" customWidth="1"/>
    <col min="16154" max="16154" width="9.88671875" customWidth="1"/>
    <col min="16155" max="16157" width="17" customWidth="1"/>
    <col min="16159" max="16159" width="17" customWidth="1"/>
    <col min="16160" max="16160" width="10.44140625" customWidth="1"/>
  </cols>
  <sheetData>
    <row r="1" spans="1:34" x14ac:dyDescent="0.3">
      <c r="B1" s="5" t="s">
        <v>0</v>
      </c>
      <c r="C1" s="5" t="s">
        <v>41</v>
      </c>
      <c r="D1" s="5" t="s">
        <v>1</v>
      </c>
      <c r="E1" s="5" t="s">
        <v>2</v>
      </c>
      <c r="F1" s="5" t="s">
        <v>3</v>
      </c>
      <c r="G1" s="5" t="s">
        <v>29</v>
      </c>
      <c r="H1" s="5" t="s">
        <v>4</v>
      </c>
      <c r="I1" s="5" t="s">
        <v>42</v>
      </c>
      <c r="J1" s="5" t="s">
        <v>43</v>
      </c>
      <c r="K1" s="5" t="s">
        <v>30</v>
      </c>
      <c r="L1" s="5" t="s">
        <v>44</v>
      </c>
      <c r="M1" s="5" t="s">
        <v>45</v>
      </c>
      <c r="N1" s="5" t="s">
        <v>46</v>
      </c>
      <c r="O1" s="5" t="s">
        <v>48</v>
      </c>
      <c r="P1" s="5" t="s">
        <v>47</v>
      </c>
      <c r="Q1" s="5" t="s">
        <v>63</v>
      </c>
      <c r="R1" s="5" t="s">
        <v>111</v>
      </c>
      <c r="S1" s="5" t="s">
        <v>64</v>
      </c>
      <c r="T1" s="5" t="s">
        <v>65</v>
      </c>
      <c r="U1" s="5" t="s">
        <v>112</v>
      </c>
      <c r="V1" s="5" t="s">
        <v>60</v>
      </c>
      <c r="W1" s="5" t="s">
        <v>66</v>
      </c>
      <c r="X1" s="5" t="s">
        <v>67</v>
      </c>
      <c r="Y1" s="5" t="s">
        <v>68</v>
      </c>
      <c r="Z1" s="5" t="s">
        <v>69</v>
      </c>
      <c r="AA1" s="5" t="s">
        <v>70</v>
      </c>
      <c r="AB1" s="5" t="s">
        <v>71</v>
      </c>
      <c r="AC1" s="5" t="s">
        <v>50</v>
      </c>
      <c r="AD1" s="5" t="s">
        <v>5</v>
      </c>
      <c r="AE1" s="5" t="s">
        <v>6</v>
      </c>
      <c r="AF1" s="5" t="s">
        <v>7</v>
      </c>
      <c r="AG1" s="5" t="s">
        <v>49</v>
      </c>
      <c r="AH1" s="5" t="s">
        <v>51</v>
      </c>
    </row>
    <row r="2" spans="1:34" s="2" customFormat="1" x14ac:dyDescent="0.3">
      <c r="A2" s="2" t="s">
        <v>20</v>
      </c>
      <c r="B2" s="2" t="s">
        <v>72</v>
      </c>
      <c r="C2" s="2" t="s">
        <v>52</v>
      </c>
      <c r="D2" s="2" t="s">
        <v>28</v>
      </c>
      <c r="E2" s="2" t="s">
        <v>35</v>
      </c>
      <c r="F2" s="2" t="s">
        <v>37</v>
      </c>
      <c r="G2" s="2">
        <v>2</v>
      </c>
      <c r="H2" s="2">
        <v>72</v>
      </c>
      <c r="I2" s="2">
        <v>-75</v>
      </c>
      <c r="J2" s="2">
        <v>350</v>
      </c>
      <c r="K2" s="2">
        <v>40</v>
      </c>
      <c r="L2" s="2">
        <v>40</v>
      </c>
      <c r="M2" s="2">
        <v>191.4</v>
      </c>
      <c r="N2" s="2">
        <v>53.7</v>
      </c>
      <c r="O2" s="2">
        <v>-51.1</v>
      </c>
      <c r="P2" s="11">
        <v>0.65</v>
      </c>
      <c r="Q2" s="2">
        <v>22.4</v>
      </c>
      <c r="R2" s="6">
        <f>(K2*J2)/1000</f>
        <v>14</v>
      </c>
      <c r="S2" s="2">
        <v>-13.6</v>
      </c>
      <c r="T2" s="2">
        <v>2.7</v>
      </c>
      <c r="U2" s="2">
        <f>1/0.0095</f>
        <v>105.26315789473685</v>
      </c>
      <c r="V2" s="2">
        <f>1/0.01725</f>
        <v>57.971014492753618</v>
      </c>
      <c r="W2" s="2">
        <v>-12.9</v>
      </c>
      <c r="X2" s="2">
        <f>46.8/52.6</f>
        <v>0.88973384030418246</v>
      </c>
      <c r="Y2" s="2">
        <f>56/50.7</f>
        <v>1.1045364891518736</v>
      </c>
      <c r="Z2" s="2">
        <f>9/0.5</f>
        <v>18</v>
      </c>
      <c r="AA2" s="2">
        <v>560</v>
      </c>
      <c r="AB2" s="2">
        <v>25.33</v>
      </c>
      <c r="AC2" s="2" t="s">
        <v>73</v>
      </c>
      <c r="AD2" s="8" t="s">
        <v>113</v>
      </c>
      <c r="AE2" s="2">
        <v>4</v>
      </c>
      <c r="AF2" s="2" t="s">
        <v>9</v>
      </c>
      <c r="AG2" s="2">
        <v>5</v>
      </c>
      <c r="AH2" s="2" t="s">
        <v>53</v>
      </c>
    </row>
    <row r="3" spans="1:34" x14ac:dyDescent="0.3">
      <c r="A3" t="s">
        <v>21</v>
      </c>
      <c r="B3" t="s">
        <v>74</v>
      </c>
      <c r="C3" t="s">
        <v>52</v>
      </c>
      <c r="D3" s="2" t="s">
        <v>28</v>
      </c>
      <c r="E3" t="s">
        <v>35</v>
      </c>
      <c r="F3" t="s">
        <v>32</v>
      </c>
      <c r="G3">
        <v>1</v>
      </c>
      <c r="H3">
        <v>64</v>
      </c>
      <c r="I3">
        <v>-62</v>
      </c>
      <c r="J3">
        <v>570</v>
      </c>
      <c r="K3">
        <v>27</v>
      </c>
      <c r="L3">
        <v>40</v>
      </c>
      <c r="M3">
        <v>86.3</v>
      </c>
      <c r="N3">
        <v>53.7</v>
      </c>
      <c r="O3">
        <v>-45</v>
      </c>
      <c r="P3" s="9">
        <v>0.86</v>
      </c>
      <c r="Q3">
        <v>39.9</v>
      </c>
      <c r="R3" s="6">
        <f>(K3*J3)/1000</f>
        <v>15.39</v>
      </c>
      <c r="S3">
        <v>-11.4</v>
      </c>
      <c r="T3">
        <v>3.9</v>
      </c>
      <c r="U3">
        <f>1/0.0069</f>
        <v>144.92753623188406</v>
      </c>
      <c r="V3">
        <f>1/0.02835</f>
        <v>35.273368606701936</v>
      </c>
      <c r="W3">
        <v>-10.3</v>
      </c>
      <c r="X3">
        <f>46.9/53.7</f>
        <v>0.87337057728119172</v>
      </c>
      <c r="Y3">
        <f>39.8/27.8</f>
        <v>1.4316546762589926</v>
      </c>
      <c r="Z3">
        <f>13/0.5</f>
        <v>26</v>
      </c>
      <c r="AA3">
        <v>320</v>
      </c>
      <c r="AB3">
        <v>21.03</v>
      </c>
      <c r="AC3" t="s">
        <v>73</v>
      </c>
      <c r="AD3" s="8" t="s">
        <v>113</v>
      </c>
      <c r="AE3">
        <v>4</v>
      </c>
      <c r="AF3" s="2" t="s">
        <v>9</v>
      </c>
      <c r="AG3">
        <v>1</v>
      </c>
      <c r="AH3" t="s">
        <v>57</v>
      </c>
    </row>
    <row r="4" spans="1:34" x14ac:dyDescent="0.3">
      <c r="A4" t="s">
        <v>21</v>
      </c>
      <c r="B4" t="s">
        <v>31</v>
      </c>
      <c r="C4" t="s">
        <v>52</v>
      </c>
      <c r="D4" s="2" t="s">
        <v>28</v>
      </c>
      <c r="E4" t="s">
        <v>35</v>
      </c>
      <c r="F4" t="s">
        <v>32</v>
      </c>
      <c r="G4">
        <v>1</v>
      </c>
      <c r="H4">
        <v>64</v>
      </c>
      <c r="I4">
        <v>-64</v>
      </c>
      <c r="J4">
        <v>400</v>
      </c>
      <c r="K4">
        <v>50</v>
      </c>
      <c r="L4">
        <v>80</v>
      </c>
      <c r="M4">
        <v>41.2</v>
      </c>
      <c r="N4">
        <v>67</v>
      </c>
      <c r="O4">
        <v>-44.2</v>
      </c>
      <c r="P4" s="9">
        <v>0.61</v>
      </c>
      <c r="Q4">
        <v>36.200000000000003</v>
      </c>
      <c r="R4" s="6">
        <f>(K4*J4)/1000</f>
        <v>20</v>
      </c>
      <c r="S4">
        <v>-12.4</v>
      </c>
      <c r="T4">
        <v>2.1</v>
      </c>
      <c r="U4">
        <f>1/0.005</f>
        <v>200</v>
      </c>
      <c r="V4">
        <f>1/0.0148</f>
        <v>67.567567567567565</v>
      </c>
      <c r="X4">
        <f>49.3/64.5</f>
        <v>0.76434108527131783</v>
      </c>
      <c r="Y4">
        <f>67.4/15.2</f>
        <v>4.4342105263157903</v>
      </c>
      <c r="Z4">
        <v>26</v>
      </c>
      <c r="AA4">
        <v>520</v>
      </c>
      <c r="AB4">
        <v>22.67</v>
      </c>
      <c r="AC4" t="s">
        <v>75</v>
      </c>
      <c r="AD4" s="8" t="s">
        <v>113</v>
      </c>
      <c r="AE4">
        <v>4</v>
      </c>
      <c r="AF4" s="2" t="s">
        <v>9</v>
      </c>
      <c r="AG4">
        <v>2</v>
      </c>
      <c r="AH4" t="s">
        <v>56</v>
      </c>
    </row>
    <row r="5" spans="1:34" x14ac:dyDescent="0.3">
      <c r="A5" t="s">
        <v>22</v>
      </c>
      <c r="B5" t="s">
        <v>76</v>
      </c>
      <c r="C5" t="s">
        <v>52</v>
      </c>
      <c r="D5" s="2" t="s">
        <v>28</v>
      </c>
      <c r="E5" t="s">
        <v>35</v>
      </c>
      <c r="F5" t="s">
        <v>33</v>
      </c>
      <c r="G5">
        <v>2</v>
      </c>
      <c r="H5">
        <v>73</v>
      </c>
      <c r="I5">
        <v>-67</v>
      </c>
      <c r="J5">
        <v>260</v>
      </c>
      <c r="K5">
        <v>46</v>
      </c>
      <c r="L5">
        <v>40</v>
      </c>
      <c r="M5">
        <v>102.6</v>
      </c>
      <c r="N5">
        <v>72.099999999999994</v>
      </c>
      <c r="O5">
        <v>-50.4</v>
      </c>
      <c r="P5" s="9">
        <v>0.96</v>
      </c>
      <c r="Q5">
        <v>64.5</v>
      </c>
      <c r="R5" s="6">
        <f>(K5*J5)/1000</f>
        <v>11.96</v>
      </c>
      <c r="S5">
        <v>-9.85</v>
      </c>
      <c r="T5">
        <v>3.2</v>
      </c>
      <c r="U5">
        <f>1/0.0074</f>
        <v>135.13513513513513</v>
      </c>
      <c r="V5">
        <f>1/0.02145</f>
        <v>46.620046620046622</v>
      </c>
      <c r="W5">
        <v>-7.1</v>
      </c>
      <c r="X5">
        <f>55.2/70</f>
        <v>0.78857142857142859</v>
      </c>
      <c r="Y5">
        <f>63.1/22.6</f>
        <v>2.7920353982300883</v>
      </c>
      <c r="Z5">
        <f>10/0.5</f>
        <v>20</v>
      </c>
      <c r="AA5">
        <v>400</v>
      </c>
      <c r="AB5">
        <v>23.6</v>
      </c>
      <c r="AC5" t="s">
        <v>73</v>
      </c>
      <c r="AD5" s="8" t="s">
        <v>113</v>
      </c>
      <c r="AE5">
        <v>4</v>
      </c>
      <c r="AF5" s="2" t="s">
        <v>9</v>
      </c>
      <c r="AG5">
        <v>0</v>
      </c>
      <c r="AH5" t="s">
        <v>53</v>
      </c>
    </row>
    <row r="6" spans="1:34" x14ac:dyDescent="0.3">
      <c r="A6" t="s">
        <v>23</v>
      </c>
      <c r="B6" t="s">
        <v>77</v>
      </c>
      <c r="C6" t="s">
        <v>52</v>
      </c>
      <c r="D6" s="2" t="s">
        <v>28</v>
      </c>
      <c r="E6" t="s">
        <v>35</v>
      </c>
      <c r="F6" t="s">
        <v>33</v>
      </c>
      <c r="G6">
        <v>0</v>
      </c>
      <c r="H6">
        <v>74</v>
      </c>
      <c r="I6">
        <v>-78</v>
      </c>
      <c r="J6">
        <v>1000</v>
      </c>
      <c r="K6">
        <v>36</v>
      </c>
      <c r="L6">
        <v>40</v>
      </c>
      <c r="M6">
        <v>79.099999999999994</v>
      </c>
      <c r="N6">
        <v>54</v>
      </c>
      <c r="O6">
        <v>-40</v>
      </c>
      <c r="P6" s="9">
        <v>0.56999999999999995</v>
      </c>
      <c r="Q6">
        <v>30.9</v>
      </c>
      <c r="R6" s="6">
        <f>(K6*J6)/1000</f>
        <v>36</v>
      </c>
      <c r="S6">
        <v>-17.100000000000001</v>
      </c>
      <c r="T6">
        <v>2.9</v>
      </c>
      <c r="U6">
        <f>1/0.0075</f>
        <v>133.33333333333334</v>
      </c>
      <c r="V6">
        <f>1/0.010075</f>
        <v>99.25558312655086</v>
      </c>
      <c r="W6" s="6">
        <v>-15</v>
      </c>
      <c r="X6" s="6">
        <f>51.4/55</f>
        <v>0.93454545454545457</v>
      </c>
      <c r="Y6" s="6">
        <f>23.9/19.6</f>
        <v>1.2193877551020407</v>
      </c>
      <c r="Z6" s="6">
        <v>44</v>
      </c>
      <c r="AA6">
        <v>280</v>
      </c>
      <c r="AB6">
        <v>31</v>
      </c>
      <c r="AC6" t="s">
        <v>73</v>
      </c>
      <c r="AD6" s="8" t="s">
        <v>113</v>
      </c>
      <c r="AE6">
        <v>4</v>
      </c>
      <c r="AF6" s="2" t="s">
        <v>9</v>
      </c>
      <c r="AG6">
        <v>0</v>
      </c>
      <c r="AH6" t="s">
        <v>53</v>
      </c>
    </row>
    <row r="7" spans="1:34" x14ac:dyDescent="0.3">
      <c r="A7" t="s">
        <v>8</v>
      </c>
      <c r="B7" t="s">
        <v>78</v>
      </c>
      <c r="C7" t="s">
        <v>52</v>
      </c>
      <c r="D7" s="2" t="s">
        <v>28</v>
      </c>
      <c r="E7" t="s">
        <v>35</v>
      </c>
      <c r="F7" t="s">
        <v>33</v>
      </c>
      <c r="G7">
        <v>11</v>
      </c>
      <c r="H7">
        <v>77</v>
      </c>
      <c r="I7">
        <v>-66</v>
      </c>
      <c r="J7">
        <v>460</v>
      </c>
      <c r="K7">
        <v>19</v>
      </c>
      <c r="L7">
        <v>40</v>
      </c>
      <c r="M7">
        <v>61.3</v>
      </c>
      <c r="N7">
        <v>77.3</v>
      </c>
      <c r="O7">
        <v>-36.799999999999997</v>
      </c>
      <c r="P7" s="9">
        <v>1</v>
      </c>
      <c r="Q7">
        <v>70.5</v>
      </c>
      <c r="R7" s="6">
        <f>(K7*J7)/1000</f>
        <v>8.74</v>
      </c>
      <c r="S7">
        <v>-16.3</v>
      </c>
      <c r="T7">
        <v>3.6</v>
      </c>
      <c r="U7">
        <f>1/0.0095</f>
        <v>105.26315789473685</v>
      </c>
      <c r="V7">
        <f>1/0.0153</f>
        <v>65.359477124183016</v>
      </c>
      <c r="W7" s="6" t="s">
        <v>79</v>
      </c>
      <c r="X7" s="6">
        <f>69.4/77.4</f>
        <v>0.89664082687338498</v>
      </c>
      <c r="Y7" s="6">
        <f>27/17.1</f>
        <v>1.5789473684210524</v>
      </c>
      <c r="Z7" s="6">
        <v>38</v>
      </c>
      <c r="AA7">
        <v>320</v>
      </c>
      <c r="AB7">
        <v>14.98</v>
      </c>
      <c r="AC7" t="s">
        <v>73</v>
      </c>
      <c r="AD7" s="8" t="s">
        <v>113</v>
      </c>
      <c r="AE7" s="2">
        <v>4</v>
      </c>
      <c r="AF7" s="2" t="s">
        <v>9</v>
      </c>
      <c r="AG7" t="s">
        <v>80</v>
      </c>
      <c r="AH7" t="s">
        <v>56</v>
      </c>
    </row>
    <row r="8" spans="1:34" x14ac:dyDescent="0.3">
      <c r="A8" t="s">
        <v>10</v>
      </c>
      <c r="B8" t="s">
        <v>81</v>
      </c>
      <c r="C8" t="s">
        <v>52</v>
      </c>
      <c r="D8" s="2" t="s">
        <v>28</v>
      </c>
      <c r="E8" t="s">
        <v>35</v>
      </c>
      <c r="F8" t="s">
        <v>34</v>
      </c>
      <c r="G8">
        <v>569</v>
      </c>
      <c r="H8">
        <v>87</v>
      </c>
      <c r="I8">
        <v>-60</v>
      </c>
      <c r="J8">
        <v>360</v>
      </c>
      <c r="K8">
        <v>35</v>
      </c>
      <c r="L8">
        <v>40</v>
      </c>
      <c r="M8">
        <v>83.6</v>
      </c>
      <c r="N8">
        <v>60</v>
      </c>
      <c r="O8">
        <v>-40.200000000000003</v>
      </c>
      <c r="P8" s="9">
        <v>1.66</v>
      </c>
      <c r="Q8">
        <v>110.3</v>
      </c>
      <c r="R8" s="6">
        <f>(K8*J8)/1000</f>
        <v>12.6</v>
      </c>
      <c r="S8">
        <v>-9.9</v>
      </c>
      <c r="T8">
        <v>5</v>
      </c>
      <c r="U8">
        <f>1/0.0109</f>
        <v>91.743119266055047</v>
      </c>
      <c r="V8">
        <f>1/0.0298</f>
        <v>33.557046979865774</v>
      </c>
      <c r="W8" s="6">
        <v>-8</v>
      </c>
      <c r="X8" s="6">
        <f>43.8/58.9</f>
        <v>0.74363327674023771</v>
      </c>
      <c r="Y8" s="6">
        <f>38.1/6.5</f>
        <v>5.861538461538462</v>
      </c>
      <c r="Z8" s="6">
        <v>32</v>
      </c>
      <c r="AA8">
        <v>240</v>
      </c>
      <c r="AB8">
        <v>15.2</v>
      </c>
      <c r="AC8" t="s">
        <v>73</v>
      </c>
      <c r="AD8" s="8" t="s">
        <v>113</v>
      </c>
      <c r="AE8">
        <v>4</v>
      </c>
      <c r="AF8" s="2" t="s">
        <v>9</v>
      </c>
      <c r="AG8">
        <v>0</v>
      </c>
      <c r="AH8" t="s">
        <v>57</v>
      </c>
    </row>
    <row r="9" spans="1:34" x14ac:dyDescent="0.3">
      <c r="A9" t="s">
        <v>10</v>
      </c>
      <c r="B9" t="s">
        <v>82</v>
      </c>
      <c r="C9" t="s">
        <v>52</v>
      </c>
      <c r="D9" s="2" t="s">
        <v>28</v>
      </c>
      <c r="E9" t="s">
        <v>35</v>
      </c>
      <c r="F9" t="s">
        <v>34</v>
      </c>
      <c r="G9">
        <v>569</v>
      </c>
      <c r="H9">
        <v>87</v>
      </c>
      <c r="I9">
        <v>-76</v>
      </c>
      <c r="J9">
        <v>600</v>
      </c>
      <c r="K9">
        <v>25</v>
      </c>
      <c r="L9">
        <v>80</v>
      </c>
      <c r="M9">
        <v>17.899999999999999</v>
      </c>
      <c r="N9">
        <v>68.400000000000006</v>
      </c>
      <c r="O9">
        <v>-47.4</v>
      </c>
      <c r="P9">
        <v>1</v>
      </c>
      <c r="R9" s="6">
        <f>(K9*J9)/1000</f>
        <v>15</v>
      </c>
      <c r="S9">
        <v>-12.4</v>
      </c>
      <c r="T9">
        <v>3.9</v>
      </c>
      <c r="U9">
        <v>116.27906976744185</v>
      </c>
      <c r="V9">
        <v>69.348127600554776</v>
      </c>
      <c r="W9" s="6" t="s">
        <v>79</v>
      </c>
      <c r="X9" s="6">
        <v>0.74856321839080464</v>
      </c>
      <c r="Y9" s="6">
        <v>1.3070175438596492</v>
      </c>
      <c r="Z9" s="6">
        <v>70</v>
      </c>
      <c r="AA9">
        <v>360</v>
      </c>
      <c r="AB9">
        <v>27.1</v>
      </c>
      <c r="AC9" t="s">
        <v>73</v>
      </c>
      <c r="AD9" s="8" t="s">
        <v>113</v>
      </c>
      <c r="AE9">
        <v>4</v>
      </c>
      <c r="AF9" s="2" t="s">
        <v>9</v>
      </c>
      <c r="AG9">
        <v>5</v>
      </c>
      <c r="AH9" t="s">
        <v>53</v>
      </c>
    </row>
    <row r="10" spans="1:34" x14ac:dyDescent="0.3">
      <c r="A10" t="s">
        <v>10</v>
      </c>
      <c r="B10" t="s">
        <v>83</v>
      </c>
      <c r="C10" t="s">
        <v>52</v>
      </c>
      <c r="D10" s="2" t="s">
        <v>28</v>
      </c>
      <c r="E10" t="s">
        <v>35</v>
      </c>
      <c r="F10" t="s">
        <v>34</v>
      </c>
      <c r="G10">
        <v>569</v>
      </c>
      <c r="H10">
        <v>87</v>
      </c>
      <c r="I10">
        <v>-76</v>
      </c>
      <c r="J10">
        <v>196</v>
      </c>
      <c r="K10">
        <v>67</v>
      </c>
      <c r="L10">
        <v>40</v>
      </c>
      <c r="M10">
        <v>221</v>
      </c>
      <c r="N10">
        <v>63.9</v>
      </c>
      <c r="O10">
        <v>-45.3</v>
      </c>
      <c r="P10" s="9">
        <v>1.01</v>
      </c>
      <c r="Q10">
        <v>61</v>
      </c>
      <c r="R10" s="6">
        <f>(K10*J10)/1000</f>
        <v>13.132</v>
      </c>
      <c r="S10">
        <v>-8.6999999999999993</v>
      </c>
      <c r="T10">
        <v>3.4</v>
      </c>
      <c r="U10">
        <f>1/0.01</f>
        <v>100</v>
      </c>
      <c r="V10">
        <f>1/0.0224</f>
        <v>44.642857142857146</v>
      </c>
      <c r="W10" s="6">
        <v>-6.8</v>
      </c>
      <c r="X10" s="6">
        <f>54/63.6</f>
        <v>0.84905660377358494</v>
      </c>
      <c r="Y10" s="6">
        <f>46.1/41.2</f>
        <v>1.1189320388349515</v>
      </c>
      <c r="Z10" s="6">
        <v>22</v>
      </c>
      <c r="AA10">
        <v>560</v>
      </c>
      <c r="AB10">
        <v>15.6</v>
      </c>
      <c r="AC10" t="s">
        <v>73</v>
      </c>
      <c r="AD10" s="8" t="s">
        <v>113</v>
      </c>
      <c r="AE10">
        <v>4</v>
      </c>
      <c r="AF10" s="2" t="s">
        <v>9</v>
      </c>
      <c r="AG10">
        <v>6</v>
      </c>
      <c r="AH10" t="s">
        <v>57</v>
      </c>
    </row>
    <row r="11" spans="1:34" x14ac:dyDescent="0.3">
      <c r="A11" t="s">
        <v>24</v>
      </c>
      <c r="B11" t="s">
        <v>84</v>
      </c>
      <c r="C11" t="s">
        <v>52</v>
      </c>
      <c r="D11" s="2" t="s">
        <v>28</v>
      </c>
      <c r="E11" t="s">
        <v>35</v>
      </c>
      <c r="F11" t="s">
        <v>61</v>
      </c>
      <c r="G11">
        <v>3</v>
      </c>
      <c r="H11">
        <v>73</v>
      </c>
      <c r="I11">
        <v>-70</v>
      </c>
      <c r="J11">
        <v>360</v>
      </c>
      <c r="K11">
        <v>25</v>
      </c>
      <c r="L11">
        <v>80</v>
      </c>
      <c r="M11">
        <v>49.5</v>
      </c>
      <c r="N11">
        <v>68</v>
      </c>
      <c r="O11">
        <v>-44.9</v>
      </c>
      <c r="P11">
        <v>1.1000000000000001</v>
      </c>
      <c r="R11" s="6">
        <f>(K11*J11)/1000</f>
        <v>9</v>
      </c>
      <c r="S11">
        <v>-12.5</v>
      </c>
      <c r="T11">
        <v>4</v>
      </c>
      <c r="U11">
        <v>119.04761904761905</v>
      </c>
      <c r="V11">
        <v>74.626865671641795</v>
      </c>
      <c r="W11" s="6" t="s">
        <v>79</v>
      </c>
      <c r="X11" s="6">
        <v>0.77777777777777779</v>
      </c>
      <c r="Y11" s="6">
        <v>1.3783783783783785</v>
      </c>
      <c r="Z11" s="6">
        <v>70</v>
      </c>
      <c r="AC11" t="s">
        <v>73</v>
      </c>
      <c r="AD11" s="8" t="s">
        <v>113</v>
      </c>
      <c r="AE11">
        <v>4</v>
      </c>
      <c r="AF11" s="2" t="s">
        <v>9</v>
      </c>
      <c r="AG11">
        <v>19</v>
      </c>
      <c r="AH11" t="s">
        <v>57</v>
      </c>
    </row>
    <row r="12" spans="1:34" x14ac:dyDescent="0.3">
      <c r="A12" t="s">
        <v>25</v>
      </c>
      <c r="B12" t="s">
        <v>85</v>
      </c>
      <c r="C12" t="s">
        <v>52</v>
      </c>
      <c r="D12" s="2" t="s">
        <v>28</v>
      </c>
      <c r="E12" t="s">
        <v>35</v>
      </c>
      <c r="F12" t="s">
        <v>86</v>
      </c>
      <c r="G12">
        <v>5</v>
      </c>
      <c r="H12">
        <v>76</v>
      </c>
      <c r="I12">
        <v>-64</v>
      </c>
      <c r="J12">
        <v>245</v>
      </c>
      <c r="K12">
        <v>40</v>
      </c>
      <c r="L12">
        <v>160</v>
      </c>
      <c r="M12">
        <v>407.9</v>
      </c>
      <c r="N12">
        <v>42.5</v>
      </c>
      <c r="O12" s="9">
        <v>-32.299999999999997</v>
      </c>
      <c r="P12">
        <v>0.91</v>
      </c>
      <c r="Q12" s="6">
        <v>11.7</v>
      </c>
      <c r="R12" s="6">
        <f>(K12*J12)/1000</f>
        <v>9.8000000000000007</v>
      </c>
      <c r="S12">
        <v>-20.3</v>
      </c>
      <c r="T12">
        <v>4.2</v>
      </c>
      <c r="U12" s="12"/>
      <c r="V12" s="6"/>
      <c r="W12" s="6" t="s">
        <v>79</v>
      </c>
      <c r="AA12">
        <v>300</v>
      </c>
      <c r="AB12">
        <v>31</v>
      </c>
      <c r="AC12" t="s">
        <v>87</v>
      </c>
      <c r="AD12" s="8" t="s">
        <v>113</v>
      </c>
      <c r="AE12" s="2">
        <v>4</v>
      </c>
      <c r="AF12" s="2" t="s">
        <v>9</v>
      </c>
    </row>
    <row r="13" spans="1:34" s="1" customFormat="1" x14ac:dyDescent="0.3">
      <c r="A13" s="1" t="s">
        <v>26</v>
      </c>
      <c r="B13" s="1" t="s">
        <v>88</v>
      </c>
      <c r="C13" s="1" t="s">
        <v>52</v>
      </c>
      <c r="D13" s="1" t="s">
        <v>16</v>
      </c>
      <c r="E13" s="1" t="s">
        <v>35</v>
      </c>
      <c r="F13" s="1" t="s">
        <v>36</v>
      </c>
      <c r="G13" s="1">
        <v>1</v>
      </c>
      <c r="H13" s="1">
        <v>71</v>
      </c>
      <c r="I13" s="1">
        <v>-60</v>
      </c>
      <c r="J13" s="1">
        <v>240</v>
      </c>
      <c r="K13" s="1">
        <v>32</v>
      </c>
      <c r="L13" s="1">
        <v>80</v>
      </c>
      <c r="M13" s="1">
        <v>57.7</v>
      </c>
      <c r="N13" s="1">
        <v>60.8</v>
      </c>
      <c r="O13" s="1">
        <v>-43.8</v>
      </c>
      <c r="P13" s="3">
        <v>0.7</v>
      </c>
      <c r="R13" s="10">
        <f>(K13*J13)/1000</f>
        <v>7.68</v>
      </c>
      <c r="S13" s="10">
        <v>-6.3</v>
      </c>
      <c r="T13" s="1">
        <v>2.9</v>
      </c>
      <c r="U13" s="10">
        <v>188.67924528301887</v>
      </c>
      <c r="V13" s="13">
        <v>97.087378640776691</v>
      </c>
      <c r="W13" s="10">
        <v>-4.9000000000000004</v>
      </c>
      <c r="X13" s="10">
        <v>0.77631578947368429</v>
      </c>
      <c r="Y13" s="1">
        <v>13.495049504950497</v>
      </c>
      <c r="Z13" s="1">
        <v>30</v>
      </c>
      <c r="AA13" s="1">
        <v>200</v>
      </c>
      <c r="AB13" s="1">
        <v>28.96</v>
      </c>
      <c r="AC13" s="1" t="s">
        <v>73</v>
      </c>
      <c r="AD13" s="8" t="s">
        <v>113</v>
      </c>
      <c r="AE13" s="1">
        <v>4</v>
      </c>
      <c r="AF13" s="8" t="s">
        <v>9</v>
      </c>
      <c r="AG13" s="1">
        <v>13</v>
      </c>
      <c r="AH13" s="1" t="s">
        <v>54</v>
      </c>
    </row>
    <row r="14" spans="1:34" s="1" customFormat="1" x14ac:dyDescent="0.3">
      <c r="A14" s="1" t="s">
        <v>27</v>
      </c>
      <c r="B14" s="1" t="s">
        <v>89</v>
      </c>
      <c r="C14" s="1" t="s">
        <v>52</v>
      </c>
      <c r="D14" s="1" t="s">
        <v>16</v>
      </c>
      <c r="E14" s="1" t="s">
        <v>35</v>
      </c>
      <c r="F14" s="1" t="s">
        <v>37</v>
      </c>
      <c r="G14" s="1">
        <v>3</v>
      </c>
      <c r="H14" s="1">
        <v>73</v>
      </c>
      <c r="I14" s="1">
        <v>-80</v>
      </c>
      <c r="J14" s="1">
        <v>400</v>
      </c>
      <c r="K14" s="1">
        <v>35</v>
      </c>
      <c r="L14" s="1">
        <v>40</v>
      </c>
      <c r="M14" s="1">
        <v>94.5</v>
      </c>
      <c r="N14" s="1">
        <v>61.8</v>
      </c>
      <c r="O14" s="1">
        <v>-49.8</v>
      </c>
      <c r="P14" s="3">
        <v>0.97</v>
      </c>
      <c r="Q14" s="1">
        <v>45.7</v>
      </c>
      <c r="R14" s="10">
        <f>(K14*J14)/1000</f>
        <v>14</v>
      </c>
      <c r="S14" s="1">
        <v>-15.7</v>
      </c>
      <c r="T14" s="1">
        <v>4</v>
      </c>
      <c r="U14" s="1">
        <f>1/0.0094</f>
        <v>106.38297872340425</v>
      </c>
      <c r="V14" s="1">
        <f>1/0.021</f>
        <v>47.619047619047613</v>
      </c>
      <c r="W14" s="1">
        <v>-15.9</v>
      </c>
      <c r="X14" s="1">
        <f>52.6/61.9</f>
        <v>0.84975767366720523</v>
      </c>
      <c r="Y14" s="1">
        <f>41.1/36.9</f>
        <v>1.1138211382113823</v>
      </c>
      <c r="Z14" s="1">
        <f>13/0.5</f>
        <v>26</v>
      </c>
      <c r="AA14" s="1">
        <v>440</v>
      </c>
      <c r="AB14" s="1">
        <v>24.44</v>
      </c>
      <c r="AC14" s="1" t="s">
        <v>73</v>
      </c>
      <c r="AD14" s="8" t="s">
        <v>113</v>
      </c>
      <c r="AE14" s="1">
        <v>4</v>
      </c>
      <c r="AF14" s="8" t="s">
        <v>9</v>
      </c>
      <c r="AG14" s="1">
        <v>0</v>
      </c>
      <c r="AH14" s="1" t="s">
        <v>53</v>
      </c>
    </row>
    <row r="15" spans="1:34" s="1" customFormat="1" x14ac:dyDescent="0.3">
      <c r="A15" s="1" t="s">
        <v>27</v>
      </c>
      <c r="B15" s="1" t="s">
        <v>90</v>
      </c>
      <c r="C15" s="1" t="s">
        <v>52</v>
      </c>
      <c r="D15" s="1" t="s">
        <v>16</v>
      </c>
      <c r="E15" s="1" t="s">
        <v>35</v>
      </c>
      <c r="F15" s="1" t="s">
        <v>37</v>
      </c>
      <c r="G15" s="1">
        <v>3</v>
      </c>
      <c r="H15" s="1">
        <v>73</v>
      </c>
      <c r="I15" s="1">
        <v>-70</v>
      </c>
      <c r="J15" s="1">
        <v>350</v>
      </c>
      <c r="K15" s="1">
        <v>35</v>
      </c>
      <c r="L15" s="1">
        <v>40</v>
      </c>
      <c r="M15" s="1">
        <v>94.2</v>
      </c>
      <c r="N15" s="1">
        <v>71</v>
      </c>
      <c r="O15" s="1">
        <v>-47.2</v>
      </c>
      <c r="P15" s="3">
        <v>0.97</v>
      </c>
      <c r="Q15" s="1">
        <v>66.7</v>
      </c>
      <c r="R15" s="10">
        <f>(K15*J15)/1000</f>
        <v>12.25</v>
      </c>
      <c r="S15" s="1">
        <v>-12.2</v>
      </c>
      <c r="T15" s="1">
        <v>4.0999999999999996</v>
      </c>
      <c r="U15" s="1">
        <f>1/0.0075</f>
        <v>133.33333333333334</v>
      </c>
      <c r="V15" s="1">
        <f>1/0.0337</f>
        <v>29.673590504451038</v>
      </c>
      <c r="W15" s="1">
        <v>-12.2</v>
      </c>
      <c r="X15" s="1">
        <f>62.2/68.3</f>
        <v>0.91068814055636904</v>
      </c>
      <c r="Y15" s="1">
        <f>60.1/40.1</f>
        <v>1.4987531172069826</v>
      </c>
      <c r="Z15" s="1">
        <f>10/0.5</f>
        <v>20</v>
      </c>
      <c r="AA15" s="1">
        <v>400</v>
      </c>
      <c r="AB15" s="1">
        <v>28.17</v>
      </c>
      <c r="AC15" s="1" t="s">
        <v>73</v>
      </c>
      <c r="AD15" s="8" t="s">
        <v>113</v>
      </c>
      <c r="AE15" s="1">
        <v>4</v>
      </c>
      <c r="AF15" s="8" t="s">
        <v>9</v>
      </c>
      <c r="AG15" s="1">
        <v>1</v>
      </c>
      <c r="AH15" s="1" t="s">
        <v>53</v>
      </c>
    </row>
    <row r="16" spans="1:34" s="1" customFormat="1" x14ac:dyDescent="0.3">
      <c r="A16" s="1" t="s">
        <v>27</v>
      </c>
      <c r="B16" s="1" t="s">
        <v>91</v>
      </c>
      <c r="C16" s="1" t="s">
        <v>52</v>
      </c>
      <c r="D16" s="1" t="s">
        <v>16</v>
      </c>
      <c r="E16" s="1" t="s">
        <v>35</v>
      </c>
      <c r="F16" s="1" t="s">
        <v>37</v>
      </c>
      <c r="G16" s="1">
        <v>3</v>
      </c>
      <c r="H16" s="1">
        <v>73</v>
      </c>
      <c r="I16" s="14">
        <v>-65</v>
      </c>
      <c r="J16" s="1">
        <v>120</v>
      </c>
      <c r="K16" s="1">
        <v>35</v>
      </c>
      <c r="L16" s="1">
        <v>120</v>
      </c>
      <c r="M16" s="1">
        <v>40.9</v>
      </c>
      <c r="N16" s="1">
        <v>50.9</v>
      </c>
      <c r="O16" s="1">
        <v>-40.6</v>
      </c>
      <c r="P16" s="3">
        <v>0.69</v>
      </c>
      <c r="Q16" s="1">
        <v>29.2</v>
      </c>
      <c r="R16" s="10">
        <f>(K16*J16)/1000</f>
        <v>4.2</v>
      </c>
      <c r="S16" s="1">
        <v>-8.8000000000000007</v>
      </c>
      <c r="T16" s="1">
        <v>2.8</v>
      </c>
      <c r="U16" s="1">
        <f>1/0.0059</f>
        <v>169.49152542372883</v>
      </c>
      <c r="V16" s="1">
        <f>1/0.0234</f>
        <v>42.735042735042732</v>
      </c>
      <c r="W16" s="1" t="s">
        <v>79</v>
      </c>
      <c r="X16" s="1">
        <f>39.1/50.5</f>
        <v>0.77425742574257428</v>
      </c>
      <c r="Y16" s="1">
        <f>58.7/9.9</f>
        <v>5.9292929292929291</v>
      </c>
      <c r="Z16" s="1">
        <f>16/0.5</f>
        <v>32</v>
      </c>
      <c r="AA16" s="1">
        <v>440</v>
      </c>
      <c r="AB16" s="1">
        <v>20.48</v>
      </c>
      <c r="AC16" s="1" t="s">
        <v>73</v>
      </c>
      <c r="AD16" s="8" t="s">
        <v>113</v>
      </c>
      <c r="AE16" s="1">
        <v>4</v>
      </c>
      <c r="AF16" s="8" t="s">
        <v>9</v>
      </c>
      <c r="AG16" s="1">
        <v>8</v>
      </c>
      <c r="AH16" s="1" t="s">
        <v>59</v>
      </c>
    </row>
    <row r="17" spans="1:34" s="1" customFormat="1" x14ac:dyDescent="0.3">
      <c r="A17" s="1" t="s">
        <v>11</v>
      </c>
      <c r="B17" s="1" t="s">
        <v>92</v>
      </c>
      <c r="C17" s="1" t="s">
        <v>52</v>
      </c>
      <c r="D17" s="1" t="s">
        <v>16</v>
      </c>
      <c r="E17" s="1" t="s">
        <v>35</v>
      </c>
      <c r="F17" s="1" t="s">
        <v>38</v>
      </c>
      <c r="G17" s="1">
        <v>2</v>
      </c>
      <c r="H17" s="1">
        <v>66</v>
      </c>
      <c r="I17" s="1">
        <v>-70</v>
      </c>
      <c r="J17" s="1">
        <v>345</v>
      </c>
      <c r="K17" s="1">
        <v>65</v>
      </c>
      <c r="L17" s="1">
        <v>40</v>
      </c>
      <c r="M17" s="1">
        <v>76.099999999999994</v>
      </c>
      <c r="N17" s="1">
        <v>61.2</v>
      </c>
      <c r="O17" s="1">
        <v>-50.6</v>
      </c>
      <c r="P17" s="3">
        <v>0.77</v>
      </c>
      <c r="Q17" s="1">
        <v>42.3</v>
      </c>
      <c r="R17" s="10">
        <f>(K17*J17)/1000</f>
        <v>22.425000000000001</v>
      </c>
      <c r="S17" s="1">
        <v>-11.5</v>
      </c>
      <c r="T17" s="1">
        <v>3.3</v>
      </c>
      <c r="U17" s="1">
        <f>1/0.0078</f>
        <v>128.2051282051282</v>
      </c>
      <c r="V17" s="1">
        <f>1/0.03192</f>
        <v>31.328320802005017</v>
      </c>
      <c r="W17" s="1" t="s">
        <v>79</v>
      </c>
      <c r="X17" s="1">
        <f>50.1/60.8</f>
        <v>0.82401315789473695</v>
      </c>
      <c r="Y17" s="1">
        <f>58.8/10.8</f>
        <v>5.4444444444444438</v>
      </c>
      <c r="Z17" s="1">
        <f>12/0.5</f>
        <v>24</v>
      </c>
      <c r="AA17" s="1">
        <v>320</v>
      </c>
      <c r="AB17" s="1">
        <v>25.48</v>
      </c>
      <c r="AC17" s="1" t="s">
        <v>73</v>
      </c>
      <c r="AD17" s="8" t="s">
        <v>113</v>
      </c>
      <c r="AE17" s="1">
        <v>4</v>
      </c>
      <c r="AF17" s="8" t="s">
        <v>9</v>
      </c>
      <c r="AG17" s="1">
        <v>1</v>
      </c>
      <c r="AH17" s="1" t="s">
        <v>62</v>
      </c>
    </row>
    <row r="18" spans="1:34" s="1" customFormat="1" x14ac:dyDescent="0.3">
      <c r="A18" s="1" t="s">
        <v>12</v>
      </c>
      <c r="B18" s="1" t="s">
        <v>93</v>
      </c>
      <c r="C18" s="1" t="s">
        <v>52</v>
      </c>
      <c r="D18" s="1" t="s">
        <v>16</v>
      </c>
      <c r="E18" s="1" t="s">
        <v>35</v>
      </c>
      <c r="F18" s="1" t="s">
        <v>32</v>
      </c>
      <c r="G18" s="1">
        <v>0</v>
      </c>
      <c r="H18" s="1">
        <v>65</v>
      </c>
      <c r="I18" s="1">
        <v>-70</v>
      </c>
      <c r="J18" s="1">
        <v>700</v>
      </c>
      <c r="K18" s="1">
        <v>70</v>
      </c>
      <c r="L18" s="1">
        <v>40</v>
      </c>
      <c r="M18" s="1">
        <v>68.3</v>
      </c>
      <c r="N18" s="1">
        <v>69.3</v>
      </c>
      <c r="O18" s="1">
        <v>-41.8</v>
      </c>
      <c r="P18" s="3">
        <v>0.63</v>
      </c>
      <c r="Q18" s="1">
        <v>37.299999999999997</v>
      </c>
      <c r="R18" s="10">
        <f>(K18*J18)/1000</f>
        <v>49</v>
      </c>
      <c r="S18" s="1">
        <v>-18.899999999999999</v>
      </c>
      <c r="T18" s="1">
        <v>2.2999999999999998</v>
      </c>
      <c r="U18" s="1">
        <f>1/0.0105</f>
        <v>95.238095238095227</v>
      </c>
      <c r="V18" s="1">
        <f>1/0.0282</f>
        <v>35.460992907801419</v>
      </c>
      <c r="W18" s="1">
        <v>-13.3</v>
      </c>
      <c r="X18" s="1">
        <f>47.1/69.4</f>
        <v>0.67867435158501432</v>
      </c>
      <c r="Y18" s="1">
        <f>45.7/24.9</f>
        <v>1.8353413654618476</v>
      </c>
      <c r="Z18" s="1">
        <f>12/0.5</f>
        <v>24</v>
      </c>
      <c r="AA18" s="1">
        <v>160</v>
      </c>
      <c r="AB18" s="1">
        <v>34.299999999999997</v>
      </c>
      <c r="AC18" s="1" t="s">
        <v>73</v>
      </c>
      <c r="AD18" s="8" t="s">
        <v>113</v>
      </c>
      <c r="AE18" s="1">
        <v>4</v>
      </c>
      <c r="AF18" s="8" t="s">
        <v>9</v>
      </c>
      <c r="AG18" s="1">
        <v>4</v>
      </c>
      <c r="AH18" s="1" t="s">
        <v>58</v>
      </c>
    </row>
    <row r="19" spans="1:34" s="1" customFormat="1" x14ac:dyDescent="0.3">
      <c r="A19" s="1" t="s">
        <v>13</v>
      </c>
      <c r="B19" s="1" t="s">
        <v>94</v>
      </c>
      <c r="C19" s="1" t="s">
        <v>52</v>
      </c>
      <c r="D19" s="1" t="s">
        <v>16</v>
      </c>
      <c r="E19" s="1" t="s">
        <v>35</v>
      </c>
      <c r="F19" s="1" t="s">
        <v>33</v>
      </c>
      <c r="G19" s="1">
        <v>1</v>
      </c>
      <c r="H19" s="1">
        <v>84</v>
      </c>
      <c r="I19" s="1">
        <v>-71</v>
      </c>
      <c r="J19" s="1">
        <v>1000</v>
      </c>
      <c r="K19" s="1">
        <v>28</v>
      </c>
      <c r="L19" s="1">
        <v>40</v>
      </c>
      <c r="M19" s="1">
        <v>52.5</v>
      </c>
      <c r="N19" s="1">
        <v>84.5</v>
      </c>
      <c r="O19" s="1">
        <v>-57</v>
      </c>
      <c r="P19" s="3">
        <v>1.25</v>
      </c>
      <c r="Q19" s="1">
        <v>112.7</v>
      </c>
      <c r="R19" s="10">
        <f>(K19*J19)/1000</f>
        <v>28</v>
      </c>
      <c r="S19" s="1">
        <v>-7.6</v>
      </c>
      <c r="T19" s="10">
        <v>4.0999999999999996</v>
      </c>
      <c r="U19" s="10">
        <f>1/0.0093</f>
        <v>107.52688172043011</v>
      </c>
      <c r="V19" s="10">
        <f>1/0.02247</f>
        <v>44.503782821539829</v>
      </c>
      <c r="W19" s="10">
        <v>-4.0999999999999996</v>
      </c>
      <c r="X19" s="10">
        <f>68.5/85.1</f>
        <v>0.80493537015276151</v>
      </c>
      <c r="Y19" s="10">
        <f>46.6/19.4</f>
        <v>2.4020618556701034</v>
      </c>
      <c r="Z19" s="10">
        <v>26</v>
      </c>
      <c r="AA19" s="10">
        <v>440</v>
      </c>
      <c r="AB19" s="1">
        <v>34.9</v>
      </c>
      <c r="AC19" s="1" t="s">
        <v>73</v>
      </c>
      <c r="AD19" s="8" t="s">
        <v>113</v>
      </c>
      <c r="AE19" s="1">
        <v>4</v>
      </c>
      <c r="AF19" s="8" t="s">
        <v>9</v>
      </c>
      <c r="AG19" s="1">
        <v>4</v>
      </c>
      <c r="AH19" s="1" t="s">
        <v>57</v>
      </c>
    </row>
    <row r="20" spans="1:34" s="1" customFormat="1" x14ac:dyDescent="0.3">
      <c r="A20" s="1" t="s">
        <v>13</v>
      </c>
      <c r="B20" s="1" t="s">
        <v>95</v>
      </c>
      <c r="C20" s="1" t="s">
        <v>52</v>
      </c>
      <c r="D20" s="1" t="s">
        <v>16</v>
      </c>
      <c r="E20" s="1" t="s">
        <v>35</v>
      </c>
      <c r="F20" s="1" t="s">
        <v>33</v>
      </c>
      <c r="G20" s="1">
        <v>1</v>
      </c>
      <c r="H20" s="1">
        <v>84</v>
      </c>
      <c r="I20" s="1">
        <v>-62</v>
      </c>
      <c r="J20" s="1">
        <v>1000</v>
      </c>
      <c r="K20" s="1">
        <v>32</v>
      </c>
      <c r="L20" s="1">
        <v>40</v>
      </c>
      <c r="M20" s="1">
        <v>22</v>
      </c>
      <c r="N20" s="1">
        <v>84.3</v>
      </c>
      <c r="O20" s="1">
        <v>-51.3</v>
      </c>
      <c r="P20" s="3">
        <v>1.3</v>
      </c>
      <c r="Q20" s="1">
        <v>110.5</v>
      </c>
      <c r="R20" s="10">
        <f>(K20*J20)/1000</f>
        <v>32</v>
      </c>
      <c r="S20" s="1">
        <v>-9.8000000000000007</v>
      </c>
      <c r="T20" s="10">
        <v>4.0999999999999996</v>
      </c>
      <c r="U20" s="10">
        <f>1/0.0113</f>
        <v>88.495575221238937</v>
      </c>
      <c r="V20" s="10">
        <f>1/0.0326</f>
        <v>30.674846625766875</v>
      </c>
      <c r="W20" s="10" t="s">
        <v>79</v>
      </c>
      <c r="X20" s="10">
        <f>40/83.3</f>
        <v>0.48019207683073228</v>
      </c>
      <c r="Y20" s="10">
        <f>34.3/11.3</f>
        <v>3.0353982300884952</v>
      </c>
      <c r="Z20" s="10">
        <v>38</v>
      </c>
      <c r="AA20" s="10">
        <v>160</v>
      </c>
      <c r="AB20" s="1">
        <v>35.5</v>
      </c>
      <c r="AC20" s="1" t="s">
        <v>73</v>
      </c>
      <c r="AD20" s="8" t="s">
        <v>113</v>
      </c>
      <c r="AE20" s="1">
        <v>4</v>
      </c>
      <c r="AF20" s="8" t="s">
        <v>9</v>
      </c>
      <c r="AG20" s="1">
        <v>5</v>
      </c>
      <c r="AH20" s="1" t="s">
        <v>53</v>
      </c>
    </row>
    <row r="21" spans="1:34" s="1" customFormat="1" x14ac:dyDescent="0.3">
      <c r="A21" s="1" t="s">
        <v>13</v>
      </c>
      <c r="B21" s="1" t="s">
        <v>96</v>
      </c>
      <c r="C21" s="1" t="s">
        <v>52</v>
      </c>
      <c r="D21" s="1" t="s">
        <v>16</v>
      </c>
      <c r="E21" s="1" t="s">
        <v>35</v>
      </c>
      <c r="F21" s="1" t="s">
        <v>33</v>
      </c>
      <c r="G21" s="1">
        <v>1</v>
      </c>
      <c r="H21" s="1">
        <v>84</v>
      </c>
      <c r="I21" s="1">
        <v>-64</v>
      </c>
      <c r="J21" s="1">
        <v>400</v>
      </c>
      <c r="K21" s="1">
        <v>34</v>
      </c>
      <c r="L21" s="1">
        <v>40</v>
      </c>
      <c r="M21" s="1">
        <v>82.3</v>
      </c>
      <c r="N21" s="1">
        <v>84.1</v>
      </c>
      <c r="O21" s="1">
        <v>-49.2</v>
      </c>
      <c r="P21" s="3">
        <v>1.1100000000000001</v>
      </c>
      <c r="Q21" s="1">
        <v>87.3</v>
      </c>
      <c r="R21" s="10">
        <f>(K21*J21)/1000</f>
        <v>13.6</v>
      </c>
      <c r="S21" s="1">
        <v>-16.899999999999999</v>
      </c>
      <c r="T21" s="10">
        <v>3.5</v>
      </c>
      <c r="U21" s="10"/>
      <c r="V21" s="10"/>
      <c r="W21" s="10">
        <v>-9.4</v>
      </c>
      <c r="X21" s="10">
        <v>0.80499405469678964</v>
      </c>
      <c r="Y21" s="10">
        <v>1.7429906542056075</v>
      </c>
      <c r="Z21" s="10">
        <v>30</v>
      </c>
      <c r="AA21" s="10">
        <v>440</v>
      </c>
      <c r="AB21" s="1">
        <v>33.1</v>
      </c>
      <c r="AC21" s="1" t="s">
        <v>73</v>
      </c>
      <c r="AD21" s="8" t="s">
        <v>113</v>
      </c>
      <c r="AE21" s="1">
        <v>4</v>
      </c>
      <c r="AF21" s="8" t="s">
        <v>9</v>
      </c>
      <c r="AG21" s="1">
        <v>9</v>
      </c>
      <c r="AH21" s="1" t="s">
        <v>55</v>
      </c>
    </row>
    <row r="22" spans="1:34" s="1" customFormat="1" x14ac:dyDescent="0.3">
      <c r="A22" s="1" t="s">
        <v>14</v>
      </c>
      <c r="B22" s="1" t="s">
        <v>97</v>
      </c>
      <c r="C22" s="1" t="s">
        <v>52</v>
      </c>
      <c r="D22" s="1" t="s">
        <v>16</v>
      </c>
      <c r="E22" s="1" t="s">
        <v>35</v>
      </c>
      <c r="F22" s="1" t="s">
        <v>33</v>
      </c>
      <c r="G22" s="1">
        <v>5</v>
      </c>
      <c r="H22" s="1">
        <v>85</v>
      </c>
      <c r="I22" s="1">
        <v>-72</v>
      </c>
      <c r="J22" s="1">
        <v>360</v>
      </c>
      <c r="K22" s="1">
        <v>35</v>
      </c>
      <c r="L22" s="1">
        <v>40</v>
      </c>
      <c r="M22" s="1">
        <v>105.7</v>
      </c>
      <c r="N22" s="1">
        <v>61.6</v>
      </c>
      <c r="O22" s="1">
        <v>-48.4</v>
      </c>
      <c r="P22" s="3">
        <v>1.33</v>
      </c>
      <c r="Q22" s="1">
        <v>76.900000000000006</v>
      </c>
      <c r="R22" s="10">
        <f>(K22*J22)/1000</f>
        <v>12.6</v>
      </c>
      <c r="S22" s="1">
        <v>-12.2</v>
      </c>
      <c r="T22" s="10">
        <v>4.7</v>
      </c>
      <c r="U22" s="10">
        <f>1/0.0114</f>
        <v>87.719298245614027</v>
      </c>
      <c r="V22" s="10">
        <f>1/0.0252</f>
        <v>39.682539682539684</v>
      </c>
      <c r="W22" s="10">
        <v>-9.5</v>
      </c>
      <c r="X22" s="10">
        <f>48.6/61.6</f>
        <v>0.78896103896103897</v>
      </c>
      <c r="Y22" s="10">
        <f>37.5/28.4</f>
        <v>1.3204225352112677</v>
      </c>
      <c r="Z22" s="10">
        <v>28</v>
      </c>
      <c r="AA22" s="10">
        <v>320</v>
      </c>
      <c r="AB22" s="1">
        <v>20.7</v>
      </c>
      <c r="AC22" s="1" t="s">
        <v>73</v>
      </c>
      <c r="AD22" s="8" t="s">
        <v>113</v>
      </c>
      <c r="AE22" s="1">
        <v>4</v>
      </c>
      <c r="AF22" s="8" t="s">
        <v>9</v>
      </c>
      <c r="AG22" s="1">
        <v>2</v>
      </c>
      <c r="AH22" s="1" t="s">
        <v>55</v>
      </c>
    </row>
    <row r="23" spans="1:34" s="1" customFormat="1" x14ac:dyDescent="0.3">
      <c r="A23" s="1" t="s">
        <v>14</v>
      </c>
      <c r="B23" s="1" t="s">
        <v>98</v>
      </c>
      <c r="C23" s="1" t="s">
        <v>52</v>
      </c>
      <c r="D23" s="1" t="s">
        <v>16</v>
      </c>
      <c r="E23" s="1" t="s">
        <v>35</v>
      </c>
      <c r="F23" s="1" t="s">
        <v>33</v>
      </c>
      <c r="G23" s="1">
        <v>5</v>
      </c>
      <c r="H23" s="1">
        <v>85</v>
      </c>
      <c r="I23" s="1">
        <v>-63</v>
      </c>
      <c r="J23" s="1">
        <v>190</v>
      </c>
      <c r="K23" s="1">
        <v>25</v>
      </c>
      <c r="L23" s="1">
        <v>120</v>
      </c>
      <c r="M23" s="1">
        <v>29.2</v>
      </c>
      <c r="N23" s="1">
        <v>62.9</v>
      </c>
      <c r="O23" s="1">
        <v>-44.2</v>
      </c>
      <c r="P23" s="1">
        <v>0.9</v>
      </c>
      <c r="Q23" s="3"/>
      <c r="R23" s="10">
        <f>(K23*J23)/1000</f>
        <v>4.75</v>
      </c>
      <c r="S23" s="10">
        <v>-14.6</v>
      </c>
      <c r="T23" s="1">
        <v>3.5</v>
      </c>
      <c r="U23" s="10">
        <v>73.529411764705884</v>
      </c>
      <c r="V23" s="10">
        <v>56.17977528089888</v>
      </c>
      <c r="W23" s="10" t="s">
        <v>79</v>
      </c>
      <c r="X23" s="10">
        <v>0.35866261398176297</v>
      </c>
      <c r="Y23" s="10">
        <v>1.6034482758620692</v>
      </c>
      <c r="Z23" s="10">
        <v>30</v>
      </c>
      <c r="AA23" s="10">
        <v>280</v>
      </c>
      <c r="AB23" s="10">
        <v>31.1</v>
      </c>
      <c r="AC23" s="1" t="s">
        <v>73</v>
      </c>
      <c r="AD23" s="8" t="s">
        <v>113</v>
      </c>
      <c r="AE23" s="1">
        <v>4</v>
      </c>
      <c r="AF23" s="8" t="s">
        <v>9</v>
      </c>
      <c r="AG23" s="1">
        <v>8</v>
      </c>
      <c r="AH23" s="1" t="s">
        <v>55</v>
      </c>
    </row>
    <row r="24" spans="1:34" s="1" customFormat="1" x14ac:dyDescent="0.3">
      <c r="A24" s="1" t="s">
        <v>15</v>
      </c>
      <c r="B24" s="1" t="s">
        <v>99</v>
      </c>
      <c r="C24" s="1" t="s">
        <v>52</v>
      </c>
      <c r="D24" s="1" t="s">
        <v>16</v>
      </c>
      <c r="E24" s="1" t="s">
        <v>35</v>
      </c>
      <c r="F24" s="1" t="s">
        <v>38</v>
      </c>
      <c r="G24" s="1">
        <v>4</v>
      </c>
      <c r="H24" s="1">
        <v>68</v>
      </c>
      <c r="I24" s="1">
        <v>-64</v>
      </c>
      <c r="J24" s="1">
        <v>600</v>
      </c>
      <c r="K24" s="1">
        <v>25</v>
      </c>
      <c r="L24" s="1">
        <v>40</v>
      </c>
      <c r="M24" s="1">
        <v>73.2</v>
      </c>
      <c r="N24" s="1">
        <v>69.7</v>
      </c>
      <c r="O24" s="1">
        <v>-46.8</v>
      </c>
      <c r="P24" s="3">
        <v>0.79</v>
      </c>
      <c r="Q24" s="1">
        <v>48.7</v>
      </c>
      <c r="R24" s="10">
        <f>(K24*J24)/1000</f>
        <v>15</v>
      </c>
      <c r="S24" s="1">
        <v>-13.5</v>
      </c>
      <c r="U24" s="1">
        <f>1/0.0054</f>
        <v>185.18518518518516</v>
      </c>
      <c r="V24" s="1">
        <f>1/0.01332</f>
        <v>75.075075075075077</v>
      </c>
      <c r="W24" s="1">
        <v>-8.4</v>
      </c>
      <c r="X24" s="1">
        <f>56.8/67.7</f>
        <v>0.83899556868537661</v>
      </c>
      <c r="Y24" s="1">
        <f>55.3/22.9</f>
        <v>2.4148471615720526</v>
      </c>
      <c r="Z24" s="1">
        <f>12/0.5</f>
        <v>24</v>
      </c>
      <c r="AA24" s="1">
        <v>520</v>
      </c>
      <c r="AB24" s="1">
        <v>19.8</v>
      </c>
      <c r="AC24" s="1" t="s">
        <v>73</v>
      </c>
      <c r="AD24" s="8" t="s">
        <v>113</v>
      </c>
      <c r="AE24" s="1">
        <v>4</v>
      </c>
      <c r="AF24" s="8" t="s">
        <v>9</v>
      </c>
      <c r="AG24" s="1" t="s">
        <v>100</v>
      </c>
      <c r="AH24" s="1" t="s">
        <v>59</v>
      </c>
    </row>
    <row r="25" spans="1:34" s="1" customFormat="1" x14ac:dyDescent="0.3">
      <c r="A25" s="1" t="s">
        <v>101</v>
      </c>
      <c r="B25" s="1" t="s">
        <v>102</v>
      </c>
      <c r="C25" s="1" t="s">
        <v>52</v>
      </c>
      <c r="D25" s="1" t="s">
        <v>16</v>
      </c>
      <c r="E25" s="1" t="s">
        <v>35</v>
      </c>
      <c r="F25" s="1" t="s">
        <v>86</v>
      </c>
      <c r="G25" s="1">
        <v>4</v>
      </c>
      <c r="H25" s="1">
        <v>77</v>
      </c>
      <c r="I25" s="1">
        <v>-60</v>
      </c>
      <c r="J25" s="1">
        <v>240</v>
      </c>
      <c r="K25" s="1">
        <v>37</v>
      </c>
      <c r="L25" s="1">
        <v>140</v>
      </c>
      <c r="M25" s="1">
        <v>79.2</v>
      </c>
      <c r="N25" s="1">
        <v>61.9</v>
      </c>
      <c r="O25" s="3">
        <v>-33.200000000000003</v>
      </c>
      <c r="P25" s="1">
        <v>1.4</v>
      </c>
      <c r="Q25" s="1">
        <v>81.099999999999994</v>
      </c>
      <c r="R25" s="10">
        <f>(K25*J25)/1000</f>
        <v>8.8800000000000008</v>
      </c>
      <c r="S25" s="1">
        <v>-10.199999999999999</v>
      </c>
      <c r="T25" s="1">
        <v>8</v>
      </c>
      <c r="U25" s="1">
        <v>112.35955056179776</v>
      </c>
      <c r="V25" s="1">
        <v>42.780748663101605</v>
      </c>
      <c r="W25" s="1">
        <v>-9.6999999999999993</v>
      </c>
      <c r="X25" s="1">
        <v>0.73008130081300815</v>
      </c>
      <c r="Y25" s="1">
        <v>2.6111111111111107</v>
      </c>
      <c r="Z25" s="1">
        <v>44</v>
      </c>
      <c r="AA25" s="1" t="s">
        <v>103</v>
      </c>
      <c r="AC25" s="1" t="s">
        <v>75</v>
      </c>
      <c r="AD25" s="8" t="s">
        <v>113</v>
      </c>
      <c r="AE25" s="1">
        <v>4</v>
      </c>
      <c r="AF25" s="8" t="s">
        <v>9</v>
      </c>
    </row>
    <row r="26" spans="1:34" s="1" customFormat="1" x14ac:dyDescent="0.3">
      <c r="A26" s="1" t="s">
        <v>101</v>
      </c>
      <c r="B26" s="1" t="s">
        <v>104</v>
      </c>
      <c r="C26" s="1" t="s">
        <v>52</v>
      </c>
      <c r="D26" s="1" t="s">
        <v>16</v>
      </c>
      <c r="E26" s="1" t="s">
        <v>35</v>
      </c>
      <c r="F26" s="1" t="s">
        <v>86</v>
      </c>
      <c r="G26" s="1">
        <v>4</v>
      </c>
      <c r="H26" s="1">
        <v>77</v>
      </c>
      <c r="I26" s="1">
        <v>-61</v>
      </c>
      <c r="J26" s="1">
        <v>468</v>
      </c>
      <c r="K26" s="1">
        <v>38</v>
      </c>
      <c r="L26" s="1">
        <v>80</v>
      </c>
      <c r="M26" s="1">
        <v>228.2</v>
      </c>
      <c r="N26" s="1">
        <v>71.099999999999994</v>
      </c>
      <c r="O26" s="3">
        <v>-43.9</v>
      </c>
      <c r="P26" s="1">
        <v>1.23</v>
      </c>
      <c r="Q26" s="1">
        <v>59.8</v>
      </c>
      <c r="R26" s="10">
        <f>(K26*J26)/1000</f>
        <v>17.783999999999999</v>
      </c>
      <c r="S26" s="1">
        <v>-15.6</v>
      </c>
      <c r="T26" s="1">
        <v>6.1</v>
      </c>
      <c r="U26" s="1">
        <v>87.719298245614027</v>
      </c>
      <c r="V26" s="1">
        <v>45.351473922902493</v>
      </c>
      <c r="W26" s="1" t="s">
        <v>79</v>
      </c>
      <c r="X26" s="1">
        <v>0.83806818181818177</v>
      </c>
      <c r="Y26" s="1">
        <v>1.1090225563909775</v>
      </c>
      <c r="Z26" s="1">
        <v>34</v>
      </c>
      <c r="AA26" s="1">
        <v>420</v>
      </c>
      <c r="AB26" s="1">
        <v>26.7</v>
      </c>
      <c r="AC26" s="1" t="s">
        <v>105</v>
      </c>
      <c r="AD26" s="8" t="s">
        <v>113</v>
      </c>
      <c r="AE26" s="1">
        <v>4</v>
      </c>
      <c r="AF26" s="8" t="s">
        <v>9</v>
      </c>
    </row>
    <row r="27" spans="1:34" s="1" customFormat="1" x14ac:dyDescent="0.3">
      <c r="A27" s="1" t="s">
        <v>106</v>
      </c>
      <c r="B27" s="1" t="s">
        <v>107</v>
      </c>
      <c r="C27" s="1" t="s">
        <v>52</v>
      </c>
      <c r="D27" s="1" t="s">
        <v>16</v>
      </c>
      <c r="E27" s="1" t="s">
        <v>35</v>
      </c>
      <c r="F27" s="1" t="s">
        <v>108</v>
      </c>
      <c r="G27" s="1">
        <v>4</v>
      </c>
      <c r="H27" s="1">
        <v>75</v>
      </c>
      <c r="I27" s="1">
        <v>-64</v>
      </c>
      <c r="J27" s="1">
        <v>220</v>
      </c>
      <c r="K27" s="1">
        <v>81</v>
      </c>
      <c r="L27" s="1">
        <v>60</v>
      </c>
      <c r="M27" s="1">
        <v>89.3</v>
      </c>
      <c r="N27" s="1">
        <v>84.2</v>
      </c>
      <c r="O27" s="3">
        <v>-59.8</v>
      </c>
      <c r="P27" s="1">
        <v>1.51</v>
      </c>
      <c r="Q27" s="1">
        <v>127.4</v>
      </c>
      <c r="R27" s="10">
        <f>(K27*J27)/1000</f>
        <v>17.82</v>
      </c>
      <c r="S27" s="1">
        <v>-4.5</v>
      </c>
      <c r="T27" s="1">
        <v>10.199999999999999</v>
      </c>
      <c r="U27" s="1">
        <v>100</v>
      </c>
      <c r="V27" s="1">
        <v>48.07692307692308</v>
      </c>
      <c r="W27" s="1">
        <v>-4.2</v>
      </c>
      <c r="X27" s="1">
        <v>0.84476534296028893</v>
      </c>
      <c r="Y27" s="1">
        <v>1.3718592964824121</v>
      </c>
      <c r="Z27" s="1">
        <v>38</v>
      </c>
      <c r="AA27" s="1">
        <v>480</v>
      </c>
      <c r="AB27" s="1">
        <v>30.1</v>
      </c>
      <c r="AC27" s="1" t="s">
        <v>105</v>
      </c>
      <c r="AD27" s="8" t="s">
        <v>113</v>
      </c>
      <c r="AE27" s="1">
        <v>4</v>
      </c>
      <c r="AF27" s="8" t="s">
        <v>9</v>
      </c>
    </row>
    <row r="28" spans="1:34" s="1" customFormat="1" x14ac:dyDescent="0.3">
      <c r="A28" s="1" t="s">
        <v>106</v>
      </c>
      <c r="B28" s="1" t="s">
        <v>109</v>
      </c>
      <c r="C28" s="1" t="s">
        <v>52</v>
      </c>
      <c r="D28" s="1" t="s">
        <v>16</v>
      </c>
      <c r="E28" s="1" t="s">
        <v>35</v>
      </c>
      <c r="F28" s="1" t="s">
        <v>108</v>
      </c>
      <c r="G28" s="1">
        <v>4</v>
      </c>
      <c r="H28" s="1">
        <v>75</v>
      </c>
      <c r="I28" s="1">
        <v>-68</v>
      </c>
      <c r="J28" s="1">
        <v>400</v>
      </c>
      <c r="K28" s="1">
        <v>47</v>
      </c>
      <c r="L28" s="1">
        <v>40</v>
      </c>
      <c r="M28" s="1">
        <v>216.1</v>
      </c>
      <c r="N28" s="1">
        <v>73.900000000000006</v>
      </c>
      <c r="O28" s="3">
        <v>-46.3</v>
      </c>
      <c r="P28" s="1">
        <v>1.76</v>
      </c>
      <c r="Q28" s="1">
        <v>122.7</v>
      </c>
      <c r="R28" s="10">
        <f>(K28*J28)/1000</f>
        <v>18.8</v>
      </c>
      <c r="S28" s="1">
        <v>-7.1</v>
      </c>
      <c r="T28" s="1">
        <v>12</v>
      </c>
      <c r="W28" s="1">
        <v>-4.7</v>
      </c>
      <c r="AD28" s="8" t="s">
        <v>113</v>
      </c>
      <c r="AE28" s="1">
        <v>4</v>
      </c>
      <c r="AF28" s="8" t="s">
        <v>9</v>
      </c>
    </row>
    <row r="29" spans="1:34" x14ac:dyDescent="0.3">
      <c r="P29" s="9"/>
      <c r="R29" s="6"/>
      <c r="T29" s="6"/>
      <c r="U29" s="6"/>
      <c r="V29" s="6"/>
      <c r="W29" s="6"/>
      <c r="X29" s="6"/>
      <c r="Y29" s="6"/>
      <c r="Z29" s="6"/>
      <c r="AA29" s="6"/>
    </row>
    <row r="32" spans="1:34" x14ac:dyDescent="0.3">
      <c r="F32" t="s">
        <v>39</v>
      </c>
      <c r="I32">
        <f>AVERAGE(I2:I12)</f>
        <v>-68.909090909090907</v>
      </c>
      <c r="J32">
        <f t="shared" ref="J32:AB32" si="0">AVERAGE(J2:J12)</f>
        <v>436.45454545454544</v>
      </c>
      <c r="K32">
        <f t="shared" si="0"/>
        <v>37.272727272727273</v>
      </c>
      <c r="L32">
        <f t="shared" si="0"/>
        <v>61.81818181818182</v>
      </c>
      <c r="M32">
        <f t="shared" si="0"/>
        <v>121.98181818181818</v>
      </c>
      <c r="N32">
        <f t="shared" si="0"/>
        <v>61.872727272727275</v>
      </c>
      <c r="O32">
        <f t="shared" si="0"/>
        <v>-43.418181818181814</v>
      </c>
      <c r="P32" s="9">
        <f>AVERAGE(P2:P12)</f>
        <v>0.93909090909090909</v>
      </c>
      <c r="Q32">
        <f t="shared" si="0"/>
        <v>49.711111111111109</v>
      </c>
      <c r="R32">
        <f>AVERAGE(R2:R12)</f>
        <v>15.056545454545455</v>
      </c>
      <c r="S32">
        <f t="shared" si="0"/>
        <v>-13.131818181818183</v>
      </c>
      <c r="T32">
        <f t="shared" si="0"/>
        <v>3.5363636363636362</v>
      </c>
      <c r="U32">
        <f t="shared" si="0"/>
        <v>125.09921285709422</v>
      </c>
      <c r="V32">
        <f t="shared" si="0"/>
        <v>59.422195493272305</v>
      </c>
      <c r="W32">
        <f t="shared" si="0"/>
        <v>-10.016666666666667</v>
      </c>
      <c r="X32">
        <f t="shared" si="0"/>
        <v>0.82662340895293662</v>
      </c>
      <c r="Y32">
        <f t="shared" si="0"/>
        <v>2.2226638636091285</v>
      </c>
      <c r="Z32">
        <f>AVERAGE(Z2:Z12)</f>
        <v>36.6</v>
      </c>
      <c r="AA32">
        <f t="shared" si="0"/>
        <v>386</v>
      </c>
      <c r="AB32">
        <f t="shared" si="0"/>
        <v>22.750999999999998</v>
      </c>
    </row>
    <row r="33" spans="2:28" x14ac:dyDescent="0.3">
      <c r="F33" t="s">
        <v>17</v>
      </c>
      <c r="I33">
        <f>STDEV(I2:I12)</f>
        <v>6.3945999945977139</v>
      </c>
      <c r="J33">
        <f t="shared" ref="J33:AB33" si="1">STDEV(J2:J12)</f>
        <v>225.57099265480198</v>
      </c>
      <c r="K33">
        <f t="shared" si="1"/>
        <v>13.726550251908956</v>
      </c>
      <c r="L33">
        <f t="shared" si="1"/>
        <v>37.367949319753102</v>
      </c>
      <c r="M33">
        <f t="shared" si="1"/>
        <v>112.97264109669932</v>
      </c>
      <c r="N33">
        <f t="shared" si="1"/>
        <v>10.136675086939603</v>
      </c>
      <c r="O33">
        <f t="shared" si="1"/>
        <v>5.6737673871631609</v>
      </c>
      <c r="P33">
        <f t="shared" si="1"/>
        <v>0.29894663555405815</v>
      </c>
      <c r="Q33">
        <f t="shared" si="1"/>
        <v>30.151179265679001</v>
      </c>
      <c r="R33">
        <f t="shared" si="1"/>
        <v>7.667043450556883</v>
      </c>
      <c r="S33">
        <f t="shared" si="1"/>
        <v>3.5030181791758248</v>
      </c>
      <c r="T33">
        <f t="shared" si="1"/>
        <v>0.7978379876550491</v>
      </c>
      <c r="U33">
        <f t="shared" si="1"/>
        <v>31.297435338425355</v>
      </c>
      <c r="V33">
        <f t="shared" si="1"/>
        <v>20.151109219347223</v>
      </c>
      <c r="W33">
        <f t="shared" si="1"/>
        <v>3.3510694810264177</v>
      </c>
      <c r="X33">
        <f t="shared" si="1"/>
        <v>6.9852838479943599E-2</v>
      </c>
      <c r="Y33">
        <f t="shared" si="1"/>
        <v>1.6506840085836376</v>
      </c>
      <c r="Z33">
        <f t="shared" si="1"/>
        <v>19.345972879818337</v>
      </c>
      <c r="AA33">
        <f t="shared" si="1"/>
        <v>119.27559124425528</v>
      </c>
      <c r="AB33">
        <f t="shared" si="1"/>
        <v>6.0908774226524987</v>
      </c>
    </row>
    <row r="34" spans="2:28" x14ac:dyDescent="0.3">
      <c r="F34" t="s">
        <v>18</v>
      </c>
      <c r="I34">
        <f>I33/SQRT(11)</f>
        <v>1.9280444424081167</v>
      </c>
      <c r="J34">
        <f t="shared" ref="J34:AB34" si="2">J33/SQRT(11)</f>
        <v>68.012213293090184</v>
      </c>
      <c r="K34">
        <f t="shared" si="2"/>
        <v>4.1387106228673094</v>
      </c>
      <c r="L34">
        <f t="shared" si="2"/>
        <v>11.266860643512485</v>
      </c>
      <c r="M34">
        <f t="shared" si="2"/>
        <v>34.062532917566926</v>
      </c>
      <c r="N34">
        <f t="shared" si="2"/>
        <v>3.0563225350110788</v>
      </c>
      <c r="O34">
        <f t="shared" si="2"/>
        <v>1.7107052337250295</v>
      </c>
      <c r="P34">
        <f t="shared" si="2"/>
        <v>9.0135802042902752E-2</v>
      </c>
      <c r="Q34">
        <f t="shared" si="2"/>
        <v>9.090922601000063</v>
      </c>
      <c r="R34">
        <f t="shared" si="2"/>
        <v>2.3117005797135421</v>
      </c>
      <c r="S34">
        <f t="shared" si="2"/>
        <v>1.0561997212836522</v>
      </c>
      <c r="T34">
        <f t="shared" si="2"/>
        <v>0.24055720441309103</v>
      </c>
      <c r="U34">
        <f>U33/SQRT(10)</f>
        <v>9.8971180591266883</v>
      </c>
      <c r="V34">
        <f>V33/SQRT(10)</f>
        <v>6.372340251195479</v>
      </c>
      <c r="W34">
        <f t="shared" si="2"/>
        <v>1.0103854649977837</v>
      </c>
      <c r="X34">
        <f>X33/SQRT(10)</f>
        <v>2.2089407062447577E-2</v>
      </c>
      <c r="Y34">
        <f>Y33/SQRT(10)</f>
        <v>0.52199211643412258</v>
      </c>
      <c r="Z34">
        <f>Z33/SQRT(10)</f>
        <v>6.1177337852072853</v>
      </c>
      <c r="AA34">
        <f t="shared" si="2"/>
        <v>35.962943891363139</v>
      </c>
      <c r="AB34">
        <f t="shared" si="2"/>
        <v>1.8364686413622984</v>
      </c>
    </row>
    <row r="36" spans="2:28" x14ac:dyDescent="0.3">
      <c r="F36" t="s">
        <v>40</v>
      </c>
      <c r="I36">
        <f>AVERAGE(I13:I28)</f>
        <v>-66.5</v>
      </c>
      <c r="J36">
        <f>AVERAGE(J13:J28)</f>
        <v>439.5625</v>
      </c>
      <c r="K36">
        <f>AVERAGE(K13:K28)</f>
        <v>40.875</v>
      </c>
      <c r="L36">
        <f>AVERAGE(L13:L28)</f>
        <v>62.5</v>
      </c>
      <c r="M36">
        <f>AVERAGE(M13:M28)</f>
        <v>88.087500000000006</v>
      </c>
      <c r="N36">
        <f>AVERAGE(N13:N28)</f>
        <v>69.575000000000003</v>
      </c>
      <c r="O36">
        <f>AVERAGE(O13:O28)</f>
        <v>-47.118749999999991</v>
      </c>
      <c r="P36" s="9">
        <f>AVERAGE(P13:P28)</f>
        <v>1.0818750000000001</v>
      </c>
      <c r="Q36">
        <f>AVERAGE(Q13:Q28)</f>
        <v>74.878571428571419</v>
      </c>
      <c r="R36">
        <f>AVERAGE(R13:R28)</f>
        <v>17.424312499999999</v>
      </c>
      <c r="S36">
        <f>AVERAGE(S13:S28)</f>
        <v>-11.587499999999999</v>
      </c>
      <c r="T36">
        <f>AVERAGE(T13:T28)</f>
        <v>5.0400000000000009</v>
      </c>
      <c r="U36">
        <f>AVERAGE(U13:U28)</f>
        <v>118.84753622509245</v>
      </c>
      <c r="V36">
        <f>AVERAGE(V13:V28)</f>
        <v>47.587824168419431</v>
      </c>
      <c r="W36">
        <f>AVERAGE(W13:W28)</f>
        <v>-8.7545454545454557</v>
      </c>
      <c r="X36">
        <f>AVERAGE(X13:X28)</f>
        <v>0.75355747252130167</v>
      </c>
      <c r="Y36">
        <f>AVERAGE(Y13:Y28)</f>
        <v>3.1285242784108109</v>
      </c>
      <c r="Z36">
        <f>AVERAGE(Z13:Z28)</f>
        <v>29.866666666666667</v>
      </c>
      <c r="AA36">
        <f>AVERAGE(AA13:AA28)</f>
        <v>358.57142857142856</v>
      </c>
      <c r="AB36">
        <f>AVERAGE(AB13:AB28)</f>
        <v>28.123571428571434</v>
      </c>
    </row>
    <row r="37" spans="2:28" x14ac:dyDescent="0.3">
      <c r="F37" t="s">
        <v>17</v>
      </c>
      <c r="I37">
        <f>STDEV(I13:I28)</f>
        <v>5.41602560309064</v>
      </c>
      <c r="J37">
        <f>STDEV(J13:J28)</f>
        <v>263.66720659447458</v>
      </c>
      <c r="K37">
        <f>STDEV(K13:K28)</f>
        <v>16.560495161679196</v>
      </c>
      <c r="L37">
        <f>STDEV(L13:L28)</f>
        <v>34.928498393145958</v>
      </c>
      <c r="M37">
        <f>STDEV(M13:M28)</f>
        <v>57.463064949002963</v>
      </c>
      <c r="N37">
        <f>STDEV(N13:N28)</f>
        <v>10.363429290860546</v>
      </c>
      <c r="O37">
        <f>STDEV(O13:O28)</f>
        <v>6.3055762358937129</v>
      </c>
      <c r="P37">
        <f>STDEV(P13:P28)</f>
        <v>0.33152614276001402</v>
      </c>
      <c r="Q37">
        <f>STDEV(Q13:Q28)</f>
        <v>33.204290236502437</v>
      </c>
      <c r="R37">
        <f>STDEV(R13:R28)</f>
        <v>11.355641251341414</v>
      </c>
      <c r="S37">
        <f>STDEV(S13:S28)</f>
        <v>4.1256716624892373</v>
      </c>
      <c r="T37">
        <f>STDEV(T13:T28)</f>
        <v>2.8495112362849655</v>
      </c>
      <c r="U37">
        <f>STDEV(U13:U28)</f>
        <v>37.50951446822954</v>
      </c>
      <c r="V37">
        <f>STDEV(V13:V28)</f>
        <v>18.443010546025949</v>
      </c>
      <c r="W37">
        <f>STDEV(W13:W28)</f>
        <v>3.99108096544373</v>
      </c>
      <c r="X37">
        <f>STDEV(X13:X28)</f>
        <v>0.14783764894877652</v>
      </c>
      <c r="Y37">
        <f>STDEV(Y13:Y28)</f>
        <v>3.2188359041681425</v>
      </c>
      <c r="Z37">
        <f>STDEV(Z13:Z28)</f>
        <v>6.4792709760398504</v>
      </c>
      <c r="AA37">
        <f>STDEV(AA13:AA28)</f>
        <v>119.60557890623042</v>
      </c>
      <c r="AB37">
        <f>STDEV(AB13:AB28)</f>
        <v>5.4215461989005584</v>
      </c>
    </row>
    <row r="38" spans="2:28" x14ac:dyDescent="0.3">
      <c r="F38" t="s">
        <v>18</v>
      </c>
      <c r="I38">
        <f>I37/SQRT(16)</f>
        <v>1.35400640077266</v>
      </c>
      <c r="J38">
        <f t="shared" ref="J38:AB38" si="3">J37/SQRT(16)</f>
        <v>65.916801648618645</v>
      </c>
      <c r="K38">
        <f t="shared" si="3"/>
        <v>4.1401237904197989</v>
      </c>
      <c r="L38">
        <f t="shared" si="3"/>
        <v>8.7321245982864895</v>
      </c>
      <c r="M38">
        <f t="shared" si="3"/>
        <v>14.365766237250741</v>
      </c>
      <c r="N38">
        <f t="shared" si="3"/>
        <v>2.5908573227151366</v>
      </c>
      <c r="O38">
        <f t="shared" si="3"/>
        <v>1.5763940589734282</v>
      </c>
      <c r="P38">
        <f t="shared" si="3"/>
        <v>8.2881535690003505E-2</v>
      </c>
      <c r="Q38">
        <f t="shared" si="3"/>
        <v>8.3010725591256094</v>
      </c>
      <c r="R38">
        <f t="shared" si="3"/>
        <v>2.8389103128353534</v>
      </c>
      <c r="S38">
        <f t="shared" si="3"/>
        <v>1.0314179156223093</v>
      </c>
      <c r="T38">
        <f t="shared" si="3"/>
        <v>0.71237780907124137</v>
      </c>
      <c r="U38">
        <f>U37/SQRT(14)</f>
        <v>10.024839420311078</v>
      </c>
      <c r="V38">
        <f>V37/SQRT(14)</f>
        <v>4.9291019031348355</v>
      </c>
      <c r="W38">
        <f t="shared" si="3"/>
        <v>0.99777024136093251</v>
      </c>
      <c r="X38">
        <f>X37/SQRT(15)</f>
        <v>3.8171516821404655E-2</v>
      </c>
      <c r="Y38">
        <f>Y37/SQRT(15)</f>
        <v>0.83109985673451392</v>
      </c>
      <c r="Z38">
        <f>Z37/SQRT(15)</f>
        <v>1.6729405723844943</v>
      </c>
      <c r="AA38">
        <f t="shared" si="3"/>
        <v>29.901394726557605</v>
      </c>
      <c r="AB38">
        <f t="shared" si="3"/>
        <v>1.3553865497251396</v>
      </c>
    </row>
    <row r="39" spans="2:28" x14ac:dyDescent="0.3">
      <c r="E39" s="15"/>
      <c r="H39" s="15"/>
    </row>
    <row r="40" spans="2:28" x14ac:dyDescent="0.3">
      <c r="B40" s="7"/>
      <c r="C40" s="16"/>
      <c r="E40" s="7"/>
      <c r="G40" s="7"/>
      <c r="H40" s="7"/>
    </row>
    <row r="41" spans="2:28" x14ac:dyDescent="0.3">
      <c r="C41" s="17"/>
      <c r="F41" t="s">
        <v>110</v>
      </c>
      <c r="I41" s="4">
        <v>1.2030000000000001</v>
      </c>
      <c r="J41" s="4">
        <v>3.0000000000000001E-3</v>
      </c>
      <c r="K41" s="4">
        <v>0.505</v>
      </c>
      <c r="L41" s="4">
        <v>3.0000000000000001E-3</v>
      </c>
      <c r="M41" s="4">
        <v>1.141</v>
      </c>
      <c r="N41" s="4">
        <v>2.5</v>
      </c>
      <c r="O41" s="4">
        <v>2.165</v>
      </c>
      <c r="P41" s="4">
        <v>0.98</v>
      </c>
      <c r="Q41" s="4">
        <v>0.32900000000000001</v>
      </c>
      <c r="R41" s="4">
        <v>0.46600000000000003</v>
      </c>
      <c r="S41" s="4">
        <v>1289</v>
      </c>
      <c r="T41" s="4">
        <v>1857</v>
      </c>
      <c r="U41" s="4">
        <v>6.0999999999999999E-2</v>
      </c>
      <c r="V41" s="4">
        <v>2.4279999999999999</v>
      </c>
      <c r="W41" s="4"/>
      <c r="X41" s="4">
        <v>2289</v>
      </c>
      <c r="Y41" s="4">
        <v>0.72599999999999998</v>
      </c>
      <c r="Z41" s="4">
        <v>1.7190000000000001</v>
      </c>
      <c r="AA41" s="4">
        <v>0.33500000000000002</v>
      </c>
      <c r="AB41" s="4">
        <v>3.64</v>
      </c>
    </row>
    <row r="42" spans="2:28" x14ac:dyDescent="0.3">
      <c r="C42" s="17"/>
      <c r="F42" t="s">
        <v>19</v>
      </c>
      <c r="I42">
        <v>0.28299999999999997</v>
      </c>
      <c r="J42">
        <v>0.95899999999999996</v>
      </c>
      <c r="K42">
        <v>0.48399999999999999</v>
      </c>
      <c r="L42">
        <v>0.96</v>
      </c>
      <c r="M42">
        <v>0.29599999999999999</v>
      </c>
      <c r="N42">
        <v>0.126</v>
      </c>
      <c r="O42">
        <v>0.154</v>
      </c>
      <c r="P42">
        <v>0.33200000000000002</v>
      </c>
      <c r="Q42">
        <v>0.57699999999999996</v>
      </c>
      <c r="R42">
        <v>0.501</v>
      </c>
      <c r="S42">
        <v>0.27800000000000002</v>
      </c>
      <c r="T42">
        <v>0.191</v>
      </c>
      <c r="U42">
        <v>0.80800000000000005</v>
      </c>
      <c r="V42">
        <v>0.13300000000000001</v>
      </c>
      <c r="X42">
        <v>0.14399999999999999</v>
      </c>
      <c r="Y42">
        <v>0.40300000000000002</v>
      </c>
      <c r="Z42">
        <v>0.20300000000000001</v>
      </c>
      <c r="AA42">
        <v>0.56799999999999995</v>
      </c>
      <c r="AB42">
        <v>7.4999999999999997E-2</v>
      </c>
    </row>
    <row r="43" spans="2:28" x14ac:dyDescent="0.3">
      <c r="C43" s="17"/>
      <c r="R43" s="6"/>
      <c r="S43" s="6"/>
    </row>
    <row r="46" spans="2:28" x14ac:dyDescent="0.3">
      <c r="C46" s="17"/>
      <c r="R46" s="6"/>
      <c r="S46" s="6"/>
    </row>
    <row r="47" spans="2:28" x14ac:dyDescent="0.3">
      <c r="C47" s="17"/>
      <c r="R47" s="6"/>
      <c r="S47" s="6"/>
    </row>
    <row r="48" spans="2:28" x14ac:dyDescent="0.3">
      <c r="B48" s="7"/>
      <c r="C48" s="16"/>
      <c r="E48" s="7"/>
      <c r="F48" s="7"/>
      <c r="G48" s="7"/>
      <c r="H48" s="7"/>
      <c r="R48" s="6"/>
      <c r="S48" s="6"/>
    </row>
    <row r="49" spans="2:26" x14ac:dyDescent="0.3">
      <c r="B49" s="7"/>
      <c r="C49" s="16"/>
      <c r="E49" s="7"/>
      <c r="F49" s="7"/>
      <c r="G49" s="7"/>
      <c r="H49" s="7"/>
      <c r="R49" s="6"/>
      <c r="S49" s="2"/>
      <c r="T49" s="2"/>
    </row>
    <row r="50" spans="2:26" x14ac:dyDescent="0.3">
      <c r="B50" s="7"/>
      <c r="C50" s="16"/>
      <c r="E50" s="7"/>
      <c r="F50" s="7"/>
      <c r="G50" s="7"/>
      <c r="H50" s="7"/>
      <c r="R50" s="6"/>
    </row>
    <row r="51" spans="2:26" x14ac:dyDescent="0.3">
      <c r="B51" s="7"/>
      <c r="C51" s="16"/>
      <c r="E51" s="7"/>
      <c r="F51" s="7"/>
      <c r="G51" s="7"/>
      <c r="H51" s="7"/>
      <c r="R51" s="6"/>
    </row>
    <row r="52" spans="2:26" x14ac:dyDescent="0.3">
      <c r="R52" s="6"/>
    </row>
    <row r="53" spans="2:26" x14ac:dyDescent="0.3">
      <c r="C53" s="17"/>
      <c r="R53" s="6"/>
    </row>
    <row r="54" spans="2:26" x14ac:dyDescent="0.3">
      <c r="P54" s="9"/>
      <c r="R54" s="6"/>
      <c r="W54" s="6"/>
      <c r="X54" s="6"/>
      <c r="Y54" s="6"/>
      <c r="Z54" s="6"/>
    </row>
    <row r="55" spans="2:26" x14ac:dyDescent="0.3">
      <c r="P55" s="9"/>
      <c r="R55" s="6"/>
      <c r="W55" s="6"/>
      <c r="X55" s="6"/>
      <c r="Y55" s="6"/>
      <c r="Z55" s="6"/>
    </row>
    <row r="57" spans="2:26" x14ac:dyDescent="0.3">
      <c r="R57" s="2"/>
    </row>
    <row r="58" spans="2:26" x14ac:dyDescent="0.3">
      <c r="R58" s="2"/>
    </row>
    <row r="60" spans="2:26" x14ac:dyDescent="0.3">
      <c r="S60" s="6"/>
    </row>
    <row r="66" spans="19:20" x14ac:dyDescent="0.3">
      <c r="T66" s="6"/>
    </row>
    <row r="67" spans="19:20" x14ac:dyDescent="0.3">
      <c r="T67" s="6"/>
    </row>
    <row r="68" spans="19:20" x14ac:dyDescent="0.3">
      <c r="T68" s="6"/>
    </row>
    <row r="69" spans="19:20" x14ac:dyDescent="0.3">
      <c r="T69" s="6"/>
    </row>
    <row r="70" spans="19:20" x14ac:dyDescent="0.3">
      <c r="S70" s="6"/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Memb. props SST ctrl vs 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2025-07-12T13:03:53Z</dcterms:modified>
</cp:coreProperties>
</file>