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/>
  </bookViews>
  <sheets>
    <sheet name="Figure 1-figure supplement 3B" sheetId="3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8" l="1"/>
  <c r="D34" i="38"/>
  <c r="C34" i="38"/>
  <c r="D33" i="38"/>
  <c r="C33" i="38"/>
  <c r="E33" i="38" s="1"/>
  <c r="D32" i="38"/>
  <c r="C32" i="38"/>
  <c r="E32" i="38" s="1"/>
  <c r="E35" i="38" s="1"/>
  <c r="D24" i="38"/>
  <c r="C24" i="38"/>
  <c r="E24" i="38" s="1"/>
  <c r="D23" i="38"/>
  <c r="C23" i="38"/>
  <c r="E23" i="38" s="1"/>
  <c r="E26" i="38" s="1"/>
  <c r="D16" i="38"/>
  <c r="C16" i="38"/>
  <c r="E16" i="38" s="1"/>
  <c r="D15" i="38"/>
  <c r="C15" i="38"/>
  <c r="E15" i="38" s="1"/>
  <c r="D14" i="38"/>
  <c r="C14" i="38"/>
  <c r="E14" i="38" s="1"/>
  <c r="D7" i="38"/>
  <c r="C7" i="38"/>
  <c r="E7" i="38" s="1"/>
  <c r="D6" i="38"/>
  <c r="C6" i="38"/>
  <c r="E6" i="38" s="1"/>
  <c r="D5" i="38"/>
  <c r="C5" i="38"/>
  <c r="E5" i="38" s="1"/>
  <c r="E8" i="38" s="1"/>
  <c r="E17" i="38" l="1"/>
</calcChain>
</file>

<file path=xl/sharedStrings.xml><?xml version="1.0" encoding="utf-8"?>
<sst xmlns="http://schemas.openxmlformats.org/spreadsheetml/2006/main" count="44" uniqueCount="15">
  <si>
    <t>Strain</t>
  </si>
  <si>
    <t>Repeat #1</t>
  </si>
  <si>
    <t>Repeat #2</t>
  </si>
  <si>
    <t>Repeat #3</t>
  </si>
  <si>
    <t>Mean value</t>
  </si>
  <si>
    <t>Standard deviation (SD)</t>
  </si>
  <si>
    <t>Induction of overexpression of Mad2 for 18 hr</t>
    <phoneticPr fontId="16" type="noConversion"/>
  </si>
  <si>
    <r>
      <t>P</t>
    </r>
    <r>
      <rPr>
        <b/>
        <i/>
        <vertAlign val="subscript"/>
        <sz val="12"/>
        <color theme="1"/>
        <rFont val="Arial"/>
        <family val="2"/>
      </rPr>
      <t>nmt1</t>
    </r>
    <r>
      <rPr>
        <b/>
        <i/>
        <sz val="12"/>
        <color theme="1"/>
        <rFont val="Arial"/>
        <family val="2"/>
      </rPr>
      <t>-mad2</t>
    </r>
    <r>
      <rPr>
        <b/>
        <i/>
        <vertAlign val="superscript"/>
        <sz val="12"/>
        <color theme="1"/>
        <rFont val="Arial"/>
        <family val="2"/>
      </rPr>
      <t>+</t>
    </r>
    <r>
      <rPr>
        <b/>
        <i/>
        <sz val="12"/>
        <color theme="1"/>
        <rFont val="Arial"/>
        <family val="2"/>
      </rPr>
      <t xml:space="preserve"> sty1T97A</t>
    </r>
    <phoneticPr fontId="12" type="noConversion"/>
  </si>
  <si>
    <r>
      <t>P</t>
    </r>
    <r>
      <rPr>
        <b/>
        <i/>
        <vertAlign val="subscript"/>
        <sz val="12"/>
        <color theme="1"/>
        <rFont val="Arial"/>
        <family val="2"/>
      </rPr>
      <t>nmt1</t>
    </r>
    <r>
      <rPr>
        <b/>
        <i/>
        <sz val="12"/>
        <color theme="1"/>
        <rFont val="Arial"/>
        <family val="2"/>
      </rPr>
      <t>-mad2</t>
    </r>
    <r>
      <rPr>
        <b/>
        <i/>
        <vertAlign val="superscript"/>
        <sz val="12"/>
        <color theme="1"/>
        <rFont val="Arial"/>
        <family val="2"/>
      </rPr>
      <t>+</t>
    </r>
    <r>
      <rPr>
        <b/>
        <i/>
        <sz val="12"/>
        <color theme="1"/>
        <rFont val="Arial"/>
        <family val="2"/>
      </rPr>
      <t xml:space="preserve"> pmk1Δ</t>
    </r>
    <phoneticPr fontId="12" type="noConversion"/>
  </si>
  <si>
    <r>
      <t>P</t>
    </r>
    <r>
      <rPr>
        <b/>
        <i/>
        <vertAlign val="subscript"/>
        <sz val="11"/>
        <color theme="1"/>
        <rFont val="Arial"/>
        <family val="2"/>
      </rPr>
      <t>nmt1</t>
    </r>
    <r>
      <rPr>
        <b/>
        <i/>
        <sz val="11"/>
        <color theme="1"/>
        <rFont val="Arial"/>
        <family val="2"/>
      </rPr>
      <t>-mad2</t>
    </r>
    <r>
      <rPr>
        <b/>
        <i/>
        <vertAlign val="superscript"/>
        <sz val="11"/>
        <color theme="1"/>
        <rFont val="Arial"/>
        <family val="2"/>
      </rPr>
      <t>+</t>
    </r>
    <phoneticPr fontId="12" type="noConversion"/>
  </si>
  <si>
    <r>
      <rPr>
        <i/>
        <sz val="11"/>
        <color rgb="FFC00000"/>
        <rFont val="Arial"/>
        <family val="2"/>
      </rPr>
      <t>p</t>
    </r>
    <r>
      <rPr>
        <sz val="11"/>
        <color rgb="FFC00000"/>
        <rFont val="Arial"/>
        <family val="2"/>
      </rPr>
      <t xml:space="preserve"> value vs </t>
    </r>
    <r>
      <rPr>
        <i/>
        <sz val="11"/>
        <color rgb="FFC00000"/>
        <rFont val="Arial"/>
        <family val="2"/>
      </rPr>
      <t>Pnmt1-mad2+</t>
    </r>
    <r>
      <rPr>
        <sz val="11"/>
        <color rgb="FFC00000"/>
        <rFont val="Arial"/>
        <family val="2"/>
      </rPr>
      <t xml:space="preserve"> strain</t>
    </r>
    <phoneticPr fontId="12" type="noConversion"/>
  </si>
  <si>
    <t>% short spindle/metaphase arrest</t>
    <phoneticPr fontId="12" type="noConversion"/>
  </si>
  <si>
    <t>number of cells  with short spindles</t>
    <phoneticPr fontId="12" type="noConversion"/>
  </si>
  <si>
    <t>number of other cell type</t>
    <phoneticPr fontId="12" type="noConversion"/>
  </si>
  <si>
    <r>
      <t>P</t>
    </r>
    <r>
      <rPr>
        <b/>
        <i/>
        <vertAlign val="subscript"/>
        <sz val="12"/>
        <color theme="1"/>
        <rFont val="Arial"/>
        <family val="2"/>
      </rPr>
      <t>nmt1</t>
    </r>
    <r>
      <rPr>
        <b/>
        <i/>
        <sz val="12"/>
        <color theme="1"/>
        <rFont val="Arial"/>
        <family val="2"/>
      </rPr>
      <t>-mad2</t>
    </r>
    <r>
      <rPr>
        <b/>
        <i/>
        <vertAlign val="superscript"/>
        <sz val="12"/>
        <color theme="1"/>
        <rFont val="Arial"/>
        <family val="2"/>
      </rPr>
      <t>+</t>
    </r>
    <r>
      <rPr>
        <b/>
        <i/>
        <sz val="12"/>
        <color theme="1"/>
        <rFont val="Arial"/>
        <family val="2"/>
      </rPr>
      <t xml:space="preserve"> spk1Δ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</si>
</sst>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11"/>
      <color rgb="FFC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vertAlign val="subscript"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12"/>
      <name val="Arial"/>
      <family val="2"/>
    </font>
    <font>
      <sz val="9"/>
      <name val="等线"/>
      <family val="2"/>
      <charset val="134"/>
      <scheme val="minor"/>
    </font>
    <font>
      <b/>
      <i/>
      <sz val="12"/>
      <color theme="1"/>
      <name val="Arial"/>
      <family val="2"/>
    </font>
    <font>
      <sz val="11"/>
      <color rgb="FF000000"/>
      <name val="Arial"/>
      <family val="2"/>
    </font>
    <font>
      <i/>
      <sz val="11"/>
      <color rgb="FFC00000"/>
      <name val="Arial"/>
      <family val="2"/>
    </font>
    <font>
      <sz val="9"/>
      <name val="等线"/>
      <charset val="134"/>
      <scheme val="minor"/>
    </font>
    <font>
      <b/>
      <i/>
      <vertAlign val="superscript"/>
      <sz val="12"/>
      <color theme="1"/>
      <name val="Arial"/>
      <family val="2"/>
    </font>
    <font>
      <b/>
      <i/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0" xfId="0" applyFont="1">
      <alignment vertical="center"/>
    </xf>
    <xf numFmtId="0" fontId="1" fillId="0" borderId="7" xfId="0" applyFont="1" applyBorder="1">
      <alignment vertical="center"/>
    </xf>
    <xf numFmtId="0" fontId="5" fillId="0" borderId="0" xfId="0" applyFont="1">
      <alignment vertical="center"/>
    </xf>
    <xf numFmtId="0" fontId="7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13" fillId="0" borderId="7" xfId="0" applyFont="1" applyBorder="1">
      <alignment vertical="center"/>
    </xf>
    <xf numFmtId="0" fontId="14" fillId="0" borderId="2" xfId="0" applyFont="1" applyBorder="1">
      <alignment vertical="center"/>
    </xf>
    <xf numFmtId="0" fontId="11" fillId="0" borderId="3" xfId="0" applyFont="1" applyBorder="1" applyAlignment="1"/>
    <xf numFmtId="0" fontId="2" fillId="0" borderId="7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1" fillId="0" borderId="0" xfId="0" applyFont="1" applyBorder="1" applyAlignment="1"/>
    <xf numFmtId="0" fontId="14" fillId="0" borderId="0" xfId="0" applyFont="1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7"/>
  <sheetViews>
    <sheetView tabSelected="1" topLeftCell="A7" workbookViewId="0">
      <selection activeCell="H37" sqref="H37"/>
    </sheetView>
  </sheetViews>
  <sheetFormatPr defaultRowHeight="14.25" x14ac:dyDescent="0.2"/>
  <cols>
    <col min="2" max="2" width="27.75" customWidth="1"/>
    <col min="3" max="3" width="36" customWidth="1"/>
    <col min="4" max="4" width="31.5" customWidth="1"/>
    <col min="5" max="5" width="36.5" customWidth="1"/>
  </cols>
  <sheetData>
    <row r="2" spans="2:5" ht="30" customHeight="1" thickBot="1" x14ac:dyDescent="0.25">
      <c r="B2" s="9" t="s">
        <v>6</v>
      </c>
    </row>
    <row r="3" spans="2:5" ht="15" x14ac:dyDescent="0.2">
      <c r="B3" s="1" t="s">
        <v>0</v>
      </c>
      <c r="C3" s="6"/>
      <c r="D3" s="6"/>
      <c r="E3" s="8"/>
    </row>
    <row r="4" spans="2:5" ht="17.25" x14ac:dyDescent="0.2">
      <c r="B4" s="16" t="s">
        <v>9</v>
      </c>
      <c r="C4" s="17" t="s">
        <v>12</v>
      </c>
      <c r="D4" s="17" t="s">
        <v>13</v>
      </c>
      <c r="E4" s="18" t="s">
        <v>11</v>
      </c>
    </row>
    <row r="5" spans="2:5" ht="15" x14ac:dyDescent="0.2">
      <c r="B5" s="2" t="s">
        <v>1</v>
      </c>
      <c r="C5" s="19">
        <f>45+41+48+27+38</f>
        <v>199</v>
      </c>
      <c r="D5" s="19">
        <f>53+47+53+36+46</f>
        <v>235</v>
      </c>
      <c r="E5" s="11">
        <f>C5/D5*100</f>
        <v>84.680851063829792</v>
      </c>
    </row>
    <row r="6" spans="2:5" ht="15" x14ac:dyDescent="0.2">
      <c r="B6" s="2" t="s">
        <v>2</v>
      </c>
      <c r="C6" s="19">
        <f>40+62+50</f>
        <v>152</v>
      </c>
      <c r="D6" s="19">
        <f>53+70+62</f>
        <v>185</v>
      </c>
      <c r="E6" s="11">
        <f>C6/D6*100</f>
        <v>82.162162162162161</v>
      </c>
    </row>
    <row r="7" spans="2:5" ht="15" x14ac:dyDescent="0.2">
      <c r="B7" s="2" t="s">
        <v>3</v>
      </c>
      <c r="C7" s="19">
        <f>56+77</f>
        <v>133</v>
      </c>
      <c r="D7" s="19">
        <f>64+91</f>
        <v>155</v>
      </c>
      <c r="E7" s="11">
        <f>C7/D7*100</f>
        <v>85.806451612903217</v>
      </c>
    </row>
    <row r="8" spans="2:5" ht="15" x14ac:dyDescent="0.2">
      <c r="B8" s="4" t="s">
        <v>4</v>
      </c>
      <c r="C8" s="19"/>
      <c r="D8" s="19"/>
      <c r="E8" s="11">
        <f>AVERAGE(E5:E7)</f>
        <v>84.216488279631733</v>
      </c>
    </row>
    <row r="9" spans="2:5" ht="15.75" thickBot="1" x14ac:dyDescent="0.25">
      <c r="B9" s="7" t="s">
        <v>5</v>
      </c>
      <c r="C9" s="12"/>
      <c r="D9" s="12"/>
      <c r="E9" s="15">
        <v>1.8660000000000001</v>
      </c>
    </row>
    <row r="10" spans="2:5" ht="15" x14ac:dyDescent="0.2">
      <c r="B10" s="20"/>
      <c r="C10" s="19"/>
      <c r="D10" s="19"/>
      <c r="E10" s="21"/>
    </row>
    <row r="11" spans="2:5" ht="15.75" thickBot="1" x14ac:dyDescent="0.25">
      <c r="B11" s="3"/>
      <c r="C11" s="10"/>
      <c r="D11" s="10"/>
      <c r="E11" s="10"/>
    </row>
    <row r="12" spans="2:5" ht="15" x14ac:dyDescent="0.2">
      <c r="B12" s="1" t="s">
        <v>0</v>
      </c>
      <c r="C12" s="6"/>
      <c r="D12" s="6"/>
      <c r="E12" s="8"/>
    </row>
    <row r="13" spans="2:5" ht="18" x14ac:dyDescent="0.2">
      <c r="B13" s="13" t="s">
        <v>8</v>
      </c>
      <c r="C13" s="17" t="s">
        <v>12</v>
      </c>
      <c r="D13" s="17" t="s">
        <v>13</v>
      </c>
      <c r="E13" s="18" t="s">
        <v>11</v>
      </c>
    </row>
    <row r="14" spans="2:5" ht="15" x14ac:dyDescent="0.2">
      <c r="B14" s="2" t="s">
        <v>1</v>
      </c>
      <c r="C14" s="19">
        <f>54+58+54+43+54</f>
        <v>263</v>
      </c>
      <c r="D14" s="19">
        <f>73+66+69+82+85</f>
        <v>375</v>
      </c>
      <c r="E14" s="11">
        <f>C14/D14*100</f>
        <v>70.13333333333334</v>
      </c>
    </row>
    <row r="15" spans="2:5" ht="15" x14ac:dyDescent="0.2">
      <c r="B15" s="2" t="s">
        <v>2</v>
      </c>
      <c r="C15" s="19">
        <f>68+69</f>
        <v>137</v>
      </c>
      <c r="D15" s="19">
        <f>104+109</f>
        <v>213</v>
      </c>
      <c r="E15" s="11">
        <f>C15/D15*100</f>
        <v>64.319248826291073</v>
      </c>
    </row>
    <row r="16" spans="2:5" ht="15" x14ac:dyDescent="0.2">
      <c r="B16" s="2" t="s">
        <v>3</v>
      </c>
      <c r="C16" s="19">
        <f>80+61</f>
        <v>141</v>
      </c>
      <c r="D16" s="19">
        <f>109+98</f>
        <v>207</v>
      </c>
      <c r="E16" s="11">
        <f>C16/D16*100</f>
        <v>68.115942028985515</v>
      </c>
    </row>
    <row r="17" spans="2:5" ht="15" x14ac:dyDescent="0.2">
      <c r="B17" s="4" t="s">
        <v>4</v>
      </c>
      <c r="C17" s="19"/>
      <c r="D17" s="19"/>
      <c r="E17" s="11">
        <f>AVERAGE(E14:E16)</f>
        <v>67.522841396203304</v>
      </c>
    </row>
    <row r="18" spans="2:5" ht="15.75" thickBot="1" x14ac:dyDescent="0.25">
      <c r="B18" s="7" t="s">
        <v>5</v>
      </c>
      <c r="C18" s="12"/>
      <c r="D18" s="12"/>
      <c r="E18" s="15">
        <v>2.952</v>
      </c>
    </row>
    <row r="19" spans="2:5" ht="15" x14ac:dyDescent="0.2">
      <c r="B19" s="5" t="s">
        <v>10</v>
      </c>
      <c r="C19" s="10"/>
      <c r="D19" s="10"/>
      <c r="E19" s="10">
        <v>1.1999999999999999E-3</v>
      </c>
    </row>
    <row r="20" spans="2:5" ht="15.75" thickBot="1" x14ac:dyDescent="0.25">
      <c r="B20" s="10"/>
      <c r="C20" s="10"/>
      <c r="D20" s="10"/>
      <c r="E20" s="10"/>
    </row>
    <row r="21" spans="2:5" ht="15" x14ac:dyDescent="0.2">
      <c r="B21" s="1" t="s">
        <v>0</v>
      </c>
      <c r="C21" s="6"/>
      <c r="D21" s="6"/>
      <c r="E21" s="8"/>
    </row>
    <row r="22" spans="2:5" ht="18" x14ac:dyDescent="0.2">
      <c r="B22" s="13" t="s">
        <v>7</v>
      </c>
      <c r="C22" s="17" t="s">
        <v>12</v>
      </c>
      <c r="D22" s="17" t="s">
        <v>13</v>
      </c>
      <c r="E22" s="18" t="s">
        <v>11</v>
      </c>
    </row>
    <row r="23" spans="2:5" ht="15" x14ac:dyDescent="0.2">
      <c r="B23" s="2" t="s">
        <v>1</v>
      </c>
      <c r="C23" s="19">
        <f>43+36+33+32</f>
        <v>144</v>
      </c>
      <c r="D23" s="19">
        <f>55+56+67+54</f>
        <v>232</v>
      </c>
      <c r="E23" s="11">
        <f t="shared" ref="E23:E24" si="0">C23/D23*100</f>
        <v>62.068965517241381</v>
      </c>
    </row>
    <row r="24" spans="2:5" ht="15" x14ac:dyDescent="0.2">
      <c r="B24" s="2" t="s">
        <v>2</v>
      </c>
      <c r="C24" s="19">
        <f>87+67+86</f>
        <v>240</v>
      </c>
      <c r="D24" s="19">
        <f>116+106+116</f>
        <v>338</v>
      </c>
      <c r="E24" s="11">
        <f t="shared" si="0"/>
        <v>71.005917159763314</v>
      </c>
    </row>
    <row r="25" spans="2:5" ht="15" x14ac:dyDescent="0.2">
      <c r="B25" s="2" t="s">
        <v>3</v>
      </c>
      <c r="C25" s="22">
        <v>186</v>
      </c>
      <c r="D25" s="22">
        <v>272</v>
      </c>
      <c r="E25" s="11">
        <v>68.382352941176478</v>
      </c>
    </row>
    <row r="26" spans="2:5" ht="15" x14ac:dyDescent="0.2">
      <c r="B26" s="4" t="s">
        <v>4</v>
      </c>
      <c r="C26" s="22"/>
      <c r="D26" s="22"/>
      <c r="E26" s="11">
        <f>AVERAGE(E23:E25)</f>
        <v>67.152411872727058</v>
      </c>
    </row>
    <row r="27" spans="2:5" ht="15.75" thickBot="1" x14ac:dyDescent="0.25">
      <c r="B27" s="7" t="s">
        <v>5</v>
      </c>
      <c r="C27" s="14"/>
      <c r="D27" s="14"/>
      <c r="E27" s="15">
        <v>4.5940000000000003</v>
      </c>
    </row>
    <row r="28" spans="2:5" ht="15" x14ac:dyDescent="0.2">
      <c r="B28" s="5" t="s">
        <v>10</v>
      </c>
      <c r="C28" s="10"/>
      <c r="D28" s="10"/>
      <c r="E28" s="10">
        <v>4.0000000000000001E-3</v>
      </c>
    </row>
    <row r="29" spans="2:5" ht="15.75" thickBot="1" x14ac:dyDescent="0.25">
      <c r="B29" s="10"/>
      <c r="C29" s="10"/>
      <c r="D29" s="10"/>
      <c r="E29" s="10"/>
    </row>
    <row r="30" spans="2:5" ht="15" x14ac:dyDescent="0.2">
      <c r="B30" s="1" t="s">
        <v>0</v>
      </c>
      <c r="C30" s="6"/>
      <c r="D30" s="6"/>
      <c r="E30" s="8"/>
    </row>
    <row r="31" spans="2:5" ht="18" x14ac:dyDescent="0.2">
      <c r="B31" s="13" t="s">
        <v>14</v>
      </c>
      <c r="C31" s="17" t="s">
        <v>12</v>
      </c>
      <c r="D31" s="17" t="s">
        <v>13</v>
      </c>
      <c r="E31" s="18" t="s">
        <v>11</v>
      </c>
    </row>
    <row r="32" spans="2:5" ht="15" x14ac:dyDescent="0.2">
      <c r="B32" s="2" t="s">
        <v>1</v>
      </c>
      <c r="C32" s="19">
        <f>34+52+56+45</f>
        <v>187</v>
      </c>
      <c r="D32" s="19">
        <f>45+60+66+58</f>
        <v>229</v>
      </c>
      <c r="E32" s="11">
        <f>C32/D32*100</f>
        <v>81.659388646288207</v>
      </c>
    </row>
    <row r="33" spans="2:5" ht="15" x14ac:dyDescent="0.2">
      <c r="B33" s="2" t="s">
        <v>2</v>
      </c>
      <c r="C33" s="19">
        <f>87+85</f>
        <v>172</v>
      </c>
      <c r="D33" s="19">
        <f>102+97</f>
        <v>199</v>
      </c>
      <c r="E33" s="11">
        <f>C33/D33*100</f>
        <v>86.4321608040201</v>
      </c>
    </row>
    <row r="34" spans="2:5" ht="15" x14ac:dyDescent="0.2">
      <c r="B34" s="2" t="s">
        <v>3</v>
      </c>
      <c r="C34" s="19">
        <f>104+96</f>
        <v>200</v>
      </c>
      <c r="D34" s="19">
        <f>123+111</f>
        <v>234</v>
      </c>
      <c r="E34" s="11">
        <f>C34/D34*100</f>
        <v>85.470085470085465</v>
      </c>
    </row>
    <row r="35" spans="2:5" ht="15" x14ac:dyDescent="0.2">
      <c r="B35" s="4" t="s">
        <v>4</v>
      </c>
      <c r="C35" s="19"/>
      <c r="D35" s="19"/>
      <c r="E35" s="11">
        <f>AVERAGE(E32:E34)</f>
        <v>84.520544973464595</v>
      </c>
    </row>
    <row r="36" spans="2:5" ht="15.75" thickBot="1" x14ac:dyDescent="0.25">
      <c r="B36" s="7" t="s">
        <v>5</v>
      </c>
      <c r="C36" s="12"/>
      <c r="D36" s="12"/>
      <c r="E36" s="15">
        <v>2.524</v>
      </c>
    </row>
    <row r="37" spans="2:5" ht="15" x14ac:dyDescent="0.2">
      <c r="B37" s="5" t="s">
        <v>10</v>
      </c>
      <c r="C37" s="10"/>
      <c r="D37" s="10"/>
      <c r="E37" s="10">
        <v>0.87490000000000001</v>
      </c>
    </row>
  </sheetData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1-figure supplement 3B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