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Projects at XMU\Dnt1 in chr. segregation-3【MAPK磷酸化Slp1】\eLIfe投稿文件\eLife Revision\投稿文件\"/>
    </mc:Choice>
  </mc:AlternateContent>
  <bookViews>
    <workbookView xWindow="0" yWindow="0" windowWidth="25200" windowHeight="11430" firstSheet="3" activeTab="3"/>
  </bookViews>
  <sheets>
    <sheet name="Figure 1-figure supplement 3B" sheetId="38" r:id="rId1"/>
    <sheet name="Figure 2-figure supplement 1C" sheetId="35" r:id="rId2"/>
    <sheet name="Figure 3-figure supplement 3" sheetId="31" r:id="rId3"/>
    <sheet name="Figure 6-figure supplement 2" sheetId="36" r:id="rId4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4" i="38" l="1"/>
  <c r="D34" i="38"/>
  <c r="C34" i="38"/>
  <c r="D33" i="38"/>
  <c r="C33" i="38"/>
  <c r="E33" i="38" s="1"/>
  <c r="D32" i="38"/>
  <c r="C32" i="38"/>
  <c r="E32" i="38" s="1"/>
  <c r="E35" i="38" s="1"/>
  <c r="D24" i="38"/>
  <c r="C24" i="38"/>
  <c r="E24" i="38" s="1"/>
  <c r="D23" i="38"/>
  <c r="C23" i="38"/>
  <c r="E23" i="38" s="1"/>
  <c r="E26" i="38" s="1"/>
  <c r="D16" i="38"/>
  <c r="C16" i="38"/>
  <c r="E16" i="38" s="1"/>
  <c r="D15" i="38"/>
  <c r="C15" i="38"/>
  <c r="E15" i="38" s="1"/>
  <c r="D14" i="38"/>
  <c r="C14" i="38"/>
  <c r="E14" i="38" s="1"/>
  <c r="D7" i="38"/>
  <c r="C7" i="38"/>
  <c r="E7" i="38" s="1"/>
  <c r="D6" i="38"/>
  <c r="C6" i="38"/>
  <c r="E6" i="38" s="1"/>
  <c r="D5" i="38"/>
  <c r="C5" i="38"/>
  <c r="E5" i="38" s="1"/>
  <c r="E8" i="38" s="1"/>
  <c r="E17" i="38" l="1"/>
  <c r="N51" i="36" l="1"/>
  <c r="M51" i="36"/>
  <c r="I51" i="36"/>
  <c r="H51" i="36"/>
  <c r="D51" i="36"/>
  <c r="C51" i="36"/>
  <c r="N41" i="36"/>
  <c r="M41" i="36"/>
  <c r="I41" i="36"/>
  <c r="H41" i="36"/>
  <c r="D41" i="36"/>
  <c r="C41" i="36"/>
  <c r="N31" i="36"/>
  <c r="M31" i="36"/>
  <c r="I31" i="36"/>
  <c r="H31" i="36"/>
  <c r="N21" i="36"/>
  <c r="M21" i="36"/>
  <c r="I21" i="36"/>
  <c r="H21" i="36"/>
  <c r="D21" i="36"/>
  <c r="C21" i="36"/>
  <c r="N11" i="36"/>
  <c r="M11" i="36"/>
  <c r="I11" i="36"/>
  <c r="H11" i="36"/>
  <c r="D11" i="36"/>
  <c r="C11" i="36"/>
  <c r="D70" i="31" l="1"/>
  <c r="C70" i="31"/>
  <c r="D60" i="31"/>
  <c r="C60" i="31"/>
  <c r="D50" i="31"/>
  <c r="C50" i="31"/>
  <c r="D38" i="31"/>
  <c r="C38" i="31"/>
  <c r="D28" i="31"/>
  <c r="C28" i="31"/>
  <c r="D18" i="31"/>
  <c r="C18" i="31"/>
  <c r="D8" i="31"/>
  <c r="C8" i="31"/>
</calcChain>
</file>

<file path=xl/sharedStrings.xml><?xml version="1.0" encoding="utf-8"?>
<sst xmlns="http://schemas.openxmlformats.org/spreadsheetml/2006/main" count="251" uniqueCount="55">
  <si>
    <t>Cells with Cdc13-GFP on SPBs (%)</t>
  </si>
  <si>
    <t>Strain</t>
  </si>
  <si>
    <t>Repeat #1</t>
  </si>
  <si>
    <t>Repeat #2</t>
  </si>
  <si>
    <t>Repeat #3</t>
  </si>
  <si>
    <t>Mean value</t>
  </si>
  <si>
    <t>Standard deviation (SD)</t>
  </si>
  <si>
    <r>
      <rPr>
        <b/>
        <i/>
        <sz val="11"/>
        <color theme="1"/>
        <rFont val="Arial"/>
        <family val="2"/>
      </rPr>
      <t>nda3-KM311 slp1Δ lys1Δ::P</t>
    </r>
    <r>
      <rPr>
        <b/>
        <i/>
        <vertAlign val="subscript"/>
        <sz val="11"/>
        <color theme="1"/>
        <rFont val="Arial"/>
        <family val="2"/>
      </rPr>
      <t>slp1</t>
    </r>
    <r>
      <rPr>
        <b/>
        <i/>
        <sz val="11"/>
        <color theme="1"/>
        <rFont val="Arial"/>
        <family val="2"/>
      </rPr>
      <t>-slp1(WT)</t>
    </r>
  </si>
  <si>
    <r>
      <rPr>
        <b/>
        <i/>
        <sz val="11"/>
        <color theme="1"/>
        <rFont val="Arial"/>
        <family val="2"/>
      </rPr>
      <t>nda3-KM311 slp1Δ lys1Δ::P</t>
    </r>
    <r>
      <rPr>
        <b/>
        <i/>
        <vertAlign val="subscript"/>
        <sz val="11"/>
        <color theme="1"/>
        <rFont val="Arial"/>
        <family val="2"/>
      </rPr>
      <t>slp1</t>
    </r>
    <r>
      <rPr>
        <b/>
        <i/>
        <sz val="11"/>
        <color theme="1"/>
        <rFont val="Arial"/>
        <family val="2"/>
      </rPr>
      <t xml:space="preserve">-slp1(PDSP-K19A,K20A,R21A,K47A,R48A)  </t>
    </r>
  </si>
  <si>
    <r>
      <rPr>
        <b/>
        <i/>
        <sz val="11"/>
        <color theme="1"/>
        <rFont val="Arial"/>
        <family val="2"/>
      </rPr>
      <t>nda3-KM311 slp1Δ  lys1Δ::P</t>
    </r>
    <r>
      <rPr>
        <b/>
        <i/>
        <vertAlign val="subscript"/>
        <sz val="11"/>
        <color theme="1"/>
        <rFont val="Arial"/>
        <family val="2"/>
      </rPr>
      <t>slp1</t>
    </r>
    <r>
      <rPr>
        <b/>
        <i/>
        <sz val="11"/>
        <color theme="1"/>
        <rFont val="Arial"/>
        <family val="2"/>
      </rPr>
      <t>-slp1(PDSP-K19A,K20A,R21A,K47A,R48A)  pmk1Δ</t>
    </r>
  </si>
  <si>
    <r>
      <rPr>
        <b/>
        <i/>
        <sz val="11"/>
        <rFont val="Arial"/>
        <family val="2"/>
      </rPr>
      <t>nda3-KM311 slp1Δ lys1Δ::P</t>
    </r>
    <r>
      <rPr>
        <b/>
        <i/>
        <vertAlign val="subscript"/>
        <sz val="11"/>
        <rFont val="Arial"/>
        <family val="2"/>
      </rPr>
      <t>slp1</t>
    </r>
    <r>
      <rPr>
        <b/>
        <i/>
        <sz val="11"/>
        <rFont val="Arial"/>
        <family val="2"/>
      </rPr>
      <t>-slp1(WT) Z::P</t>
    </r>
    <r>
      <rPr>
        <b/>
        <i/>
        <vertAlign val="subscript"/>
        <sz val="11"/>
        <rFont val="Arial"/>
        <family val="2"/>
      </rPr>
      <t>adh11</t>
    </r>
    <r>
      <rPr>
        <b/>
        <i/>
        <sz val="11"/>
        <rFont val="Arial"/>
        <family val="2"/>
      </rPr>
      <t xml:space="preserve">-pek1(DD)  </t>
    </r>
  </si>
  <si>
    <r>
      <rPr>
        <b/>
        <i/>
        <sz val="11"/>
        <color theme="1"/>
        <rFont val="Arial"/>
        <family val="2"/>
      </rPr>
      <t>nda3-KM311 slp1Δ lys1Δ::P</t>
    </r>
    <r>
      <rPr>
        <b/>
        <i/>
        <vertAlign val="subscript"/>
        <sz val="11"/>
        <color theme="1"/>
        <rFont val="Arial"/>
        <family val="2"/>
      </rPr>
      <t>slp1</t>
    </r>
    <r>
      <rPr>
        <b/>
        <i/>
        <sz val="11"/>
        <color theme="1"/>
        <rFont val="Arial"/>
        <family val="2"/>
      </rPr>
      <t>-slp1(K19A,K20A,R21A,K47A,R48A) Z::P</t>
    </r>
    <r>
      <rPr>
        <b/>
        <i/>
        <vertAlign val="subscript"/>
        <sz val="11"/>
        <color theme="1"/>
        <rFont val="Arial"/>
        <family val="2"/>
      </rPr>
      <t>adh11</t>
    </r>
    <r>
      <rPr>
        <b/>
        <i/>
        <sz val="11"/>
        <color theme="1"/>
        <rFont val="Arial"/>
        <family val="2"/>
      </rPr>
      <t xml:space="preserve">-pek1(DD)  </t>
    </r>
  </si>
  <si>
    <r>
      <rPr>
        <b/>
        <i/>
        <sz val="11"/>
        <color theme="1"/>
        <rFont val="Arial"/>
        <family val="2"/>
      </rPr>
      <t>nda3-KM311 slp1Δ  lys1Δ::P</t>
    </r>
    <r>
      <rPr>
        <b/>
        <i/>
        <vertAlign val="subscript"/>
        <sz val="11"/>
        <color theme="1"/>
        <rFont val="Arial"/>
        <family val="2"/>
      </rPr>
      <t>slp1</t>
    </r>
    <r>
      <rPr>
        <b/>
        <i/>
        <sz val="11"/>
        <color theme="1"/>
        <rFont val="Arial"/>
        <family val="2"/>
      </rPr>
      <t>-slp1(WT) Z::P</t>
    </r>
    <r>
      <rPr>
        <b/>
        <i/>
        <vertAlign val="subscript"/>
        <sz val="11"/>
        <color theme="1"/>
        <rFont val="Arial"/>
        <family val="2"/>
      </rPr>
      <t>adh11</t>
    </r>
    <r>
      <rPr>
        <b/>
        <i/>
        <sz val="11"/>
        <color theme="1"/>
        <rFont val="Arial"/>
        <family val="2"/>
      </rPr>
      <t xml:space="preserve">-pek1(DD) pmk1Δ   </t>
    </r>
  </si>
  <si>
    <r>
      <rPr>
        <b/>
        <i/>
        <sz val="11"/>
        <color theme="1"/>
        <rFont val="Arial"/>
        <family val="2"/>
      </rPr>
      <t>nda3-KM311</t>
    </r>
    <r>
      <rPr>
        <b/>
        <sz val="11"/>
        <color theme="1"/>
        <rFont val="Arial"/>
        <family val="2"/>
      </rPr>
      <t xml:space="preserve"> (treated with 0.6M KCl for 1 hr before release to 30C)</t>
    </r>
  </si>
  <si>
    <r>
      <rPr>
        <b/>
        <i/>
        <sz val="11"/>
        <color theme="1"/>
        <rFont val="Arial"/>
        <family val="2"/>
      </rPr>
      <t xml:space="preserve">nda3-KM311 pmk1Δ </t>
    </r>
    <r>
      <rPr>
        <b/>
        <sz val="11"/>
        <color theme="1"/>
        <rFont val="Arial"/>
        <family val="2"/>
      </rPr>
      <t>(treated with 0.6M KCl for 1 hr before release to 30C)</t>
    </r>
  </si>
  <si>
    <r>
      <rPr>
        <b/>
        <i/>
        <sz val="11"/>
        <color theme="1"/>
        <rFont val="Arial"/>
        <family val="2"/>
      </rPr>
      <t xml:space="preserve">nda3-KM311 </t>
    </r>
    <r>
      <rPr>
        <b/>
        <sz val="11"/>
        <color theme="1"/>
        <rFont val="Arial"/>
        <family val="2"/>
      </rPr>
      <t>(treated with 2</t>
    </r>
    <r>
      <rPr>
        <b/>
        <sz val="11"/>
        <color theme="1"/>
        <rFont val="等线"/>
        <family val="3"/>
        <charset val="134"/>
      </rPr>
      <t>μ</t>
    </r>
    <r>
      <rPr>
        <b/>
        <sz val="11"/>
        <color theme="1"/>
        <rFont val="Arial"/>
        <family val="2"/>
      </rPr>
      <t>g/mL Caspofungin for 1 hr before release to 30C)</t>
    </r>
  </si>
  <si>
    <r>
      <rPr>
        <b/>
        <i/>
        <sz val="11"/>
        <color theme="1"/>
        <rFont val="Arial"/>
        <family val="2"/>
      </rPr>
      <t xml:space="preserve">nda3-KM311 pmk1Δ </t>
    </r>
    <r>
      <rPr>
        <b/>
        <sz val="11"/>
        <color theme="1"/>
        <rFont val="Arial"/>
        <family val="2"/>
      </rPr>
      <t>(treated with 2μg/mL Caspofungin for 1 hr before release to 30C)</t>
    </r>
  </si>
  <si>
    <r>
      <rPr>
        <b/>
        <i/>
        <sz val="11"/>
        <color theme="1"/>
        <rFont val="Arial"/>
        <family val="2"/>
      </rPr>
      <t xml:space="preserve">nda3-KM311 slp1Δ </t>
    </r>
    <r>
      <rPr>
        <b/>
        <i/>
        <sz val="11"/>
        <color indexed="8"/>
        <rFont val="Arial"/>
        <family val="2"/>
      </rPr>
      <t>lys1Δ::</t>
    </r>
    <r>
      <rPr>
        <b/>
        <i/>
        <sz val="11"/>
        <color theme="1"/>
        <rFont val="Arial"/>
        <family val="2"/>
      </rPr>
      <t>Pslp1-slp1</t>
    </r>
    <r>
      <rPr>
        <b/>
        <i/>
        <vertAlign val="superscript"/>
        <sz val="11"/>
        <color theme="1"/>
        <rFont val="Arial"/>
        <family val="2"/>
      </rPr>
      <t>+</t>
    </r>
  </si>
  <si>
    <r>
      <rPr>
        <b/>
        <i/>
        <sz val="11"/>
        <color theme="1"/>
        <rFont val="Arial"/>
        <family val="2"/>
      </rPr>
      <t xml:space="preserve">nda3-KM311 slp1Δ </t>
    </r>
    <r>
      <rPr>
        <b/>
        <i/>
        <sz val="11"/>
        <color indexed="8"/>
        <rFont val="Arial"/>
        <family val="2"/>
      </rPr>
      <t>lys1Δ::</t>
    </r>
    <r>
      <rPr>
        <b/>
        <i/>
        <sz val="11"/>
        <color theme="1"/>
        <rFont val="Arial"/>
        <family val="2"/>
      </rPr>
      <t>Pslp1-slp1</t>
    </r>
    <r>
      <rPr>
        <b/>
        <i/>
        <vertAlign val="superscript"/>
        <sz val="11"/>
        <color theme="1"/>
        <rFont val="Arial"/>
        <family val="2"/>
      </rPr>
      <t>+</t>
    </r>
    <r>
      <rPr>
        <b/>
        <i/>
        <sz val="11"/>
        <color theme="1"/>
        <rFont val="Arial"/>
        <family val="2"/>
      </rPr>
      <t xml:space="preserve"> pmk1Δ</t>
    </r>
  </si>
  <si>
    <r>
      <rPr>
        <b/>
        <i/>
        <sz val="11"/>
        <color theme="1"/>
        <rFont val="Arial"/>
        <family val="2"/>
      </rPr>
      <t xml:space="preserve">nda3-KM311 slp1Δ </t>
    </r>
    <r>
      <rPr>
        <b/>
        <i/>
        <sz val="11"/>
        <color indexed="8"/>
        <rFont val="Arial"/>
        <family val="2"/>
      </rPr>
      <t>lys1Δ::</t>
    </r>
    <r>
      <rPr>
        <b/>
        <i/>
        <sz val="11"/>
        <color theme="1"/>
        <rFont val="Arial"/>
        <family val="2"/>
      </rPr>
      <t>Pslp1-slp1(T480A)</t>
    </r>
  </si>
  <si>
    <r>
      <rPr>
        <b/>
        <i/>
        <sz val="11"/>
        <color theme="1"/>
        <rFont val="Arial"/>
        <family val="2"/>
      </rPr>
      <t xml:space="preserve">nda3-KM311 slp1Δ </t>
    </r>
    <r>
      <rPr>
        <b/>
        <i/>
        <sz val="11"/>
        <color indexed="8"/>
        <rFont val="Arial"/>
        <family val="2"/>
      </rPr>
      <t>lys1Δ::</t>
    </r>
    <r>
      <rPr>
        <b/>
        <i/>
        <sz val="11"/>
        <color theme="1"/>
        <rFont val="Arial"/>
        <family val="2"/>
      </rPr>
      <t>Pslp1-slp1(S76A,T480A)</t>
    </r>
  </si>
  <si>
    <r>
      <rPr>
        <b/>
        <i/>
        <sz val="11"/>
        <color theme="1"/>
        <rFont val="Arial"/>
        <family val="2"/>
      </rPr>
      <t xml:space="preserve">nda3-KM311 slp1Δ </t>
    </r>
    <r>
      <rPr>
        <b/>
        <i/>
        <sz val="11"/>
        <color indexed="8"/>
        <rFont val="Arial"/>
        <family val="2"/>
      </rPr>
      <t>lys1Δ::</t>
    </r>
    <r>
      <rPr>
        <b/>
        <i/>
        <sz val="11"/>
        <color theme="1"/>
        <rFont val="Arial"/>
        <family val="2"/>
      </rPr>
      <t>Pslp1-slp1(K19A,K20A,R21A,K47A,R48A)</t>
    </r>
  </si>
  <si>
    <t>Time course analyses after 2μg/mL Caspofungin treatment for 1 hr</t>
  </si>
  <si>
    <r>
      <rPr>
        <b/>
        <i/>
        <sz val="11"/>
        <rFont val="Arial"/>
        <family val="2"/>
      </rPr>
      <t>nda3-KM311 slp1Δ lys1Δ::Pslp1-slp1</t>
    </r>
    <r>
      <rPr>
        <b/>
        <i/>
        <vertAlign val="superscript"/>
        <sz val="11"/>
        <rFont val="Arial"/>
        <family val="2"/>
      </rPr>
      <t>+</t>
    </r>
    <r>
      <rPr>
        <b/>
        <i/>
        <sz val="11"/>
        <rFont val="Arial"/>
        <family val="2"/>
      </rPr>
      <t xml:space="preserve"> pmk1Δ</t>
    </r>
  </si>
  <si>
    <t>nda3-KM311 slp1Δ lys1Δ::Pslp1-slp1(S76A,T480A)</t>
  </si>
  <si>
    <t>nda3-KM311 slp1Δ lys1Δ::Pslp1-slp1(K19A,K20A,R21A,K47A,R48A)</t>
  </si>
  <si>
    <t>timepoint after release at 30C (min)</t>
  </si>
  <si>
    <t>p value vs WT strain (nda3-KM311)</t>
  </si>
  <si>
    <r>
      <t>nda3-KM311 slp1Δ lys1Δ::P</t>
    </r>
    <r>
      <rPr>
        <b/>
        <i/>
        <vertAlign val="subscript"/>
        <sz val="11"/>
        <color theme="1"/>
        <rFont val="Arial"/>
        <family val="2"/>
      </rPr>
      <t>slp1</t>
    </r>
    <r>
      <rPr>
        <b/>
        <i/>
        <sz val="11"/>
        <color theme="1"/>
        <rFont val="Arial"/>
        <family val="2"/>
      </rPr>
      <t xml:space="preserve">-slp1(K19A,K20A,R21A,K47A,R48A)   </t>
    </r>
    <phoneticPr fontId="20" type="noConversion"/>
  </si>
  <si>
    <t>Strain</t>
    <phoneticPr fontId="20" type="noConversion"/>
  </si>
  <si>
    <t>p value vs WT pek1(DD) strain (nda3-KM311)</t>
    <phoneticPr fontId="20" type="noConversion"/>
  </si>
  <si>
    <t>Time course analyses after 0.6M KCl treatment for 1 hr</t>
    <phoneticPr fontId="20" type="noConversion"/>
  </si>
  <si>
    <t>timepoint after release at 30C (min)</t>
    <phoneticPr fontId="28" type="noConversion"/>
  </si>
  <si>
    <r>
      <t>nda3-KM311</t>
    </r>
    <r>
      <rPr>
        <b/>
        <sz val="11"/>
        <color theme="1"/>
        <rFont val="Arial"/>
        <family val="2"/>
      </rPr>
      <t xml:space="preserve"> (untreated control)</t>
    </r>
    <phoneticPr fontId="28" type="noConversion"/>
  </si>
  <si>
    <r>
      <t xml:space="preserve">nda3-KM311 slp1Δ </t>
    </r>
    <r>
      <rPr>
        <b/>
        <i/>
        <sz val="11"/>
        <color indexed="8"/>
        <rFont val="Arial"/>
        <family val="2"/>
      </rPr>
      <t>lys1Δ::</t>
    </r>
    <r>
      <rPr>
        <b/>
        <i/>
        <sz val="11"/>
        <color theme="1"/>
        <rFont val="Arial"/>
        <family val="2"/>
      </rPr>
      <t>Pslp1-slp1</t>
    </r>
    <r>
      <rPr>
        <b/>
        <i/>
        <vertAlign val="superscript"/>
        <sz val="11"/>
        <color theme="1"/>
        <rFont val="Arial"/>
        <family val="2"/>
      </rPr>
      <t>+</t>
    </r>
    <phoneticPr fontId="28" type="noConversion"/>
  </si>
  <si>
    <t>p value vs WT strain (nda3-KM311 (untreated control))</t>
    <phoneticPr fontId="28" type="noConversion"/>
  </si>
  <si>
    <t>p value vs WT strain (nda3-KM311 slp1Δ lys1Δ::Pslp1-slp1+)</t>
    <phoneticPr fontId="28" type="noConversion"/>
  </si>
  <si>
    <t>Induction of overexpression of Mad2 for 18 hr</t>
    <phoneticPr fontId="30" type="noConversion"/>
  </si>
  <si>
    <r>
      <t>P</t>
    </r>
    <r>
      <rPr>
        <b/>
        <i/>
        <vertAlign val="subscript"/>
        <sz val="12"/>
        <color theme="1"/>
        <rFont val="Arial"/>
        <family val="2"/>
      </rPr>
      <t>nmt1</t>
    </r>
    <r>
      <rPr>
        <b/>
        <i/>
        <sz val="12"/>
        <color theme="1"/>
        <rFont val="Arial"/>
        <family val="2"/>
      </rPr>
      <t>-mad2</t>
    </r>
    <r>
      <rPr>
        <b/>
        <i/>
        <vertAlign val="superscript"/>
        <sz val="12"/>
        <color theme="1"/>
        <rFont val="Arial"/>
        <family val="2"/>
      </rPr>
      <t>+</t>
    </r>
    <r>
      <rPr>
        <b/>
        <i/>
        <sz val="12"/>
        <color theme="1"/>
        <rFont val="Arial"/>
        <family val="2"/>
      </rPr>
      <t xml:space="preserve"> sty1T97A</t>
    </r>
    <phoneticPr fontId="23" type="noConversion"/>
  </si>
  <si>
    <r>
      <t>P</t>
    </r>
    <r>
      <rPr>
        <b/>
        <i/>
        <vertAlign val="subscript"/>
        <sz val="12"/>
        <color theme="1"/>
        <rFont val="Arial"/>
        <family val="2"/>
      </rPr>
      <t>nmt1</t>
    </r>
    <r>
      <rPr>
        <b/>
        <i/>
        <sz val="12"/>
        <color theme="1"/>
        <rFont val="Arial"/>
        <family val="2"/>
      </rPr>
      <t>-mad2</t>
    </r>
    <r>
      <rPr>
        <b/>
        <i/>
        <vertAlign val="superscript"/>
        <sz val="12"/>
        <color theme="1"/>
        <rFont val="Arial"/>
        <family val="2"/>
      </rPr>
      <t>+</t>
    </r>
    <r>
      <rPr>
        <b/>
        <i/>
        <sz val="12"/>
        <color theme="1"/>
        <rFont val="Arial"/>
        <family val="2"/>
      </rPr>
      <t xml:space="preserve"> pmk1Δ</t>
    </r>
    <phoneticPr fontId="23" type="noConversion"/>
  </si>
  <si>
    <r>
      <t>P</t>
    </r>
    <r>
      <rPr>
        <b/>
        <i/>
        <vertAlign val="subscript"/>
        <sz val="11"/>
        <color theme="1"/>
        <rFont val="Arial"/>
        <family val="2"/>
      </rPr>
      <t>nmt1</t>
    </r>
    <r>
      <rPr>
        <b/>
        <i/>
        <sz val="11"/>
        <color theme="1"/>
        <rFont val="Arial"/>
        <family val="2"/>
      </rPr>
      <t>-mad2</t>
    </r>
    <r>
      <rPr>
        <b/>
        <i/>
        <vertAlign val="superscript"/>
        <sz val="11"/>
        <color theme="1"/>
        <rFont val="Arial"/>
        <family val="2"/>
      </rPr>
      <t>+</t>
    </r>
    <phoneticPr fontId="23" type="noConversion"/>
  </si>
  <si>
    <r>
      <rPr>
        <i/>
        <sz val="11"/>
        <color rgb="FFC00000"/>
        <rFont val="Arial"/>
        <family val="2"/>
      </rPr>
      <t>p</t>
    </r>
    <r>
      <rPr>
        <sz val="11"/>
        <color rgb="FFC00000"/>
        <rFont val="Arial"/>
        <family val="2"/>
      </rPr>
      <t xml:space="preserve"> value vs </t>
    </r>
    <r>
      <rPr>
        <i/>
        <sz val="11"/>
        <color rgb="FFC00000"/>
        <rFont val="Arial"/>
        <family val="2"/>
      </rPr>
      <t>Pnmt1-mad2+</t>
    </r>
    <r>
      <rPr>
        <sz val="11"/>
        <color rgb="FFC00000"/>
        <rFont val="Arial"/>
        <family val="2"/>
      </rPr>
      <t xml:space="preserve"> strain</t>
    </r>
    <phoneticPr fontId="23" type="noConversion"/>
  </si>
  <si>
    <t>% short spindle/metaphase arrest</t>
    <phoneticPr fontId="23" type="noConversion"/>
  </si>
  <si>
    <t>number of cells  with short spindles</t>
    <phoneticPr fontId="23" type="noConversion"/>
  </si>
  <si>
    <t>number of other cell type</t>
    <phoneticPr fontId="23" type="noConversion"/>
  </si>
  <si>
    <r>
      <t>P</t>
    </r>
    <r>
      <rPr>
        <b/>
        <i/>
        <vertAlign val="subscript"/>
        <sz val="12"/>
        <color theme="1"/>
        <rFont val="Arial"/>
        <family val="2"/>
      </rPr>
      <t>nmt1</t>
    </r>
    <r>
      <rPr>
        <b/>
        <i/>
        <sz val="12"/>
        <color theme="1"/>
        <rFont val="Arial"/>
        <family val="2"/>
      </rPr>
      <t>-mad2</t>
    </r>
    <r>
      <rPr>
        <b/>
        <i/>
        <vertAlign val="superscript"/>
        <sz val="12"/>
        <color theme="1"/>
        <rFont val="Arial"/>
        <family val="2"/>
      </rPr>
      <t>+</t>
    </r>
    <r>
      <rPr>
        <b/>
        <i/>
        <sz val="12"/>
        <color theme="1"/>
        <rFont val="Arial"/>
        <family val="2"/>
      </rPr>
      <t xml:space="preserve"> spk1Δ</t>
    </r>
    <phoneticPr fontId="23" type="noConversion"/>
  </si>
  <si>
    <t>cdc25-22</t>
    <phoneticPr fontId="20" type="noConversion"/>
  </si>
  <si>
    <t>cdc25-22 pmk1Δ</t>
    <phoneticPr fontId="20" type="noConversion"/>
  </si>
  <si>
    <t>timepoint after release at 30°C (min)</t>
    <phoneticPr fontId="28" type="noConversion"/>
  </si>
  <si>
    <t>timepoint after release at 30°C (min)</t>
    <phoneticPr fontId="20" type="noConversion"/>
  </si>
  <si>
    <t>Counted bi-nucleate cells (%)</t>
    <phoneticPr fontId="20" type="noConversion"/>
  </si>
  <si>
    <t>Strain</t>
    <phoneticPr fontId="27" type="noConversion"/>
  </si>
  <si>
    <t>timepoint after release at 25°C (min)</t>
    <phoneticPr fontId="20" type="noConversion"/>
  </si>
  <si>
    <t>timepoint after release at 25°C (min)</t>
    <phoneticPr fontId="27" type="noConversion"/>
  </si>
  <si>
    <r>
      <t>cdc25-22 P</t>
    </r>
    <r>
      <rPr>
        <b/>
        <i/>
        <vertAlign val="subscript"/>
        <sz val="12"/>
        <color theme="1"/>
        <rFont val="Arial"/>
        <family val="2"/>
      </rPr>
      <t>adh11</t>
    </r>
    <r>
      <rPr>
        <b/>
        <i/>
        <sz val="12"/>
        <color theme="1"/>
        <rFont val="Arial"/>
        <family val="2"/>
      </rPr>
      <t>-pek1(DD)</t>
    </r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</si>
</sst>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4" x14ac:knownFonts="1">
    <font>
      <sz val="11"/>
      <color theme="1"/>
      <name val="等线"/>
      <charset val="134"/>
      <scheme val="minor"/>
    </font>
    <font>
      <b/>
      <sz val="11"/>
      <color theme="1"/>
      <name val="Arial"/>
      <family val="2"/>
    </font>
    <font>
      <b/>
      <i/>
      <sz val="11"/>
      <color theme="1"/>
      <name val="Arial"/>
      <family val="2"/>
    </font>
    <font>
      <sz val="11"/>
      <color theme="1"/>
      <name val="Arial"/>
      <family val="2"/>
    </font>
    <font>
      <sz val="11"/>
      <color rgb="FF0000FF"/>
      <name val="Arial"/>
      <family val="2"/>
    </font>
    <font>
      <b/>
      <sz val="11"/>
      <color rgb="FF030504"/>
      <name val="Arial"/>
      <family val="2"/>
    </font>
    <font>
      <sz val="11"/>
      <color rgb="FFC00000"/>
      <name val="Arial"/>
      <family val="2"/>
    </font>
    <font>
      <b/>
      <sz val="12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1"/>
      <color rgb="FFFF0000"/>
      <name val="等线"/>
      <family val="3"/>
      <charset val="134"/>
      <scheme val="minor"/>
    </font>
    <font>
      <b/>
      <i/>
      <sz val="11"/>
      <name val="Arial"/>
      <family val="2"/>
    </font>
    <font>
      <b/>
      <i/>
      <sz val="11"/>
      <color indexed="8"/>
      <name val="Arial"/>
      <family val="2"/>
    </font>
    <font>
      <sz val="12"/>
      <color theme="1"/>
      <name val="Arial"/>
      <family val="2"/>
    </font>
    <font>
      <b/>
      <sz val="11"/>
      <color theme="1"/>
      <name val="等线"/>
      <family val="3"/>
      <charset val="134"/>
    </font>
    <font>
      <b/>
      <i/>
      <vertAlign val="subscript"/>
      <sz val="11"/>
      <color theme="1"/>
      <name val="Arial"/>
      <family val="2"/>
    </font>
    <font>
      <b/>
      <i/>
      <vertAlign val="superscript"/>
      <sz val="11"/>
      <color theme="1"/>
      <name val="Arial"/>
      <family val="2"/>
    </font>
    <font>
      <b/>
      <i/>
      <vertAlign val="superscript"/>
      <sz val="11"/>
      <name val="Arial"/>
      <family val="2"/>
    </font>
    <font>
      <b/>
      <i/>
      <vertAlign val="subscript"/>
      <sz val="11"/>
      <name val="Arial"/>
      <family val="2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2"/>
      <name val="Arial"/>
      <family val="2"/>
    </font>
    <font>
      <b/>
      <sz val="14"/>
      <color rgb="FF0000FF"/>
      <name val="Arial"/>
      <family val="2"/>
    </font>
    <font>
      <sz val="9"/>
      <name val="等线"/>
      <family val="2"/>
      <charset val="134"/>
      <scheme val="minor"/>
    </font>
    <font>
      <b/>
      <i/>
      <sz val="12"/>
      <color theme="1"/>
      <name val="Arial"/>
      <family val="2"/>
    </font>
    <font>
      <sz val="12"/>
      <color theme="1"/>
      <name val="等线"/>
      <family val="3"/>
      <charset val="134"/>
      <scheme val="minor"/>
    </font>
    <font>
      <sz val="11"/>
      <color rgb="FF000000"/>
      <name val="Arial"/>
      <family val="2"/>
    </font>
    <font>
      <sz val="9"/>
      <name val="等线"/>
      <family val="4"/>
      <charset val="134"/>
      <scheme val="minor"/>
    </font>
    <font>
      <sz val="9"/>
      <name val="等线"/>
      <family val="4"/>
      <charset val="134"/>
      <scheme val="minor"/>
    </font>
    <font>
      <i/>
      <sz val="11"/>
      <color rgb="FFC00000"/>
      <name val="Arial"/>
      <family val="2"/>
    </font>
    <font>
      <sz val="9"/>
      <name val="等线"/>
      <charset val="134"/>
      <scheme val="minor"/>
    </font>
    <font>
      <b/>
      <i/>
      <vertAlign val="superscript"/>
      <sz val="12"/>
      <color theme="1"/>
      <name val="Arial"/>
      <family val="2"/>
    </font>
    <font>
      <b/>
      <i/>
      <vertAlign val="subscript"/>
      <sz val="12"/>
      <color theme="1"/>
      <name val="Arial"/>
      <family val="2"/>
    </font>
    <font>
      <b/>
      <sz val="12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19" fillId="0" borderId="0">
      <alignment vertical="center"/>
    </xf>
  </cellStyleXfs>
  <cellXfs count="89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2" fillId="0" borderId="4" xfId="0" applyFont="1" applyBorder="1" applyAlignment="1">
      <alignment horizontal="left"/>
    </xf>
    <xf numFmtId="0" fontId="1" fillId="0" borderId="0" xfId="0" applyFont="1">
      <alignment vertical="center"/>
    </xf>
    <xf numFmtId="0" fontId="1" fillId="0" borderId="5" xfId="0" applyFont="1" applyBorder="1">
      <alignment vertical="center"/>
    </xf>
    <xf numFmtId="0" fontId="3" fillId="0" borderId="4" xfId="0" applyFont="1" applyBorder="1">
      <alignment vertical="center"/>
    </xf>
    <xf numFmtId="0" fontId="3" fillId="0" borderId="0" xfId="0" applyFont="1">
      <alignment vertical="center"/>
    </xf>
    <xf numFmtId="0" fontId="3" fillId="0" borderId="5" xfId="0" applyFont="1" applyBorder="1">
      <alignment vertical="center"/>
    </xf>
    <xf numFmtId="0" fontId="1" fillId="0" borderId="4" xfId="0" applyFont="1" applyBorder="1">
      <alignment vertical="center"/>
    </xf>
    <xf numFmtId="0" fontId="4" fillId="0" borderId="6" xfId="0" applyFont="1" applyBorder="1">
      <alignment vertical="center"/>
    </xf>
    <xf numFmtId="0" fontId="3" fillId="0" borderId="7" xfId="0" applyFont="1" applyBorder="1">
      <alignment vertical="center"/>
    </xf>
    <xf numFmtId="0" fontId="3" fillId="0" borderId="8" xfId="0" applyFont="1" applyBorder="1">
      <alignment vertical="center"/>
    </xf>
    <xf numFmtId="0" fontId="3" fillId="0" borderId="0" xfId="0" applyFont="1" applyAlignment="1">
      <alignment horizontal="right" vertical="center"/>
    </xf>
    <xf numFmtId="0" fontId="1" fillId="0" borderId="9" xfId="0" applyFont="1" applyBorder="1">
      <alignment vertical="center"/>
    </xf>
    <xf numFmtId="0" fontId="3" fillId="0" borderId="12" xfId="0" applyFont="1" applyBorder="1">
      <alignment vertical="center"/>
    </xf>
    <xf numFmtId="2" fontId="3" fillId="0" borderId="0" xfId="0" applyNumberFormat="1" applyFont="1">
      <alignment vertical="center"/>
    </xf>
    <xf numFmtId="2" fontId="3" fillId="0" borderId="5" xfId="0" applyNumberFormat="1" applyFont="1" applyBorder="1">
      <alignment vertical="center"/>
    </xf>
    <xf numFmtId="0" fontId="4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/>
    <xf numFmtId="0" fontId="1" fillId="0" borderId="12" xfId="0" applyFont="1" applyBorder="1">
      <alignment vertical="center"/>
    </xf>
    <xf numFmtId="0" fontId="8" fillId="0" borderId="0" xfId="0" applyFont="1" applyAlignment="1"/>
    <xf numFmtId="0" fontId="8" fillId="0" borderId="0" xfId="0" applyFont="1" applyAlignment="1">
      <alignment horizontal="right" vertical="center"/>
    </xf>
    <xf numFmtId="0" fontId="8" fillId="0" borderId="0" xfId="0" applyFont="1">
      <alignment vertical="center"/>
    </xf>
    <xf numFmtId="0" fontId="1" fillId="0" borderId="0" xfId="0" applyFont="1" applyAlignment="1">
      <alignment horizontal="right" vertical="center"/>
    </xf>
    <xf numFmtId="0" fontId="1" fillId="0" borderId="5" xfId="0" applyFont="1" applyBorder="1" applyAlignment="1">
      <alignment horizontal="right" vertical="center"/>
    </xf>
    <xf numFmtId="0" fontId="6" fillId="0" borderId="0" xfId="0" applyFont="1">
      <alignment vertical="center"/>
    </xf>
    <xf numFmtId="0" fontId="8" fillId="0" borderId="5" xfId="0" applyFont="1" applyBorder="1" applyAlignment="1">
      <alignment horizontal="right" vertical="center"/>
    </xf>
    <xf numFmtId="0" fontId="9" fillId="0" borderId="0" xfId="0" applyFont="1" applyAlignment="1">
      <alignment horizontal="right" vertical="center"/>
    </xf>
    <xf numFmtId="0" fontId="9" fillId="0" borderId="5" xfId="0" applyFont="1" applyBorder="1" applyAlignment="1">
      <alignment horizontal="right" vertical="center"/>
    </xf>
    <xf numFmtId="0" fontId="8" fillId="0" borderId="5" xfId="0" applyFont="1" applyBorder="1">
      <alignment vertical="center"/>
    </xf>
    <xf numFmtId="0" fontId="8" fillId="0" borderId="7" xfId="0" applyFont="1" applyBorder="1">
      <alignment vertical="center"/>
    </xf>
    <xf numFmtId="0" fontId="8" fillId="0" borderId="8" xfId="0" applyFont="1" applyBorder="1">
      <alignment vertical="center"/>
    </xf>
    <xf numFmtId="0" fontId="10" fillId="0" borderId="0" xfId="0" applyFont="1">
      <alignment vertical="center"/>
    </xf>
    <xf numFmtId="0" fontId="9" fillId="0" borderId="0" xfId="0" applyFont="1">
      <alignment vertical="center"/>
    </xf>
    <xf numFmtId="0" fontId="9" fillId="0" borderId="5" xfId="0" applyFont="1" applyBorder="1">
      <alignment vertical="center"/>
    </xf>
    <xf numFmtId="0" fontId="2" fillId="0" borderId="4" xfId="0" applyFont="1" applyBorder="1" applyAlignment="1">
      <alignment horizontal="left" vertical="center"/>
    </xf>
    <xf numFmtId="0" fontId="9" fillId="0" borderId="1" xfId="0" applyFont="1" applyBorder="1">
      <alignment vertical="center"/>
    </xf>
    <xf numFmtId="0" fontId="11" fillId="0" borderId="4" xfId="0" applyFont="1" applyBorder="1" applyAlignment="1">
      <alignment horizontal="left" vertical="center"/>
    </xf>
    <xf numFmtId="0" fontId="8" fillId="0" borderId="4" xfId="0" applyFont="1" applyBorder="1">
      <alignment vertical="center"/>
    </xf>
    <xf numFmtId="0" fontId="9" fillId="0" borderId="4" xfId="0" applyFont="1" applyBorder="1">
      <alignment vertical="center"/>
    </xf>
    <xf numFmtId="0" fontId="3" fillId="0" borderId="15" xfId="0" applyFont="1" applyBorder="1">
      <alignment vertical="center"/>
    </xf>
    <xf numFmtId="0" fontId="8" fillId="0" borderId="5" xfId="0" applyFont="1" applyBorder="1" applyAlignment="1"/>
    <xf numFmtId="2" fontId="8" fillId="0" borderId="0" xfId="0" applyNumberFormat="1" applyFont="1" applyAlignment="1"/>
    <xf numFmtId="2" fontId="8" fillId="0" borderId="5" xfId="0" applyNumberFormat="1" applyFont="1" applyBorder="1" applyAlignment="1"/>
    <xf numFmtId="0" fontId="11" fillId="0" borderId="4" xfId="0" applyFont="1" applyBorder="1" applyAlignment="1">
      <alignment horizontal="left"/>
    </xf>
    <xf numFmtId="0" fontId="13" fillId="0" borderId="10" xfId="0" applyFont="1" applyBorder="1">
      <alignment vertical="center"/>
    </xf>
    <xf numFmtId="0" fontId="21" fillId="0" borderId="0" xfId="0" applyFont="1" applyAlignment="1"/>
    <xf numFmtId="0" fontId="4" fillId="0" borderId="13" xfId="0" applyFont="1" applyBorder="1">
      <alignment vertical="center"/>
    </xf>
    <xf numFmtId="0" fontId="2" fillId="0" borderId="12" xfId="0" applyFont="1" applyBorder="1" applyAlignment="1">
      <alignment horizontal="left"/>
    </xf>
    <xf numFmtId="0" fontId="22" fillId="0" borderId="0" xfId="0" applyFont="1">
      <alignment vertical="center"/>
    </xf>
    <xf numFmtId="0" fontId="13" fillId="0" borderId="11" xfId="0" applyFont="1" applyBorder="1">
      <alignment vertical="center"/>
    </xf>
    <xf numFmtId="0" fontId="7" fillId="0" borderId="0" xfId="0" applyFont="1">
      <alignment vertical="center"/>
    </xf>
    <xf numFmtId="0" fontId="13" fillId="0" borderId="0" xfId="0" applyFont="1">
      <alignment vertical="center"/>
    </xf>
    <xf numFmtId="0" fontId="13" fillId="0" borderId="5" xfId="0" applyFont="1" applyBorder="1">
      <alignment vertical="center"/>
    </xf>
    <xf numFmtId="0" fontId="13" fillId="0" borderId="7" xfId="0" applyFont="1" applyBorder="1">
      <alignment vertical="center"/>
    </xf>
    <xf numFmtId="0" fontId="13" fillId="0" borderId="8" xfId="0" applyFont="1" applyBorder="1">
      <alignment vertical="center"/>
    </xf>
    <xf numFmtId="0" fontId="25" fillId="0" borderId="0" xfId="0" applyFont="1">
      <alignment vertical="center"/>
    </xf>
    <xf numFmtId="0" fontId="24" fillId="0" borderId="12" xfId="0" applyFont="1" applyBorder="1">
      <alignment vertical="center"/>
    </xf>
    <xf numFmtId="0" fontId="26" fillId="0" borderId="0" xfId="0" applyFont="1">
      <alignment vertical="center"/>
    </xf>
    <xf numFmtId="0" fontId="26" fillId="0" borderId="7" xfId="0" applyFont="1" applyBorder="1">
      <alignment vertical="center"/>
    </xf>
    <xf numFmtId="0" fontId="1" fillId="0" borderId="15" xfId="0" applyFont="1" applyBorder="1" applyAlignment="1">
      <alignment horizontal="right" vertical="center"/>
    </xf>
    <xf numFmtId="0" fontId="3" fillId="0" borderId="16" xfId="0" applyFont="1" applyBorder="1">
      <alignment vertical="center"/>
    </xf>
    <xf numFmtId="0" fontId="21" fillId="0" borderId="7" xfId="0" applyFont="1" applyBorder="1" applyAlignment="1"/>
    <xf numFmtId="0" fontId="13" fillId="0" borderId="13" xfId="0" applyFont="1" applyBorder="1">
      <alignment vertical="center"/>
    </xf>
    <xf numFmtId="0" fontId="21" fillId="0" borderId="8" xfId="0" applyFont="1" applyBorder="1" applyAlignment="1"/>
    <xf numFmtId="0" fontId="21" fillId="0" borderId="13" xfId="0" applyFont="1" applyBorder="1" applyAlignment="1"/>
    <xf numFmtId="0" fontId="2" fillId="0" borderId="12" xfId="0" applyFont="1" applyBorder="1">
      <alignment vertical="center"/>
    </xf>
    <xf numFmtId="0" fontId="7" fillId="0" borderId="0" xfId="0" applyFont="1" applyBorder="1" applyAlignment="1">
      <alignment horizontal="right" vertical="center"/>
    </xf>
    <xf numFmtId="0" fontId="7" fillId="0" borderId="5" xfId="0" applyFont="1" applyBorder="1" applyAlignment="1">
      <alignment horizontal="right" vertical="center"/>
    </xf>
    <xf numFmtId="0" fontId="13" fillId="0" borderId="0" xfId="0" applyFont="1" applyBorder="1">
      <alignment vertical="center"/>
    </xf>
    <xf numFmtId="0" fontId="4" fillId="0" borderId="0" xfId="0" applyFont="1" applyBorder="1">
      <alignment vertical="center"/>
    </xf>
    <xf numFmtId="0" fontId="21" fillId="0" borderId="0" xfId="0" applyFont="1" applyBorder="1" applyAlignment="1"/>
    <xf numFmtId="0" fontId="26" fillId="0" borderId="0" xfId="0" applyFont="1" applyBorder="1">
      <alignment vertical="center"/>
    </xf>
    <xf numFmtId="0" fontId="7" fillId="0" borderId="17" xfId="0" applyFont="1" applyBorder="1">
      <alignment vertical="center"/>
    </xf>
    <xf numFmtId="0" fontId="24" fillId="0" borderId="18" xfId="0" applyFont="1" applyBorder="1" applyAlignment="1">
      <alignment horizontal="left"/>
    </xf>
    <xf numFmtId="0" fontId="7" fillId="0" borderId="12" xfId="0" applyFont="1" applyBorder="1" applyAlignment="1">
      <alignment horizontal="right" vertical="center"/>
    </xf>
    <xf numFmtId="0" fontId="7" fillId="0" borderId="0" xfId="0" applyFont="1" applyAlignment="1">
      <alignment horizontal="right" vertical="center"/>
    </xf>
    <xf numFmtId="0" fontId="13" fillId="0" borderId="19" xfId="0" applyFont="1" applyBorder="1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5" fillId="0" borderId="7" xfId="0" applyFont="1" applyBorder="1" applyAlignment="1">
      <alignment horizontal="left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33" fillId="0" borderId="9" xfId="0" applyFont="1" applyBorder="1" applyAlignment="1">
      <alignment horizontal="center" vertical="center"/>
    </xf>
    <xf numFmtId="0" fontId="33" fillId="0" borderId="10" xfId="0" applyFont="1" applyBorder="1" applyAlignment="1">
      <alignment horizontal="center" vertical="center"/>
    </xf>
    <xf numFmtId="0" fontId="33" fillId="0" borderId="20" xfId="0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colors>
    <mruColors>
      <color rgb="FF0000FF"/>
      <color rgb="FFFF00FF"/>
      <color rgb="FFFF66FF"/>
      <color rgb="FF0066FF"/>
      <color rgb="FFCC3300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37"/>
  <sheetViews>
    <sheetView topLeftCell="A7" workbookViewId="0">
      <selection activeCell="H37" sqref="H37"/>
    </sheetView>
  </sheetViews>
  <sheetFormatPr defaultRowHeight="14.25" x14ac:dyDescent="0.2"/>
  <cols>
    <col min="2" max="2" width="27.75" customWidth="1"/>
    <col min="3" max="3" width="36" customWidth="1"/>
    <col min="4" max="4" width="31.5" customWidth="1"/>
    <col min="5" max="5" width="36.5" customWidth="1"/>
  </cols>
  <sheetData>
    <row r="2" spans="2:5" ht="30" customHeight="1" thickBot="1" x14ac:dyDescent="0.25">
      <c r="B2" s="52" t="s">
        <v>37</v>
      </c>
    </row>
    <row r="3" spans="2:5" ht="15" x14ac:dyDescent="0.2">
      <c r="B3" s="13" t="s">
        <v>1</v>
      </c>
      <c r="C3" s="46"/>
      <c r="D3" s="46"/>
      <c r="E3" s="51"/>
    </row>
    <row r="4" spans="2:5" ht="17.25" x14ac:dyDescent="0.2">
      <c r="B4" s="67" t="s">
        <v>40</v>
      </c>
      <c r="C4" s="68" t="s">
        <v>43</v>
      </c>
      <c r="D4" s="68" t="s">
        <v>44</v>
      </c>
      <c r="E4" s="69" t="s">
        <v>42</v>
      </c>
    </row>
    <row r="5" spans="2:5" ht="15" x14ac:dyDescent="0.2">
      <c r="B5" s="14" t="s">
        <v>2</v>
      </c>
      <c r="C5" s="70">
        <f>45+41+48+27+38</f>
        <v>199</v>
      </c>
      <c r="D5" s="70">
        <f>53+47+53+36+46</f>
        <v>235</v>
      </c>
      <c r="E5" s="54">
        <f>C5/D5*100</f>
        <v>84.680851063829792</v>
      </c>
    </row>
    <row r="6" spans="2:5" ht="15" x14ac:dyDescent="0.2">
      <c r="B6" s="14" t="s">
        <v>3</v>
      </c>
      <c r="C6" s="70">
        <f>40+62+50</f>
        <v>152</v>
      </c>
      <c r="D6" s="70">
        <f>53+70+62</f>
        <v>185</v>
      </c>
      <c r="E6" s="54">
        <f>C6/D6*100</f>
        <v>82.162162162162161</v>
      </c>
    </row>
    <row r="7" spans="2:5" ht="15" x14ac:dyDescent="0.2">
      <c r="B7" s="14" t="s">
        <v>4</v>
      </c>
      <c r="C7" s="70">
        <f>56+77</f>
        <v>133</v>
      </c>
      <c r="D7" s="70">
        <f>64+91</f>
        <v>155</v>
      </c>
      <c r="E7" s="54">
        <f>C7/D7*100</f>
        <v>85.806451612903217</v>
      </c>
    </row>
    <row r="8" spans="2:5" ht="15" x14ac:dyDescent="0.2">
      <c r="B8" s="20" t="s">
        <v>5</v>
      </c>
      <c r="C8" s="70"/>
      <c r="D8" s="70"/>
      <c r="E8" s="54">
        <f>AVERAGE(E5:E7)</f>
        <v>84.216488279631733</v>
      </c>
    </row>
    <row r="9" spans="2:5" ht="15.75" thickBot="1" x14ac:dyDescent="0.25">
      <c r="B9" s="48" t="s">
        <v>6</v>
      </c>
      <c r="C9" s="55"/>
      <c r="D9" s="55"/>
      <c r="E9" s="65">
        <v>1.8660000000000001</v>
      </c>
    </row>
    <row r="10" spans="2:5" ht="15" x14ac:dyDescent="0.2">
      <c r="B10" s="71"/>
      <c r="C10" s="70"/>
      <c r="D10" s="70"/>
      <c r="E10" s="72"/>
    </row>
    <row r="11" spans="2:5" ht="15.75" thickBot="1" x14ac:dyDescent="0.25">
      <c r="B11" s="17"/>
      <c r="C11" s="53"/>
      <c r="D11" s="53"/>
      <c r="E11" s="53"/>
    </row>
    <row r="12" spans="2:5" ht="15" x14ac:dyDescent="0.2">
      <c r="B12" s="13" t="s">
        <v>1</v>
      </c>
      <c r="C12" s="46"/>
      <c r="D12" s="46"/>
      <c r="E12" s="51"/>
    </row>
    <row r="13" spans="2:5" ht="18" x14ac:dyDescent="0.2">
      <c r="B13" s="58" t="s">
        <v>39</v>
      </c>
      <c r="C13" s="68" t="s">
        <v>43</v>
      </c>
      <c r="D13" s="68" t="s">
        <v>44</v>
      </c>
      <c r="E13" s="69" t="s">
        <v>42</v>
      </c>
    </row>
    <row r="14" spans="2:5" ht="15" x14ac:dyDescent="0.2">
      <c r="B14" s="14" t="s">
        <v>2</v>
      </c>
      <c r="C14" s="70">
        <f>54+58+54+43+54</f>
        <v>263</v>
      </c>
      <c r="D14" s="70">
        <f>73+66+69+82+85</f>
        <v>375</v>
      </c>
      <c r="E14" s="54">
        <f>C14/D14*100</f>
        <v>70.13333333333334</v>
      </c>
    </row>
    <row r="15" spans="2:5" ht="15" x14ac:dyDescent="0.2">
      <c r="B15" s="14" t="s">
        <v>3</v>
      </c>
      <c r="C15" s="70">
        <f>68+69</f>
        <v>137</v>
      </c>
      <c r="D15" s="70">
        <f>104+109</f>
        <v>213</v>
      </c>
      <c r="E15" s="54">
        <f>C15/D15*100</f>
        <v>64.319248826291073</v>
      </c>
    </row>
    <row r="16" spans="2:5" ht="15" x14ac:dyDescent="0.2">
      <c r="B16" s="14" t="s">
        <v>4</v>
      </c>
      <c r="C16" s="70">
        <f>80+61</f>
        <v>141</v>
      </c>
      <c r="D16" s="70">
        <f>109+98</f>
        <v>207</v>
      </c>
      <c r="E16" s="54">
        <f>C16/D16*100</f>
        <v>68.115942028985515</v>
      </c>
    </row>
    <row r="17" spans="2:5" ht="15" x14ac:dyDescent="0.2">
      <c r="B17" s="20" t="s">
        <v>5</v>
      </c>
      <c r="C17" s="70"/>
      <c r="D17" s="70"/>
      <c r="E17" s="54">
        <f>AVERAGE(E14:E16)</f>
        <v>67.522841396203304</v>
      </c>
    </row>
    <row r="18" spans="2:5" ht="15.75" thickBot="1" x14ac:dyDescent="0.25">
      <c r="B18" s="48" t="s">
        <v>6</v>
      </c>
      <c r="C18" s="55"/>
      <c r="D18" s="55"/>
      <c r="E18" s="65">
        <v>2.952</v>
      </c>
    </row>
    <row r="19" spans="2:5" ht="15" x14ac:dyDescent="0.2">
      <c r="B19" s="26" t="s">
        <v>41</v>
      </c>
      <c r="C19" s="53"/>
      <c r="D19" s="53"/>
      <c r="E19" s="53">
        <v>1.1999999999999999E-3</v>
      </c>
    </row>
    <row r="20" spans="2:5" ht="15.75" thickBot="1" x14ac:dyDescent="0.25">
      <c r="B20" s="53"/>
      <c r="C20" s="53"/>
      <c r="D20" s="53"/>
      <c r="E20" s="53"/>
    </row>
    <row r="21" spans="2:5" ht="15" x14ac:dyDescent="0.2">
      <c r="B21" s="13" t="s">
        <v>1</v>
      </c>
      <c r="C21" s="46"/>
      <c r="D21" s="46"/>
      <c r="E21" s="51"/>
    </row>
    <row r="22" spans="2:5" ht="18" x14ac:dyDescent="0.2">
      <c r="B22" s="58" t="s">
        <v>38</v>
      </c>
      <c r="C22" s="68" t="s">
        <v>43</v>
      </c>
      <c r="D22" s="68" t="s">
        <v>44</v>
      </c>
      <c r="E22" s="69" t="s">
        <v>42</v>
      </c>
    </row>
    <row r="23" spans="2:5" ht="15" x14ac:dyDescent="0.2">
      <c r="B23" s="14" t="s">
        <v>2</v>
      </c>
      <c r="C23" s="70">
        <f>43+36+33+32</f>
        <v>144</v>
      </c>
      <c r="D23" s="70">
        <f>55+56+67+54</f>
        <v>232</v>
      </c>
      <c r="E23" s="54">
        <f t="shared" ref="E23:E24" si="0">C23/D23*100</f>
        <v>62.068965517241381</v>
      </c>
    </row>
    <row r="24" spans="2:5" ht="15" x14ac:dyDescent="0.2">
      <c r="B24" s="14" t="s">
        <v>3</v>
      </c>
      <c r="C24" s="70">
        <f>87+67+86</f>
        <v>240</v>
      </c>
      <c r="D24" s="70">
        <f>116+106+116</f>
        <v>338</v>
      </c>
      <c r="E24" s="54">
        <f t="shared" si="0"/>
        <v>71.005917159763314</v>
      </c>
    </row>
    <row r="25" spans="2:5" ht="15" x14ac:dyDescent="0.2">
      <c r="B25" s="14" t="s">
        <v>4</v>
      </c>
      <c r="C25" s="73">
        <v>186</v>
      </c>
      <c r="D25" s="73">
        <v>272</v>
      </c>
      <c r="E25" s="54">
        <v>68.382352941176478</v>
      </c>
    </row>
    <row r="26" spans="2:5" ht="15" x14ac:dyDescent="0.2">
      <c r="B26" s="20" t="s">
        <v>5</v>
      </c>
      <c r="C26" s="73"/>
      <c r="D26" s="73"/>
      <c r="E26" s="54">
        <f>AVERAGE(E23:E25)</f>
        <v>67.152411872727058</v>
      </c>
    </row>
    <row r="27" spans="2:5" ht="15.75" thickBot="1" x14ac:dyDescent="0.25">
      <c r="B27" s="48" t="s">
        <v>6</v>
      </c>
      <c r="C27" s="60"/>
      <c r="D27" s="60"/>
      <c r="E27" s="65">
        <v>4.5940000000000003</v>
      </c>
    </row>
    <row r="28" spans="2:5" ht="15" x14ac:dyDescent="0.2">
      <c r="B28" s="26" t="s">
        <v>41</v>
      </c>
      <c r="C28" s="53"/>
      <c r="D28" s="53"/>
      <c r="E28" s="53">
        <v>4.0000000000000001E-3</v>
      </c>
    </row>
    <row r="29" spans="2:5" ht="15.75" thickBot="1" x14ac:dyDescent="0.25">
      <c r="B29" s="53"/>
      <c r="C29" s="53"/>
      <c r="D29" s="53"/>
      <c r="E29" s="53"/>
    </row>
    <row r="30" spans="2:5" ht="15" x14ac:dyDescent="0.2">
      <c r="B30" s="13" t="s">
        <v>1</v>
      </c>
      <c r="C30" s="46"/>
      <c r="D30" s="46"/>
      <c r="E30" s="51"/>
    </row>
    <row r="31" spans="2:5" ht="18" x14ac:dyDescent="0.2">
      <c r="B31" s="58" t="s">
        <v>45</v>
      </c>
      <c r="C31" s="68" t="s">
        <v>43</v>
      </c>
      <c r="D31" s="68" t="s">
        <v>44</v>
      </c>
      <c r="E31" s="69" t="s">
        <v>42</v>
      </c>
    </row>
    <row r="32" spans="2:5" ht="15" x14ac:dyDescent="0.2">
      <c r="B32" s="14" t="s">
        <v>2</v>
      </c>
      <c r="C32" s="70">
        <f>34+52+56+45</f>
        <v>187</v>
      </c>
      <c r="D32" s="70">
        <f>45+60+66+58</f>
        <v>229</v>
      </c>
      <c r="E32" s="54">
        <f>C32/D32*100</f>
        <v>81.659388646288207</v>
      </c>
    </row>
    <row r="33" spans="2:5" ht="15" x14ac:dyDescent="0.2">
      <c r="B33" s="14" t="s">
        <v>3</v>
      </c>
      <c r="C33" s="70">
        <f>87+85</f>
        <v>172</v>
      </c>
      <c r="D33" s="70">
        <f>102+97</f>
        <v>199</v>
      </c>
      <c r="E33" s="54">
        <f>C33/D33*100</f>
        <v>86.4321608040201</v>
      </c>
    </row>
    <row r="34" spans="2:5" ht="15" x14ac:dyDescent="0.2">
      <c r="B34" s="14" t="s">
        <v>4</v>
      </c>
      <c r="C34" s="70">
        <f>104+96</f>
        <v>200</v>
      </c>
      <c r="D34" s="70">
        <f>123+111</f>
        <v>234</v>
      </c>
      <c r="E34" s="54">
        <f>C34/D34*100</f>
        <v>85.470085470085465</v>
      </c>
    </row>
    <row r="35" spans="2:5" ht="15" x14ac:dyDescent="0.2">
      <c r="B35" s="20" t="s">
        <v>5</v>
      </c>
      <c r="C35" s="70"/>
      <c r="D35" s="70"/>
      <c r="E35" s="54">
        <f>AVERAGE(E32:E34)</f>
        <v>84.520544973464595</v>
      </c>
    </row>
    <row r="36" spans="2:5" ht="15.75" thickBot="1" x14ac:dyDescent="0.25">
      <c r="B36" s="48" t="s">
        <v>6</v>
      </c>
      <c r="C36" s="55"/>
      <c r="D36" s="55"/>
      <c r="E36" s="65">
        <v>2.524</v>
      </c>
    </row>
    <row r="37" spans="2:5" ht="15" x14ac:dyDescent="0.2">
      <c r="B37" s="26" t="s">
        <v>41</v>
      </c>
      <c r="C37" s="53"/>
      <c r="D37" s="53"/>
      <c r="E37" s="53">
        <v>0.87490000000000001</v>
      </c>
    </row>
  </sheetData>
  <phoneticPr fontId="30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Q17"/>
  <sheetViews>
    <sheetView workbookViewId="0">
      <selection activeCell="J23" sqref="J23"/>
    </sheetView>
  </sheetViews>
  <sheetFormatPr defaultColWidth="8.875" defaultRowHeight="14.25" x14ac:dyDescent="0.2"/>
  <cols>
    <col min="3" max="3" width="29.5" customWidth="1"/>
  </cols>
  <sheetData>
    <row r="3" spans="2:17" ht="33" customHeight="1" thickBot="1" x14ac:dyDescent="0.25">
      <c r="C3" s="52" t="s">
        <v>50</v>
      </c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spans="2:17" ht="30.75" customHeight="1" x14ac:dyDescent="0.2">
      <c r="B4" s="57"/>
      <c r="C4" s="74" t="s">
        <v>51</v>
      </c>
      <c r="D4" s="83" t="s">
        <v>52</v>
      </c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5"/>
      <c r="Q4" s="57"/>
    </row>
    <row r="5" spans="2:17" ht="24" customHeight="1" x14ac:dyDescent="0.2">
      <c r="B5" s="57"/>
      <c r="C5" s="75" t="s">
        <v>46</v>
      </c>
      <c r="D5" s="76">
        <v>0</v>
      </c>
      <c r="E5" s="77">
        <v>15</v>
      </c>
      <c r="F5" s="77">
        <v>30</v>
      </c>
      <c r="G5" s="77">
        <v>45</v>
      </c>
      <c r="H5" s="77">
        <v>60</v>
      </c>
      <c r="I5" s="77">
        <v>75</v>
      </c>
      <c r="J5" s="77">
        <v>90</v>
      </c>
      <c r="K5" s="77">
        <v>105</v>
      </c>
      <c r="L5" s="77">
        <v>120</v>
      </c>
      <c r="M5" s="77">
        <v>135</v>
      </c>
      <c r="N5" s="77">
        <v>150</v>
      </c>
      <c r="O5" s="77">
        <v>180</v>
      </c>
      <c r="P5" s="69">
        <v>210</v>
      </c>
      <c r="Q5" s="57"/>
    </row>
    <row r="6" spans="2:17" ht="24" customHeight="1" thickBot="1" x14ac:dyDescent="0.25">
      <c r="B6" s="57"/>
      <c r="C6" s="78"/>
      <c r="D6" s="64">
        <v>0</v>
      </c>
      <c r="E6" s="55">
        <v>0</v>
      </c>
      <c r="F6" s="55">
        <v>0</v>
      </c>
      <c r="G6" s="55">
        <v>0</v>
      </c>
      <c r="H6" s="55">
        <v>17.391304349999999</v>
      </c>
      <c r="I6" s="55">
        <v>46.511627910000001</v>
      </c>
      <c r="J6" s="55">
        <v>74.093264250000004</v>
      </c>
      <c r="K6" s="55">
        <v>64.375</v>
      </c>
      <c r="L6" s="55">
        <v>42.222222219999999</v>
      </c>
      <c r="M6" s="55">
        <v>26.903553299999999</v>
      </c>
      <c r="N6" s="55">
        <v>16.304347830000001</v>
      </c>
      <c r="O6" s="55">
        <v>7.407407407</v>
      </c>
      <c r="P6" s="56">
        <v>4.0816326529999998</v>
      </c>
      <c r="Q6" s="57"/>
    </row>
    <row r="7" spans="2:17" ht="15.75" x14ac:dyDescent="0.2">
      <c r="B7" s="57"/>
      <c r="C7" s="53"/>
      <c r="D7" s="53"/>
      <c r="E7" s="53"/>
      <c r="F7" s="53"/>
      <c r="G7" s="53"/>
      <c r="H7" s="53"/>
      <c r="I7" s="53"/>
      <c r="J7" s="53"/>
      <c r="K7" s="53"/>
      <c r="L7" s="53"/>
      <c r="M7" s="53"/>
      <c r="N7" s="53"/>
      <c r="O7" s="53"/>
      <c r="P7" s="53"/>
      <c r="Q7" s="57"/>
    </row>
    <row r="8" spans="2:17" ht="16.5" thickBot="1" x14ac:dyDescent="0.25">
      <c r="B8" s="57"/>
      <c r="C8" s="52"/>
      <c r="D8" s="53"/>
      <c r="E8" s="53"/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7"/>
    </row>
    <row r="9" spans="2:17" ht="30.75" customHeight="1" x14ac:dyDescent="0.2">
      <c r="B9" s="57"/>
      <c r="C9" s="74" t="s">
        <v>1</v>
      </c>
      <c r="D9" s="86" t="s">
        <v>53</v>
      </c>
      <c r="E9" s="87"/>
      <c r="F9" s="87"/>
      <c r="G9" s="87"/>
      <c r="H9" s="87"/>
      <c r="I9" s="87"/>
      <c r="J9" s="87"/>
      <c r="K9" s="87"/>
      <c r="L9" s="87"/>
      <c r="M9" s="87"/>
      <c r="N9" s="87"/>
      <c r="O9" s="87"/>
      <c r="P9" s="88"/>
      <c r="Q9" s="57"/>
    </row>
    <row r="10" spans="2:17" ht="24" customHeight="1" x14ac:dyDescent="0.2">
      <c r="B10" s="57"/>
      <c r="C10" s="75" t="s">
        <v>47</v>
      </c>
      <c r="D10" s="77">
        <v>0</v>
      </c>
      <c r="E10" s="77">
        <v>15</v>
      </c>
      <c r="F10" s="77">
        <v>30</v>
      </c>
      <c r="G10" s="77">
        <v>45</v>
      </c>
      <c r="H10" s="77">
        <v>60</v>
      </c>
      <c r="I10" s="77">
        <v>75</v>
      </c>
      <c r="J10" s="77">
        <v>90</v>
      </c>
      <c r="K10" s="77">
        <v>105</v>
      </c>
      <c r="L10" s="77">
        <v>120</v>
      </c>
      <c r="M10" s="77">
        <v>135</v>
      </c>
      <c r="N10" s="77">
        <v>150</v>
      </c>
      <c r="O10" s="77">
        <v>180</v>
      </c>
      <c r="P10" s="69">
        <v>210</v>
      </c>
      <c r="Q10" s="57"/>
    </row>
    <row r="11" spans="2:17" ht="24.75" customHeight="1" thickBot="1" x14ac:dyDescent="0.25">
      <c r="B11" s="57"/>
      <c r="C11" s="78"/>
      <c r="D11" s="66">
        <v>0</v>
      </c>
      <c r="E11" s="63">
        <v>0</v>
      </c>
      <c r="F11" s="63">
        <v>0</v>
      </c>
      <c r="G11" s="63">
        <v>0</v>
      </c>
      <c r="H11" s="63">
        <v>12.6984127</v>
      </c>
      <c r="I11" s="63">
        <v>30</v>
      </c>
      <c r="J11" s="63">
        <v>61.98347107</v>
      </c>
      <c r="K11" s="63">
        <v>76.410256410000002</v>
      </c>
      <c r="L11" s="63">
        <v>62.091503269999997</v>
      </c>
      <c r="M11" s="63">
        <v>40.58823529</v>
      </c>
      <c r="N11" s="63">
        <v>20.93023256</v>
      </c>
      <c r="O11" s="63">
        <v>8.8235294119999992</v>
      </c>
      <c r="P11" s="65">
        <v>6.5476190479999996</v>
      </c>
      <c r="Q11" s="57"/>
    </row>
    <row r="12" spans="2:17" ht="15.75" x14ac:dyDescent="0.2">
      <c r="B12" s="57"/>
      <c r="C12" s="53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57"/>
    </row>
    <row r="13" spans="2:17" ht="16.5" thickBot="1" x14ac:dyDescent="0.25">
      <c r="B13" s="57"/>
      <c r="C13" s="52"/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7"/>
    </row>
    <row r="14" spans="2:17" ht="30" customHeight="1" x14ac:dyDescent="0.2">
      <c r="B14" s="57"/>
      <c r="C14" s="74" t="s">
        <v>1</v>
      </c>
      <c r="D14" s="86" t="s">
        <v>53</v>
      </c>
      <c r="E14" s="87"/>
      <c r="F14" s="87"/>
      <c r="G14" s="87"/>
      <c r="H14" s="87"/>
      <c r="I14" s="87"/>
      <c r="J14" s="87"/>
      <c r="K14" s="87"/>
      <c r="L14" s="87"/>
      <c r="M14" s="87"/>
      <c r="N14" s="87"/>
      <c r="O14" s="87"/>
      <c r="P14" s="88"/>
      <c r="Q14" s="57"/>
    </row>
    <row r="15" spans="2:17" ht="24" customHeight="1" x14ac:dyDescent="0.3">
      <c r="B15" s="57"/>
      <c r="C15" s="75" t="s">
        <v>54</v>
      </c>
      <c r="D15" s="77">
        <v>0</v>
      </c>
      <c r="E15" s="77">
        <v>15</v>
      </c>
      <c r="F15" s="77">
        <v>30</v>
      </c>
      <c r="G15" s="77">
        <v>45</v>
      </c>
      <c r="H15" s="77">
        <v>60</v>
      </c>
      <c r="I15" s="77">
        <v>75</v>
      </c>
      <c r="J15" s="77">
        <v>90</v>
      </c>
      <c r="K15" s="77">
        <v>105</v>
      </c>
      <c r="L15" s="77">
        <v>120</v>
      </c>
      <c r="M15" s="77">
        <v>135</v>
      </c>
      <c r="N15" s="77">
        <v>150</v>
      </c>
      <c r="O15" s="77">
        <v>180</v>
      </c>
      <c r="P15" s="69">
        <v>210</v>
      </c>
      <c r="Q15" s="57"/>
    </row>
    <row r="16" spans="2:17" ht="25.5" customHeight="1" thickBot="1" x14ac:dyDescent="0.25">
      <c r="B16" s="57"/>
      <c r="C16" s="78"/>
      <c r="D16" s="66">
        <v>0</v>
      </c>
      <c r="E16" s="63">
        <v>0</v>
      </c>
      <c r="F16" s="63">
        <v>0</v>
      </c>
      <c r="G16" s="63">
        <v>0</v>
      </c>
      <c r="H16" s="63">
        <v>2</v>
      </c>
      <c r="I16" s="63">
        <v>9.7297297300000007</v>
      </c>
      <c r="J16" s="63">
        <v>33.142857139999997</v>
      </c>
      <c r="K16" s="63">
        <v>60.869565219999998</v>
      </c>
      <c r="L16" s="63">
        <v>69.268292680000002</v>
      </c>
      <c r="M16" s="63">
        <v>53.157894740000003</v>
      </c>
      <c r="N16" s="63">
        <v>30.90909091</v>
      </c>
      <c r="O16" s="63">
        <v>9.6385542169999994</v>
      </c>
      <c r="P16" s="65">
        <v>3.8043478259999999</v>
      </c>
      <c r="Q16" s="57"/>
    </row>
    <row r="17" spans="2:17" ht="15.75" x14ac:dyDescent="0.2"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</row>
  </sheetData>
  <mergeCells count="3">
    <mergeCell ref="D4:P4"/>
    <mergeCell ref="D9:P9"/>
    <mergeCell ref="D14:P14"/>
  </mergeCells>
  <phoneticPr fontId="27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72"/>
  <sheetViews>
    <sheetView topLeftCell="A43" workbookViewId="0">
      <selection activeCell="C65" sqref="C65:D65"/>
    </sheetView>
  </sheetViews>
  <sheetFormatPr defaultColWidth="8.875" defaultRowHeight="14.25" x14ac:dyDescent="0.2"/>
  <cols>
    <col min="2" max="2" width="75.875" customWidth="1"/>
    <col min="3" max="3" width="18.875" customWidth="1"/>
    <col min="4" max="4" width="18.625" customWidth="1"/>
  </cols>
  <sheetData>
    <row r="2" spans="2:4" ht="30" customHeight="1" thickBot="1" x14ac:dyDescent="0.25">
      <c r="B2" s="82" t="s">
        <v>0</v>
      </c>
      <c r="C2" s="82"/>
      <c r="D2" s="82"/>
    </row>
    <row r="3" spans="2:4" ht="15" x14ac:dyDescent="0.2">
      <c r="B3" s="1" t="s">
        <v>1</v>
      </c>
      <c r="C3" s="79" t="s">
        <v>49</v>
      </c>
      <c r="D3" s="80"/>
    </row>
    <row r="4" spans="2:4" ht="17.25" x14ac:dyDescent="0.3">
      <c r="B4" s="2" t="s">
        <v>7</v>
      </c>
      <c r="C4" s="24">
        <v>0</v>
      </c>
      <c r="D4" s="25">
        <v>50</v>
      </c>
    </row>
    <row r="5" spans="2:4" x14ac:dyDescent="0.2">
      <c r="B5" s="5" t="s">
        <v>2</v>
      </c>
      <c r="C5" s="21">
        <v>84.5</v>
      </c>
      <c r="D5" s="42">
        <v>18.309999999999999</v>
      </c>
    </row>
    <row r="6" spans="2:4" x14ac:dyDescent="0.2">
      <c r="B6" s="5" t="s">
        <v>3</v>
      </c>
      <c r="C6" s="21">
        <v>86.38</v>
      </c>
      <c r="D6" s="42">
        <v>16.3</v>
      </c>
    </row>
    <row r="7" spans="2:4" x14ac:dyDescent="0.2">
      <c r="B7" s="5" t="s">
        <v>4</v>
      </c>
      <c r="C7" s="21">
        <v>89.5</v>
      </c>
      <c r="D7" s="42">
        <v>16.59</v>
      </c>
    </row>
    <row r="8" spans="2:4" ht="15" x14ac:dyDescent="0.2">
      <c r="B8" s="8" t="s">
        <v>5</v>
      </c>
      <c r="C8" s="15">
        <f t="shared" ref="C8:D8" si="0">AVERAGE(C5:C7)</f>
        <v>86.793333333333337</v>
      </c>
      <c r="D8" s="16">
        <f t="shared" si="0"/>
        <v>17.066666666666666</v>
      </c>
    </row>
    <row r="9" spans="2:4" ht="15" thickBot="1" x14ac:dyDescent="0.25">
      <c r="B9" s="9" t="s">
        <v>6</v>
      </c>
      <c r="C9" s="10">
        <v>2.5249999999999999</v>
      </c>
      <c r="D9" s="11">
        <v>1.0860000000000001</v>
      </c>
    </row>
    <row r="12" spans="2:4" ht="15" thickBot="1" x14ac:dyDescent="0.25"/>
    <row r="13" spans="2:4" ht="15" x14ac:dyDescent="0.2">
      <c r="B13" s="37" t="s">
        <v>1</v>
      </c>
      <c r="C13" s="79" t="s">
        <v>49</v>
      </c>
      <c r="D13" s="80"/>
    </row>
    <row r="14" spans="2:4" ht="17.25" x14ac:dyDescent="0.3">
      <c r="B14" s="2" t="s">
        <v>28</v>
      </c>
      <c r="C14" s="24">
        <v>0</v>
      </c>
      <c r="D14" s="25">
        <v>50</v>
      </c>
    </row>
    <row r="15" spans="2:4" x14ac:dyDescent="0.2">
      <c r="B15" s="5" t="s">
        <v>2</v>
      </c>
      <c r="C15" s="21">
        <v>75.88</v>
      </c>
      <c r="D15" s="42">
        <v>24.13</v>
      </c>
    </row>
    <row r="16" spans="2:4" x14ac:dyDescent="0.2">
      <c r="B16" s="5" t="s">
        <v>3</v>
      </c>
      <c r="C16" s="43">
        <v>62</v>
      </c>
      <c r="D16" s="44">
        <v>19.63</v>
      </c>
    </row>
    <row r="17" spans="2:4" x14ac:dyDescent="0.2">
      <c r="B17" s="5" t="s">
        <v>4</v>
      </c>
      <c r="C17" s="43">
        <v>68.8</v>
      </c>
      <c r="D17" s="44">
        <v>14.29</v>
      </c>
    </row>
    <row r="18" spans="2:4" ht="15" x14ac:dyDescent="0.2">
      <c r="B18" s="8" t="s">
        <v>5</v>
      </c>
      <c r="C18" s="15">
        <f t="shared" ref="C18:D18" si="1">AVERAGE(C15:C17)</f>
        <v>68.893333333333331</v>
      </c>
      <c r="D18" s="16">
        <f t="shared" si="1"/>
        <v>19.349999999999998</v>
      </c>
    </row>
    <row r="19" spans="2:4" ht="15" thickBot="1" x14ac:dyDescent="0.25">
      <c r="B19" s="9" t="s">
        <v>6</v>
      </c>
      <c r="C19" s="10">
        <v>6.94</v>
      </c>
      <c r="D19" s="11">
        <v>4.9260000000000002</v>
      </c>
    </row>
    <row r="20" spans="2:4" x14ac:dyDescent="0.2">
      <c r="B20" s="26" t="s">
        <v>27</v>
      </c>
      <c r="C20" s="6">
        <v>1.37E-2</v>
      </c>
      <c r="D20" s="6">
        <v>0.47689999999999999</v>
      </c>
    </row>
    <row r="22" spans="2:4" ht="15" thickBot="1" x14ac:dyDescent="0.25"/>
    <row r="23" spans="2:4" ht="15" x14ac:dyDescent="0.2">
      <c r="B23" s="37" t="s">
        <v>1</v>
      </c>
      <c r="C23" s="79" t="s">
        <v>49</v>
      </c>
      <c r="D23" s="80"/>
    </row>
    <row r="24" spans="2:4" ht="17.25" x14ac:dyDescent="0.3">
      <c r="B24" s="2" t="s">
        <v>8</v>
      </c>
      <c r="C24" s="24">
        <v>0</v>
      </c>
      <c r="D24" s="25">
        <v>50</v>
      </c>
    </row>
    <row r="25" spans="2:4" x14ac:dyDescent="0.2">
      <c r="B25" s="5" t="s">
        <v>2</v>
      </c>
      <c r="C25" s="21">
        <v>83.58</v>
      </c>
      <c r="D25" s="42">
        <v>14.93</v>
      </c>
    </row>
    <row r="26" spans="2:4" x14ac:dyDescent="0.2">
      <c r="B26" s="5" t="s">
        <v>3</v>
      </c>
      <c r="C26" s="21">
        <v>79.55</v>
      </c>
      <c r="D26" s="42">
        <v>27.53</v>
      </c>
    </row>
    <row r="27" spans="2:4" x14ac:dyDescent="0.2">
      <c r="B27" s="5" t="s">
        <v>4</v>
      </c>
      <c r="C27" s="21">
        <v>74.88</v>
      </c>
      <c r="D27" s="42">
        <v>22.99</v>
      </c>
    </row>
    <row r="28" spans="2:4" ht="15" x14ac:dyDescent="0.2">
      <c r="B28" s="8" t="s">
        <v>5</v>
      </c>
      <c r="C28" s="15">
        <f t="shared" ref="C28:D28" si="2">AVERAGE(C25:C27)</f>
        <v>79.336666666666659</v>
      </c>
      <c r="D28" s="16">
        <f t="shared" si="2"/>
        <v>21.816666666666666</v>
      </c>
    </row>
    <row r="29" spans="2:4" ht="15" thickBot="1" x14ac:dyDescent="0.25">
      <c r="B29" s="9" t="s">
        <v>6</v>
      </c>
      <c r="C29" s="10">
        <v>4.3540000000000001</v>
      </c>
      <c r="D29" s="11">
        <v>6.3810000000000002</v>
      </c>
    </row>
    <row r="30" spans="2:4" x14ac:dyDescent="0.2">
      <c r="B30" s="26" t="s">
        <v>27</v>
      </c>
      <c r="C30" s="21">
        <v>6.2199999999999998E-2</v>
      </c>
      <c r="D30" s="42">
        <v>0.27260000000000001</v>
      </c>
    </row>
    <row r="32" spans="2:4" ht="15" thickBot="1" x14ac:dyDescent="0.25"/>
    <row r="33" spans="2:4" ht="15" x14ac:dyDescent="0.2">
      <c r="B33" s="1" t="s">
        <v>1</v>
      </c>
      <c r="C33" s="79" t="s">
        <v>49</v>
      </c>
      <c r="D33" s="80"/>
    </row>
    <row r="34" spans="2:4" ht="17.25" x14ac:dyDescent="0.3">
      <c r="B34" s="2" t="s">
        <v>9</v>
      </c>
      <c r="C34" s="24">
        <v>0</v>
      </c>
      <c r="D34" s="25">
        <v>50</v>
      </c>
    </row>
    <row r="35" spans="2:4" x14ac:dyDescent="0.2">
      <c r="B35" s="5" t="s">
        <v>2</v>
      </c>
      <c r="C35" s="21">
        <v>56.32</v>
      </c>
      <c r="D35" s="42">
        <v>19.5</v>
      </c>
    </row>
    <row r="36" spans="2:4" x14ac:dyDescent="0.2">
      <c r="B36" s="5" t="s">
        <v>3</v>
      </c>
      <c r="C36" s="21">
        <v>62.31</v>
      </c>
      <c r="D36" s="42">
        <v>28.29</v>
      </c>
    </row>
    <row r="37" spans="2:4" x14ac:dyDescent="0.2">
      <c r="B37" s="5" t="s">
        <v>4</v>
      </c>
      <c r="C37" s="21">
        <v>73.72</v>
      </c>
      <c r="D37" s="42">
        <v>12.81</v>
      </c>
    </row>
    <row r="38" spans="2:4" ht="15" x14ac:dyDescent="0.2">
      <c r="B38" s="8" t="s">
        <v>5</v>
      </c>
      <c r="C38" s="15">
        <f t="shared" ref="C38:D38" si="3">AVERAGE(C35:C37)</f>
        <v>64.11666666666666</v>
      </c>
      <c r="D38" s="16">
        <f t="shared" si="3"/>
        <v>20.2</v>
      </c>
    </row>
    <row r="39" spans="2:4" ht="15" thickBot="1" x14ac:dyDescent="0.25">
      <c r="B39" s="9" t="s">
        <v>6</v>
      </c>
      <c r="C39" s="10">
        <v>8.84</v>
      </c>
      <c r="D39" s="11">
        <v>7.7640000000000002</v>
      </c>
    </row>
    <row r="40" spans="2:4" x14ac:dyDescent="0.2">
      <c r="B40" s="26" t="s">
        <v>27</v>
      </c>
      <c r="C40" s="21">
        <v>1.29E-2</v>
      </c>
      <c r="D40" s="42">
        <v>0.52680000000000005</v>
      </c>
    </row>
    <row r="44" spans="2:4" ht="15" thickBot="1" x14ac:dyDescent="0.25"/>
    <row r="45" spans="2:4" ht="15" x14ac:dyDescent="0.2">
      <c r="B45" s="1" t="s">
        <v>1</v>
      </c>
      <c r="C45" s="79" t="s">
        <v>49</v>
      </c>
      <c r="D45" s="80"/>
    </row>
    <row r="46" spans="2:4" ht="17.25" x14ac:dyDescent="0.3">
      <c r="B46" s="45" t="s">
        <v>10</v>
      </c>
      <c r="C46" s="34">
        <v>0</v>
      </c>
      <c r="D46" s="35">
        <v>50</v>
      </c>
    </row>
    <row r="47" spans="2:4" x14ac:dyDescent="0.2">
      <c r="B47" s="5" t="s">
        <v>2</v>
      </c>
      <c r="C47" s="21">
        <v>83.95</v>
      </c>
      <c r="D47" s="42">
        <v>39.090000000000003</v>
      </c>
    </row>
    <row r="48" spans="2:4" x14ac:dyDescent="0.2">
      <c r="B48" s="5" t="s">
        <v>3</v>
      </c>
      <c r="C48" s="23">
        <v>88.85</v>
      </c>
      <c r="D48" s="30">
        <v>30.78</v>
      </c>
    </row>
    <row r="49" spans="2:4" x14ac:dyDescent="0.2">
      <c r="B49" s="5" t="s">
        <v>4</v>
      </c>
      <c r="C49" s="23">
        <v>80.98</v>
      </c>
      <c r="D49" s="30">
        <v>42.41</v>
      </c>
    </row>
    <row r="50" spans="2:4" ht="15" x14ac:dyDescent="0.2">
      <c r="B50" s="8" t="s">
        <v>5</v>
      </c>
      <c r="C50" s="22">
        <f>(C47+C48+C49)/3</f>
        <v>84.593333333333348</v>
      </c>
      <c r="D50" s="27">
        <f t="shared" ref="D50" si="4">(D47+D48+D49)/3</f>
        <v>37.426666666666669</v>
      </c>
    </row>
    <row r="51" spans="2:4" ht="15" thickBot="1" x14ac:dyDescent="0.25">
      <c r="B51" s="9" t="s">
        <v>6</v>
      </c>
      <c r="C51" s="10">
        <v>3.9740000000000002</v>
      </c>
      <c r="D51" s="11">
        <v>5.9909999999999997</v>
      </c>
    </row>
    <row r="52" spans="2:4" x14ac:dyDescent="0.2">
      <c r="B52" s="26"/>
      <c r="C52" s="22"/>
      <c r="D52" s="22"/>
    </row>
    <row r="54" spans="2:4" ht="15" thickBot="1" x14ac:dyDescent="0.25"/>
    <row r="55" spans="2:4" ht="15" x14ac:dyDescent="0.2">
      <c r="B55" s="37" t="s">
        <v>1</v>
      </c>
      <c r="C55" s="79" t="s">
        <v>49</v>
      </c>
      <c r="D55" s="80"/>
    </row>
    <row r="56" spans="2:4" ht="17.25" x14ac:dyDescent="0.3">
      <c r="B56" s="2" t="s">
        <v>11</v>
      </c>
      <c r="C56" s="24">
        <v>0</v>
      </c>
      <c r="D56" s="25">
        <v>50</v>
      </c>
    </row>
    <row r="57" spans="2:4" x14ac:dyDescent="0.2">
      <c r="B57" s="5" t="s">
        <v>2</v>
      </c>
      <c r="C57" s="43">
        <v>70.099999999999994</v>
      </c>
      <c r="D57" s="44">
        <v>22.4</v>
      </c>
    </row>
    <row r="58" spans="2:4" x14ac:dyDescent="0.2">
      <c r="B58" s="5" t="s">
        <v>3</v>
      </c>
      <c r="C58" s="21">
        <v>75.73</v>
      </c>
      <c r="D58" s="42">
        <v>27.25</v>
      </c>
    </row>
    <row r="59" spans="2:4" x14ac:dyDescent="0.2">
      <c r="B59" s="5" t="s">
        <v>4</v>
      </c>
      <c r="C59" s="15">
        <v>65.25</v>
      </c>
      <c r="D59" s="16">
        <v>16.350000000000001</v>
      </c>
    </row>
    <row r="60" spans="2:4" ht="15" x14ac:dyDescent="0.2">
      <c r="B60" s="8" t="s">
        <v>5</v>
      </c>
      <c r="C60" s="15">
        <f>AVERAGE(C57:C59)</f>
        <v>70.36</v>
      </c>
      <c r="D60" s="16">
        <f t="shared" ref="D60" si="5">AVERAGE(D57:D59)</f>
        <v>22</v>
      </c>
    </row>
    <row r="61" spans="2:4" ht="15" thickBot="1" x14ac:dyDescent="0.25">
      <c r="B61" s="9" t="s">
        <v>6</v>
      </c>
      <c r="C61" s="10">
        <v>5.2450000000000001</v>
      </c>
      <c r="D61" s="11">
        <v>5.4610000000000003</v>
      </c>
    </row>
    <row r="62" spans="2:4" x14ac:dyDescent="0.2">
      <c r="B62" s="26" t="s">
        <v>30</v>
      </c>
      <c r="C62" s="6">
        <v>0.02</v>
      </c>
      <c r="D62" s="6">
        <v>0.03</v>
      </c>
    </row>
    <row r="64" spans="2:4" ht="15" thickBot="1" x14ac:dyDescent="0.25"/>
    <row r="65" spans="2:4" ht="15" x14ac:dyDescent="0.2">
      <c r="B65" s="37" t="s">
        <v>1</v>
      </c>
      <c r="C65" s="79" t="s">
        <v>49</v>
      </c>
      <c r="D65" s="80"/>
    </row>
    <row r="66" spans="2:4" ht="17.25" x14ac:dyDescent="0.3">
      <c r="B66" s="2" t="s">
        <v>12</v>
      </c>
      <c r="C66" s="24">
        <v>0</v>
      </c>
      <c r="D66" s="25">
        <v>50</v>
      </c>
    </row>
    <row r="67" spans="2:4" x14ac:dyDescent="0.2">
      <c r="B67" s="5" t="s">
        <v>2</v>
      </c>
      <c r="C67" s="21">
        <v>56.09</v>
      </c>
      <c r="D67" s="42">
        <v>23.1</v>
      </c>
    </row>
    <row r="68" spans="2:4" x14ac:dyDescent="0.2">
      <c r="B68" s="5" t="s">
        <v>3</v>
      </c>
      <c r="C68" s="15">
        <v>75.25</v>
      </c>
      <c r="D68" s="16">
        <v>21.25</v>
      </c>
    </row>
    <row r="69" spans="2:4" x14ac:dyDescent="0.2">
      <c r="B69" s="5" t="s">
        <v>4</v>
      </c>
      <c r="C69" s="15">
        <v>68.33</v>
      </c>
      <c r="D69" s="16">
        <v>15.35</v>
      </c>
    </row>
    <row r="70" spans="2:4" ht="15" x14ac:dyDescent="0.2">
      <c r="B70" s="8" t="s">
        <v>5</v>
      </c>
      <c r="C70" s="15">
        <f t="shared" ref="C70:D70" si="6">AVERAGE(C67:C69)</f>
        <v>66.556666666666672</v>
      </c>
      <c r="D70" s="16">
        <f t="shared" si="6"/>
        <v>19.900000000000002</v>
      </c>
    </row>
    <row r="71" spans="2:4" ht="15" thickBot="1" x14ac:dyDescent="0.25">
      <c r="B71" s="9" t="s">
        <v>6</v>
      </c>
      <c r="C71" s="10">
        <v>9.702</v>
      </c>
      <c r="D71" s="11">
        <v>4.048</v>
      </c>
    </row>
    <row r="72" spans="2:4" x14ac:dyDescent="0.2">
      <c r="B72" s="26" t="s">
        <v>30</v>
      </c>
      <c r="C72" s="6">
        <v>4.0800000000000003E-2</v>
      </c>
      <c r="D72" s="7">
        <v>1.37E-2</v>
      </c>
    </row>
  </sheetData>
  <mergeCells count="8">
    <mergeCell ref="C55:D55"/>
    <mergeCell ref="C65:D65"/>
    <mergeCell ref="C3:D3"/>
    <mergeCell ref="B2:D2"/>
    <mergeCell ref="C13:D13"/>
    <mergeCell ref="C23:D23"/>
    <mergeCell ref="C33:D33"/>
    <mergeCell ref="C45:D45"/>
  </mergeCells>
  <phoneticPr fontId="2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53"/>
  <sheetViews>
    <sheetView tabSelected="1" topLeftCell="H34" zoomScaleNormal="100" workbookViewId="0">
      <selection activeCell="K57" sqref="K57"/>
    </sheetView>
  </sheetViews>
  <sheetFormatPr defaultColWidth="8.875" defaultRowHeight="14.25" x14ac:dyDescent="0.2"/>
  <cols>
    <col min="2" max="2" width="78.125" customWidth="1"/>
    <col min="3" max="3" width="17.375" customWidth="1"/>
    <col min="4" max="4" width="17.125" customWidth="1"/>
    <col min="7" max="7" width="63.125" customWidth="1"/>
    <col min="8" max="9" width="18.125" customWidth="1"/>
    <col min="12" max="12" width="62.625" customWidth="1"/>
    <col min="13" max="14" width="18.125" customWidth="1"/>
  </cols>
  <sheetData>
    <row r="2" spans="2:15" x14ac:dyDescent="0.2">
      <c r="B2" s="33"/>
    </row>
    <row r="5" spans="2:15" ht="30" customHeight="1" thickBot="1" x14ac:dyDescent="0.25">
      <c r="B5" s="50" t="s">
        <v>0</v>
      </c>
      <c r="C5" s="50"/>
      <c r="D5" s="50"/>
      <c r="E5" s="50"/>
      <c r="F5" s="50"/>
      <c r="G5" s="50" t="s">
        <v>31</v>
      </c>
      <c r="L5" s="50" t="s">
        <v>22</v>
      </c>
      <c r="M5" s="6"/>
      <c r="N5" s="6"/>
      <c r="O5" s="6"/>
    </row>
    <row r="6" spans="2:15" ht="15" x14ac:dyDescent="0.2">
      <c r="B6" s="13" t="s">
        <v>1</v>
      </c>
      <c r="C6" s="81" t="s">
        <v>26</v>
      </c>
      <c r="D6" s="80"/>
      <c r="E6" s="18"/>
      <c r="F6" s="18"/>
      <c r="G6" s="1" t="s">
        <v>29</v>
      </c>
      <c r="H6" s="81" t="s">
        <v>26</v>
      </c>
      <c r="I6" s="80"/>
      <c r="L6" s="1" t="s">
        <v>29</v>
      </c>
      <c r="M6" s="81" t="s">
        <v>32</v>
      </c>
      <c r="N6" s="80"/>
    </row>
    <row r="7" spans="2:15" ht="15.75" x14ac:dyDescent="0.25">
      <c r="B7" s="49" t="s">
        <v>33</v>
      </c>
      <c r="C7" s="61">
        <v>0</v>
      </c>
      <c r="D7" s="25">
        <v>50</v>
      </c>
      <c r="G7" s="36" t="s">
        <v>34</v>
      </c>
      <c r="H7" s="24">
        <v>0</v>
      </c>
      <c r="I7" s="25">
        <v>50</v>
      </c>
      <c r="L7" s="36" t="s">
        <v>17</v>
      </c>
      <c r="M7" s="24">
        <v>0</v>
      </c>
      <c r="N7" s="25">
        <v>50</v>
      </c>
    </row>
    <row r="8" spans="2:15" x14ac:dyDescent="0.2">
      <c r="B8" s="14" t="s">
        <v>2</v>
      </c>
      <c r="C8" s="41">
        <v>92.827586206896598</v>
      </c>
      <c r="D8" s="7">
        <v>10.3305785123967</v>
      </c>
      <c r="G8" s="5" t="s">
        <v>2</v>
      </c>
      <c r="H8" s="6">
        <v>0.89506726457399099</v>
      </c>
      <c r="I8" s="7">
        <v>0.446902654867257</v>
      </c>
      <c r="L8" s="5" t="s">
        <v>2</v>
      </c>
      <c r="M8" s="6">
        <v>0.86336683417085403</v>
      </c>
      <c r="N8" s="7">
        <v>0.36123152709359602</v>
      </c>
    </row>
    <row r="9" spans="2:15" x14ac:dyDescent="0.2">
      <c r="B9" s="14" t="s">
        <v>3</v>
      </c>
      <c r="C9" s="41">
        <v>91.670995670995694</v>
      </c>
      <c r="D9" s="7">
        <v>18.145161290322601</v>
      </c>
      <c r="G9" s="5" t="s">
        <v>3</v>
      </c>
      <c r="H9" s="6">
        <v>0.89130434782608703</v>
      </c>
      <c r="I9" s="7">
        <v>0.483333333333333</v>
      </c>
      <c r="L9" s="5" t="s">
        <v>3</v>
      </c>
      <c r="M9" s="6">
        <v>0.79181818181818198</v>
      </c>
      <c r="N9" s="7">
        <v>0.46299516908212601</v>
      </c>
    </row>
    <row r="10" spans="2:15" x14ac:dyDescent="0.2">
      <c r="B10" s="14" t="s">
        <v>4</v>
      </c>
      <c r="C10" s="41">
        <v>87.090909090909093</v>
      </c>
      <c r="D10" s="7">
        <v>10.3960396039604</v>
      </c>
      <c r="G10" s="5" t="s">
        <v>4</v>
      </c>
      <c r="H10" s="6">
        <v>0.79314814814814805</v>
      </c>
      <c r="I10" s="7">
        <v>0.44921875</v>
      </c>
      <c r="L10" s="5" t="s">
        <v>4</v>
      </c>
      <c r="M10" s="6">
        <v>0.875</v>
      </c>
      <c r="N10" s="7">
        <v>0.35737373737373701</v>
      </c>
    </row>
    <row r="11" spans="2:15" ht="15" x14ac:dyDescent="0.2">
      <c r="B11" s="20" t="s">
        <v>5</v>
      </c>
      <c r="C11" s="41">
        <f>(C8+C9+C10)/3</f>
        <v>90.52983032293379</v>
      </c>
      <c r="D11" s="7">
        <f t="shared" ref="D11" si="0">(D8+D9+D10)/3</f>
        <v>12.957259802226568</v>
      </c>
      <c r="G11" s="8" t="s">
        <v>5</v>
      </c>
      <c r="H11" s="6">
        <f t="shared" ref="H11:I11" si="1">AVERAGE(H8:H10)</f>
        <v>0.85983992018274202</v>
      </c>
      <c r="I11" s="7">
        <f t="shared" si="1"/>
        <v>0.45981824606686333</v>
      </c>
      <c r="L11" s="8" t="s">
        <v>5</v>
      </c>
      <c r="M11" s="6">
        <f t="shared" ref="M11:N11" si="2">AVERAGE(M8:M10)</f>
        <v>0.8433950053296787</v>
      </c>
      <c r="N11" s="7">
        <f t="shared" si="2"/>
        <v>0.39386681118315298</v>
      </c>
    </row>
    <row r="12" spans="2:15" ht="15" thickBot="1" x14ac:dyDescent="0.25">
      <c r="B12" s="48" t="s">
        <v>6</v>
      </c>
      <c r="C12" s="62">
        <v>2.92343677617556</v>
      </c>
      <c r="D12" s="11">
        <v>3.6684976649185201</v>
      </c>
      <c r="G12" s="9" t="s">
        <v>6</v>
      </c>
      <c r="H12" s="10">
        <v>5.782</v>
      </c>
      <c r="I12" s="11">
        <v>2.0379999999999998</v>
      </c>
      <c r="L12" s="9" t="s">
        <v>6</v>
      </c>
      <c r="M12" s="10">
        <v>4.5060000000000002</v>
      </c>
      <c r="N12" s="11">
        <v>5.99</v>
      </c>
    </row>
    <row r="13" spans="2:15" x14ac:dyDescent="0.2">
      <c r="B13" s="17"/>
      <c r="C13" s="6"/>
      <c r="D13" s="6"/>
      <c r="E13" s="6"/>
      <c r="F13" s="6"/>
      <c r="G13" s="6"/>
      <c r="H13" s="6"/>
      <c r="I13" s="6"/>
      <c r="J13" s="6"/>
      <c r="K13" s="6"/>
      <c r="L13" s="19"/>
      <c r="M13" s="19"/>
      <c r="N13" s="19"/>
      <c r="O13" s="19"/>
    </row>
    <row r="14" spans="2:15" x14ac:dyDescent="0.2">
      <c r="B14" s="6"/>
      <c r="C14" s="6"/>
      <c r="D14" s="6"/>
      <c r="E14" s="6"/>
      <c r="F14" s="6"/>
      <c r="G14" s="6"/>
      <c r="H14" s="6"/>
      <c r="I14" s="6"/>
      <c r="J14" s="6"/>
      <c r="K14" s="6"/>
      <c r="L14" s="19"/>
      <c r="M14" s="19"/>
      <c r="N14" s="19"/>
      <c r="O14" s="19"/>
    </row>
    <row r="15" spans="2:15" ht="15" thickBot="1" x14ac:dyDescent="0.25">
      <c r="B15" s="6"/>
      <c r="C15" s="6"/>
      <c r="D15" s="6"/>
      <c r="E15" s="6"/>
      <c r="F15" s="6"/>
      <c r="G15" s="6"/>
      <c r="H15" s="6"/>
      <c r="I15" s="6"/>
      <c r="J15" s="6"/>
      <c r="K15" s="6"/>
    </row>
    <row r="16" spans="2:15" ht="15" x14ac:dyDescent="0.2">
      <c r="B16" s="1" t="s">
        <v>1</v>
      </c>
      <c r="C16" s="81" t="s">
        <v>26</v>
      </c>
      <c r="D16" s="80"/>
      <c r="G16" s="1" t="s">
        <v>29</v>
      </c>
      <c r="H16" s="81" t="s">
        <v>26</v>
      </c>
      <c r="I16" s="80"/>
      <c r="L16" s="1" t="s">
        <v>29</v>
      </c>
      <c r="M16" s="81" t="s">
        <v>26</v>
      </c>
      <c r="N16" s="80"/>
    </row>
    <row r="17" spans="2:15" ht="15" x14ac:dyDescent="0.25">
      <c r="B17" s="2" t="s">
        <v>13</v>
      </c>
      <c r="C17" s="3">
        <v>0</v>
      </c>
      <c r="D17" s="4">
        <v>50</v>
      </c>
      <c r="G17" s="36" t="s">
        <v>19</v>
      </c>
      <c r="H17" s="24">
        <v>0</v>
      </c>
      <c r="I17" s="25">
        <v>50</v>
      </c>
      <c r="L17" s="36" t="s">
        <v>19</v>
      </c>
      <c r="M17" s="24">
        <v>0</v>
      </c>
      <c r="N17" s="25">
        <v>50</v>
      </c>
    </row>
    <row r="18" spans="2:15" x14ac:dyDescent="0.2">
      <c r="B18" s="5" t="s">
        <v>2</v>
      </c>
      <c r="C18" s="6">
        <v>91.772925764192095</v>
      </c>
      <c r="D18" s="7">
        <v>51.794871794871803</v>
      </c>
      <c r="G18" s="5" t="s">
        <v>2</v>
      </c>
      <c r="H18" s="6">
        <v>0.70869565217391295</v>
      </c>
      <c r="I18" s="7">
        <v>0.28000000000000003</v>
      </c>
      <c r="L18" s="5" t="s">
        <v>2</v>
      </c>
      <c r="M18" s="6">
        <v>0.70672897196261697</v>
      </c>
      <c r="N18" s="7">
        <v>0.24596774193548401</v>
      </c>
    </row>
    <row r="19" spans="2:15" x14ac:dyDescent="0.2">
      <c r="B19" s="5" t="s">
        <v>3</v>
      </c>
      <c r="C19" s="6">
        <v>90.5</v>
      </c>
      <c r="D19" s="7">
        <v>40.191387559808597</v>
      </c>
      <c r="G19" s="5" t="s">
        <v>3</v>
      </c>
      <c r="H19" s="6">
        <v>0.67913043478260904</v>
      </c>
      <c r="I19" s="7">
        <v>0.366812227074236</v>
      </c>
      <c r="L19" s="5" t="s">
        <v>3</v>
      </c>
      <c r="M19" s="6">
        <v>0.691361502347418</v>
      </c>
      <c r="N19" s="7">
        <v>0.29742489270386302</v>
      </c>
    </row>
    <row r="20" spans="2:15" x14ac:dyDescent="0.2">
      <c r="B20" s="5" t="s">
        <v>4</v>
      </c>
      <c r="C20" s="6">
        <v>87.341772151898695</v>
      </c>
      <c r="D20" s="7">
        <v>45.801526717557302</v>
      </c>
      <c r="G20" s="5" t="s">
        <v>4</v>
      </c>
      <c r="H20" s="6">
        <v>0.76239999999999997</v>
      </c>
      <c r="I20" s="7">
        <v>0.41849999999999998</v>
      </c>
      <c r="L20" s="5" t="s">
        <v>4</v>
      </c>
      <c r="M20" s="6">
        <v>0.80084577114427902</v>
      </c>
      <c r="N20" s="7">
        <v>0.30784313725490198</v>
      </c>
    </row>
    <row r="21" spans="2:15" ht="15" x14ac:dyDescent="0.2">
      <c r="B21" s="8" t="s">
        <v>5</v>
      </c>
      <c r="C21" s="6">
        <f>(C18+C19+C20)/3</f>
        <v>89.871565972030268</v>
      </c>
      <c r="D21" s="7">
        <f t="shared" ref="D21" si="3">(D18+D19+D20)/3</f>
        <v>45.929262024079236</v>
      </c>
      <c r="G21" s="8" t="s">
        <v>5</v>
      </c>
      <c r="H21" s="6">
        <f t="shared" ref="H21:I21" si="4">AVERAGE(H18:H20)</f>
        <v>0.71674202898550732</v>
      </c>
      <c r="I21" s="7">
        <f t="shared" si="4"/>
        <v>0.35510407569141195</v>
      </c>
      <c r="L21" s="8" t="s">
        <v>5</v>
      </c>
      <c r="M21" s="6">
        <f t="shared" ref="M21:N21" si="5">AVERAGE(M18:M20)</f>
        <v>0.73297874848477129</v>
      </c>
      <c r="N21" s="7">
        <f t="shared" si="5"/>
        <v>0.28374525729808303</v>
      </c>
    </row>
    <row r="22" spans="2:15" ht="15" thickBot="1" x14ac:dyDescent="0.25">
      <c r="B22" s="9" t="s">
        <v>6</v>
      </c>
      <c r="C22" s="10">
        <v>1.4519567432573199</v>
      </c>
      <c r="D22" s="11">
        <v>4.7379636152914699</v>
      </c>
      <c r="G22" s="9" t="s">
        <v>6</v>
      </c>
      <c r="H22" s="10">
        <v>4.2229999999999999</v>
      </c>
      <c r="I22" s="11">
        <v>6.9989999999999997</v>
      </c>
      <c r="L22" s="9" t="s">
        <v>6</v>
      </c>
      <c r="M22" s="10">
        <v>5.9240000000000004</v>
      </c>
      <c r="N22" s="11">
        <v>3.3090000000000002</v>
      </c>
      <c r="O22" s="6"/>
    </row>
    <row r="23" spans="2:15" x14ac:dyDescent="0.2">
      <c r="B23" s="26" t="s">
        <v>35</v>
      </c>
      <c r="C23" s="59">
        <v>0.77890000000000004</v>
      </c>
      <c r="D23" s="59">
        <v>1.5E-3</v>
      </c>
      <c r="E23" s="12"/>
      <c r="F23" s="12"/>
      <c r="G23" s="26" t="s">
        <v>36</v>
      </c>
      <c r="H23" s="6">
        <v>2.58E-2</v>
      </c>
      <c r="I23" s="7">
        <v>6.7599999999999993E-2</v>
      </c>
      <c r="J23" s="19"/>
      <c r="K23" s="19"/>
      <c r="L23" s="26" t="s">
        <v>36</v>
      </c>
      <c r="M23" s="6">
        <v>6.2100000000000002E-2</v>
      </c>
      <c r="N23" s="7">
        <v>4.9500000000000002E-2</v>
      </c>
      <c r="O23" s="19"/>
    </row>
    <row r="24" spans="2:15" x14ac:dyDescent="0.2">
      <c r="B24" s="6"/>
      <c r="C24" s="6"/>
      <c r="D24" s="6"/>
      <c r="E24" s="6"/>
      <c r="F24" s="6"/>
      <c r="J24" s="19"/>
      <c r="K24" s="19"/>
    </row>
    <row r="25" spans="2:15" ht="15" thickBot="1" x14ac:dyDescent="0.25">
      <c r="B25" s="6"/>
      <c r="C25" s="6"/>
      <c r="D25" s="6"/>
      <c r="E25" s="6"/>
      <c r="F25" s="6"/>
    </row>
    <row r="26" spans="2:15" ht="15" x14ac:dyDescent="0.2">
      <c r="B26" s="1" t="s">
        <v>1</v>
      </c>
      <c r="C26" s="81" t="s">
        <v>26</v>
      </c>
      <c r="D26" s="80"/>
      <c r="G26" s="1" t="s">
        <v>29</v>
      </c>
      <c r="H26" s="81" t="s">
        <v>26</v>
      </c>
      <c r="I26" s="80"/>
      <c r="L26" s="37" t="s">
        <v>29</v>
      </c>
      <c r="M26" s="81" t="s">
        <v>26</v>
      </c>
      <c r="N26" s="80"/>
    </row>
    <row r="27" spans="2:15" ht="15" x14ac:dyDescent="0.25">
      <c r="B27" s="2" t="s">
        <v>14</v>
      </c>
      <c r="C27" s="3">
        <v>0</v>
      </c>
      <c r="D27" s="4">
        <v>50</v>
      </c>
      <c r="G27" s="36" t="s">
        <v>20</v>
      </c>
      <c r="H27" s="24">
        <v>0</v>
      </c>
      <c r="I27" s="25">
        <v>50</v>
      </c>
      <c r="L27" s="38" t="s">
        <v>24</v>
      </c>
      <c r="M27" s="28">
        <v>0</v>
      </c>
      <c r="N27" s="29">
        <v>50</v>
      </c>
    </row>
    <row r="28" spans="2:15" x14ac:dyDescent="0.2">
      <c r="B28" s="5" t="s">
        <v>2</v>
      </c>
      <c r="C28" s="6">
        <v>74</v>
      </c>
      <c r="D28" s="7">
        <v>29.268292682926798</v>
      </c>
      <c r="G28" s="5" t="s">
        <v>2</v>
      </c>
      <c r="H28" s="6">
        <v>0.66203703703703698</v>
      </c>
      <c r="I28" s="7">
        <v>0.33636363636363598</v>
      </c>
      <c r="L28" s="39" t="s">
        <v>2</v>
      </c>
      <c r="M28" s="23">
        <v>0.61521739130434805</v>
      </c>
      <c r="N28" s="30">
        <v>0.28395061728395099</v>
      </c>
    </row>
    <row r="29" spans="2:15" x14ac:dyDescent="0.2">
      <c r="B29" s="5" t="s">
        <v>3</v>
      </c>
      <c r="C29" s="6">
        <v>69.3333333333333</v>
      </c>
      <c r="D29" s="7">
        <v>35.321100917431203</v>
      </c>
      <c r="G29" s="5" t="s">
        <v>3</v>
      </c>
      <c r="H29" s="6">
        <v>0.62986547085201805</v>
      </c>
      <c r="I29" s="7">
        <v>0.408789237668161</v>
      </c>
      <c r="L29" s="39" t="s">
        <v>3</v>
      </c>
      <c r="M29" s="23">
        <v>0.65539906103286405</v>
      </c>
      <c r="N29" s="30">
        <v>0.236363636363636</v>
      </c>
    </row>
    <row r="30" spans="2:15" x14ac:dyDescent="0.2">
      <c r="B30" s="5" t="s">
        <v>4</v>
      </c>
      <c r="C30" s="6">
        <v>60.085836909871198</v>
      </c>
      <c r="D30" s="7">
        <v>37.037037037037003</v>
      </c>
      <c r="G30" s="5" t="s">
        <v>4</v>
      </c>
      <c r="H30" s="6">
        <v>0.70720000000000005</v>
      </c>
      <c r="I30" s="7">
        <v>0.25219999999999998</v>
      </c>
      <c r="L30" s="39" t="s">
        <v>4</v>
      </c>
      <c r="M30" s="23">
        <v>0.62880000000000003</v>
      </c>
      <c r="N30" s="30">
        <v>0.2666</v>
      </c>
    </row>
    <row r="31" spans="2:15" ht="15" x14ac:dyDescent="0.2">
      <c r="B31" s="8" t="s">
        <v>5</v>
      </c>
      <c r="C31" s="6">
        <v>67.806390081068201</v>
      </c>
      <c r="D31" s="7">
        <v>33.875476879131703</v>
      </c>
      <c r="G31" s="8" t="s">
        <v>5</v>
      </c>
      <c r="H31" s="6">
        <f>AVERAGE(H28:H30)</f>
        <v>0.66636750262968503</v>
      </c>
      <c r="I31" s="7">
        <f t="shared" ref="I31" si="6">AVERAGE(I28:I30)</f>
        <v>0.33245095801059898</v>
      </c>
      <c r="L31" s="40" t="s">
        <v>5</v>
      </c>
      <c r="M31" s="23">
        <f t="shared" ref="M31:N31" si="7">AVERAGE(M28:M30)</f>
        <v>0.63313881744573741</v>
      </c>
      <c r="N31" s="30">
        <f t="shared" si="7"/>
        <v>0.26230475121586233</v>
      </c>
      <c r="O31" s="19"/>
    </row>
    <row r="32" spans="2:15" ht="15" thickBot="1" x14ac:dyDescent="0.25">
      <c r="B32" s="9" t="s">
        <v>6</v>
      </c>
      <c r="C32" s="10">
        <v>5.7821363062685798</v>
      </c>
      <c r="D32" s="11">
        <v>3.33223837232191</v>
      </c>
      <c r="G32" s="9" t="s">
        <v>6</v>
      </c>
      <c r="H32" s="10">
        <v>3.883</v>
      </c>
      <c r="I32" s="11">
        <v>7.8369999999999997</v>
      </c>
      <c r="J32" s="19"/>
      <c r="K32" s="19"/>
      <c r="L32" s="9" t="s">
        <v>6</v>
      </c>
      <c r="M32" s="31">
        <v>2.0449999999999999</v>
      </c>
      <c r="N32" s="32">
        <v>2.4089999999999998</v>
      </c>
      <c r="O32" s="19"/>
    </row>
    <row r="33" spans="2:15" x14ac:dyDescent="0.2">
      <c r="B33" s="26" t="s">
        <v>35</v>
      </c>
      <c r="C33" s="12">
        <v>6.8999999999999999E-3</v>
      </c>
      <c r="D33" s="12">
        <v>4.0000000000000001E-3</v>
      </c>
      <c r="E33" s="12"/>
      <c r="F33" s="12"/>
      <c r="G33" s="26" t="s">
        <v>36</v>
      </c>
      <c r="H33" s="6">
        <v>8.6E-3</v>
      </c>
      <c r="I33" s="7">
        <v>5.28E-2</v>
      </c>
      <c r="J33" s="19"/>
      <c r="K33" s="19"/>
      <c r="L33" s="26" t="s">
        <v>36</v>
      </c>
      <c r="M33" s="23">
        <v>1.8E-3</v>
      </c>
      <c r="N33" s="30">
        <v>2.4199999999999999E-2</v>
      </c>
    </row>
    <row r="34" spans="2:15" x14ac:dyDescent="0.2">
      <c r="B34" s="6"/>
      <c r="C34" s="6"/>
      <c r="D34" s="6"/>
      <c r="E34" s="6"/>
      <c r="F34" s="6"/>
    </row>
    <row r="35" spans="2:15" ht="15" thickBot="1" x14ac:dyDescent="0.25">
      <c r="B35" s="33"/>
    </row>
    <row r="36" spans="2:15" ht="15" x14ac:dyDescent="0.2">
      <c r="B36" s="1" t="s">
        <v>1</v>
      </c>
      <c r="C36" s="81" t="s">
        <v>48</v>
      </c>
      <c r="D36" s="80"/>
      <c r="G36" s="1" t="s">
        <v>29</v>
      </c>
      <c r="H36" s="81" t="s">
        <v>48</v>
      </c>
      <c r="I36" s="80"/>
      <c r="L36" s="37" t="s">
        <v>29</v>
      </c>
      <c r="M36" s="81" t="s">
        <v>48</v>
      </c>
      <c r="N36" s="80"/>
    </row>
    <row r="37" spans="2:15" ht="15" x14ac:dyDescent="0.25">
      <c r="B37" s="2" t="s">
        <v>15</v>
      </c>
      <c r="C37" s="3">
        <v>0</v>
      </c>
      <c r="D37" s="4">
        <v>50</v>
      </c>
      <c r="G37" s="36" t="s">
        <v>21</v>
      </c>
      <c r="H37" s="24">
        <v>0</v>
      </c>
      <c r="I37" s="25">
        <v>50</v>
      </c>
      <c r="L37" s="38" t="s">
        <v>25</v>
      </c>
      <c r="M37" s="28">
        <v>0</v>
      </c>
      <c r="N37" s="29">
        <v>50</v>
      </c>
    </row>
    <row r="38" spans="2:15" x14ac:dyDescent="0.2">
      <c r="B38" s="5" t="s">
        <v>2</v>
      </c>
      <c r="C38" s="6">
        <v>89.636363636363598</v>
      </c>
      <c r="D38" s="7">
        <v>42.339055793991399</v>
      </c>
      <c r="G38" s="5" t="s">
        <v>2</v>
      </c>
      <c r="H38" s="6">
        <v>0.64181434599156095</v>
      </c>
      <c r="I38" s="7">
        <v>0.36082474226804101</v>
      </c>
      <c r="L38" s="39" t="s">
        <v>2</v>
      </c>
      <c r="M38" s="23">
        <v>0.65564853556485403</v>
      </c>
      <c r="N38" s="30">
        <v>0.20918367346938799</v>
      </c>
    </row>
    <row r="39" spans="2:15" x14ac:dyDescent="0.2">
      <c r="B39" s="5" t="s">
        <v>3</v>
      </c>
      <c r="C39" s="6">
        <v>79.258620689655203</v>
      </c>
      <c r="D39" s="7">
        <v>37.305699481865297</v>
      </c>
      <c r="G39" s="5" t="s">
        <v>3</v>
      </c>
      <c r="H39" s="6">
        <v>0.70650000000000002</v>
      </c>
      <c r="I39" s="7">
        <v>0.34749999999999998</v>
      </c>
      <c r="L39" s="39" t="s">
        <v>3</v>
      </c>
      <c r="M39" s="23">
        <v>0.70250000000000001</v>
      </c>
      <c r="N39" s="30">
        <v>0.3024</v>
      </c>
    </row>
    <row r="40" spans="2:15" x14ac:dyDescent="0.2">
      <c r="B40" s="5" t="s">
        <v>4</v>
      </c>
      <c r="C40" s="6">
        <v>93.636363636363598</v>
      </c>
      <c r="D40" s="7">
        <v>40.9282700421941</v>
      </c>
      <c r="G40" s="5" t="s">
        <v>4</v>
      </c>
      <c r="H40" s="6">
        <v>0.70920000000000005</v>
      </c>
      <c r="I40" s="7">
        <v>0.24660000000000001</v>
      </c>
      <c r="L40" s="39" t="s">
        <v>4</v>
      </c>
      <c r="M40" s="23">
        <v>0.60329999999999995</v>
      </c>
      <c r="N40" s="30">
        <v>0.2455</v>
      </c>
      <c r="O40" s="23"/>
    </row>
    <row r="41" spans="2:15" ht="15" x14ac:dyDescent="0.2">
      <c r="B41" s="8" t="s">
        <v>5</v>
      </c>
      <c r="C41" s="6">
        <f>(C38+C39+C40)/3</f>
        <v>87.510449320794123</v>
      </c>
      <c r="D41" s="7">
        <f t="shared" ref="D41" si="8">(D38+D39+D40)/3</f>
        <v>40.191008439350263</v>
      </c>
      <c r="G41" s="8" t="s">
        <v>5</v>
      </c>
      <c r="H41" s="6">
        <f t="shared" ref="H41:I41" si="9">AVERAGE(H38:H40)</f>
        <v>0.6858381153305203</v>
      </c>
      <c r="I41" s="7">
        <f t="shared" si="9"/>
        <v>0.31830824742268032</v>
      </c>
      <c r="J41" s="6"/>
      <c r="K41" s="6"/>
      <c r="L41" s="40" t="s">
        <v>5</v>
      </c>
      <c r="M41" s="23">
        <f t="shared" ref="M41:N41" si="10">AVERAGE(M38:M40)</f>
        <v>0.653816178521618</v>
      </c>
      <c r="N41" s="30">
        <f t="shared" si="10"/>
        <v>0.25236122448979598</v>
      </c>
      <c r="O41" s="23"/>
    </row>
    <row r="42" spans="2:15" ht="15" thickBot="1" x14ac:dyDescent="0.25">
      <c r="B42" s="9" t="s">
        <v>6</v>
      </c>
      <c r="C42" s="10">
        <v>5.6801130051576196</v>
      </c>
      <c r="D42" s="11">
        <v>1.69988852665961</v>
      </c>
      <c r="G42" s="9" t="s">
        <v>6</v>
      </c>
      <c r="H42" s="10">
        <v>3.8159999999999998</v>
      </c>
      <c r="I42" s="11">
        <v>6.2450000000000001</v>
      </c>
      <c r="J42" s="6"/>
      <c r="K42" s="6"/>
      <c r="L42" s="9" t="s">
        <v>6</v>
      </c>
      <c r="M42" s="31">
        <v>4.9619999999999997</v>
      </c>
      <c r="N42" s="32">
        <v>4.6980000000000004</v>
      </c>
    </row>
    <row r="43" spans="2:15" x14ac:dyDescent="0.2">
      <c r="B43" s="26" t="s">
        <v>35</v>
      </c>
      <c r="C43" s="6">
        <v>0.54979999999999996</v>
      </c>
      <c r="D43" s="6">
        <v>8.0000000000000004E-4</v>
      </c>
      <c r="E43" s="6"/>
      <c r="F43" s="6"/>
      <c r="G43" s="26" t="s">
        <v>36</v>
      </c>
      <c r="H43" s="6">
        <v>1.2200000000000001E-2</v>
      </c>
      <c r="I43" s="7">
        <v>2.0299999999999999E-2</v>
      </c>
      <c r="L43" s="26" t="s">
        <v>36</v>
      </c>
      <c r="M43" s="23">
        <v>8.0000000000000002E-3</v>
      </c>
      <c r="N43" s="30">
        <v>3.2300000000000002E-2</v>
      </c>
    </row>
    <row r="44" spans="2:15" x14ac:dyDescent="0.2">
      <c r="B44" s="6"/>
      <c r="C44" s="6"/>
      <c r="D44" s="6"/>
      <c r="E44" s="6"/>
      <c r="F44" s="6"/>
    </row>
    <row r="45" spans="2:15" ht="15" thickBot="1" x14ac:dyDescent="0.25">
      <c r="B45" s="6"/>
      <c r="C45" s="6"/>
      <c r="D45" s="6"/>
      <c r="E45" s="6"/>
      <c r="F45" s="6"/>
    </row>
    <row r="46" spans="2:15" ht="15" x14ac:dyDescent="0.2">
      <c r="B46" s="1" t="s">
        <v>1</v>
      </c>
      <c r="C46" s="81" t="s">
        <v>48</v>
      </c>
      <c r="D46" s="80"/>
      <c r="G46" s="1" t="s">
        <v>29</v>
      </c>
      <c r="H46" s="81" t="s">
        <v>48</v>
      </c>
      <c r="I46" s="80"/>
      <c r="L46" s="37" t="s">
        <v>29</v>
      </c>
      <c r="M46" s="81" t="s">
        <v>48</v>
      </c>
      <c r="N46" s="80"/>
    </row>
    <row r="47" spans="2:15" ht="15.75" x14ac:dyDescent="0.25">
      <c r="B47" s="2" t="s">
        <v>16</v>
      </c>
      <c r="C47" s="3">
        <v>0</v>
      </c>
      <c r="D47" s="4">
        <v>50</v>
      </c>
      <c r="G47" s="36" t="s">
        <v>18</v>
      </c>
      <c r="H47" s="24">
        <v>0</v>
      </c>
      <c r="I47" s="25">
        <v>50</v>
      </c>
      <c r="L47" s="38" t="s">
        <v>23</v>
      </c>
      <c r="M47" s="28">
        <v>0</v>
      </c>
      <c r="N47" s="29">
        <v>50</v>
      </c>
    </row>
    <row r="48" spans="2:15" x14ac:dyDescent="0.2">
      <c r="B48" s="5" t="s">
        <v>2</v>
      </c>
      <c r="C48" s="6">
        <v>59.292035398230098</v>
      </c>
      <c r="D48" s="7">
        <v>32.870370370370402</v>
      </c>
      <c r="G48" s="5" t="s">
        <v>2</v>
      </c>
      <c r="H48" s="6">
        <v>0.59106280193236704</v>
      </c>
      <c r="I48" s="7">
        <v>0.37244897959183698</v>
      </c>
      <c r="L48" s="39" t="s">
        <v>2</v>
      </c>
      <c r="M48" s="23">
        <v>0.62146341463414601</v>
      </c>
      <c r="N48" s="30">
        <v>0.23929824561403501</v>
      </c>
    </row>
    <row r="49" spans="2:14" x14ac:dyDescent="0.2">
      <c r="B49" s="5" t="s">
        <v>3</v>
      </c>
      <c r="C49" s="6">
        <v>63.090128755364802</v>
      </c>
      <c r="D49" s="7">
        <v>28.530973451327402</v>
      </c>
      <c r="G49" s="5" t="s">
        <v>3</v>
      </c>
      <c r="H49" s="6">
        <v>0.72250000000000003</v>
      </c>
      <c r="I49" s="7">
        <v>0.35220000000000001</v>
      </c>
      <c r="L49" s="39" t="s">
        <v>3</v>
      </c>
      <c r="M49" s="23">
        <v>0.53249999999999997</v>
      </c>
      <c r="N49" s="30">
        <v>0.19125</v>
      </c>
    </row>
    <row r="50" spans="2:14" x14ac:dyDescent="0.2">
      <c r="B50" s="5" t="s">
        <v>4</v>
      </c>
      <c r="C50" s="6">
        <v>52.586206896551701</v>
      </c>
      <c r="D50" s="7">
        <v>31.075313807531401</v>
      </c>
      <c r="G50" s="5" t="s">
        <v>4</v>
      </c>
      <c r="H50" s="6">
        <v>0.63570000000000004</v>
      </c>
      <c r="I50" s="7">
        <v>0.33750000000000002</v>
      </c>
      <c r="L50" s="39" t="s">
        <v>4</v>
      </c>
      <c r="M50" s="23">
        <v>0.60360000000000003</v>
      </c>
      <c r="N50" s="30">
        <v>0.29330000000000001</v>
      </c>
    </row>
    <row r="51" spans="2:14" ht="15" x14ac:dyDescent="0.2">
      <c r="B51" s="8" t="s">
        <v>5</v>
      </c>
      <c r="C51" s="6">
        <f>(C48+C49+C50)/3</f>
        <v>58.322790350048869</v>
      </c>
      <c r="D51" s="7">
        <f t="shared" ref="D51" si="11">(D48+D49+D50)/3</f>
        <v>30.825552543076402</v>
      </c>
      <c r="G51" s="8" t="s">
        <v>5</v>
      </c>
      <c r="H51" s="6">
        <f t="shared" ref="H51:I51" si="12">AVERAGE(H48:H50)</f>
        <v>0.64975426731078911</v>
      </c>
      <c r="I51" s="7">
        <f t="shared" si="12"/>
        <v>0.35404965986394571</v>
      </c>
      <c r="L51" s="40" t="s">
        <v>5</v>
      </c>
      <c r="M51" s="23">
        <f t="shared" ref="M51:N51" si="13">AVERAGE(M48:M50)</f>
        <v>0.58585447154471526</v>
      </c>
      <c r="N51" s="30">
        <f t="shared" si="13"/>
        <v>0.24128274853801168</v>
      </c>
    </row>
    <row r="52" spans="2:14" ht="15" thickBot="1" x14ac:dyDescent="0.25">
      <c r="B52" s="9" t="s">
        <v>6</v>
      </c>
      <c r="C52" s="10">
        <v>4.34263135104211</v>
      </c>
      <c r="D52" s="11">
        <v>3.1531516075035602</v>
      </c>
      <c r="G52" s="9" t="s">
        <v>6</v>
      </c>
      <c r="H52" s="10">
        <v>6.6820000000000004</v>
      </c>
      <c r="I52" s="11">
        <v>1.752</v>
      </c>
      <c r="L52" s="9" t="s">
        <v>6</v>
      </c>
      <c r="M52" s="31">
        <v>4.7080000000000002</v>
      </c>
      <c r="N52" s="32">
        <v>5.1029999999999998</v>
      </c>
    </row>
    <row r="53" spans="2:14" x14ac:dyDescent="0.2">
      <c r="B53" s="26" t="s">
        <v>35</v>
      </c>
      <c r="C53" s="6">
        <v>8.0000000000000004E-4</v>
      </c>
      <c r="D53" s="7">
        <v>3.3999999999999998E-3</v>
      </c>
      <c r="G53" s="26" t="s">
        <v>36</v>
      </c>
      <c r="H53" s="6">
        <v>1.46E-2</v>
      </c>
      <c r="I53" s="7">
        <v>2.3999999999999998E-3</v>
      </c>
      <c r="L53" s="26" t="s">
        <v>36</v>
      </c>
      <c r="M53" s="23">
        <v>2.3999999999999998E-3</v>
      </c>
      <c r="N53" s="30">
        <v>2.8400000000000002E-2</v>
      </c>
    </row>
  </sheetData>
  <mergeCells count="15">
    <mergeCell ref="C46:D46"/>
    <mergeCell ref="H46:I46"/>
    <mergeCell ref="M46:N46"/>
    <mergeCell ref="C26:D26"/>
    <mergeCell ref="H26:I26"/>
    <mergeCell ref="M26:N26"/>
    <mergeCell ref="C36:D36"/>
    <mergeCell ref="H36:I36"/>
    <mergeCell ref="M36:N36"/>
    <mergeCell ref="C6:D6"/>
    <mergeCell ref="H6:I6"/>
    <mergeCell ref="M6:N6"/>
    <mergeCell ref="C16:D16"/>
    <mergeCell ref="H16:I16"/>
    <mergeCell ref="M16:N16"/>
  </mergeCells>
  <phoneticPr fontId="2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Figure 1-figure supplement 3B</vt:lpstr>
      <vt:lpstr>Figure 2-figure supplement 1C</vt:lpstr>
      <vt:lpstr>Figure 3-figure supplement 3</vt:lpstr>
      <vt:lpstr>Figure 6-figure supplement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2021-02-08T07:56:00Z</dcterms:created>
  <dcterms:modified xsi:type="dcterms:W3CDTF">2024-08-16T04:19:00Z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F5B462EFF756450ABD5504BDB6C75BDA_12</vt:lpwstr>
  </property>
  <property fmtid="{D5CDD505-2E9C-101B-9397-08002B2CF9AE}" pid="3" name="KSOProductBuildVer">
    <vt:lpwstr>2052-12.1.0.16250</vt:lpwstr>
  </property>
</Properties>
</file>