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ontariogov-my.sharepoint.com/personal/rongzhou_man_ontario_ca/Documents/Desktop/RMAN/Papers/Diversity/Biodiversity partitioning/eLife/eLife_revision/version2/"/>
    </mc:Choice>
  </mc:AlternateContent>
  <xr:revisionPtr revIDLastSave="2946" documentId="8_{1DD4411B-A56C-4B7B-BF0D-2AF88BAACBC2}" xr6:coauthVersionLast="47" xr6:coauthVersionMax="47" xr10:uidLastSave="{8FFCC279-0D37-4AE7-A020-2BC5B61C9335}"/>
  <bookViews>
    <workbookView xWindow="-120" yWindow="-120" windowWidth="29040" windowHeight="15720" tabRatio="612" activeTab="1" xr2:uid="{00000000-000D-0000-FFFF-FFFF00000000}"/>
  </bookViews>
  <sheets>
    <sheet name="Table A" sheetId="5" r:id="rId1"/>
    <sheet name="Table B" sheetId="6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4" i="5" l="1"/>
  <c r="M4" i="5"/>
  <c r="M5" i="5"/>
  <c r="M6" i="5"/>
  <c r="M7" i="5"/>
  <c r="M8" i="5"/>
  <c r="L4" i="5"/>
  <c r="L5" i="5"/>
  <c r="L6" i="5"/>
  <c r="L7" i="5"/>
  <c r="L8" i="5"/>
  <c r="AO4" i="5"/>
  <c r="V18" i="6"/>
  <c r="U18" i="6"/>
  <c r="V17" i="6"/>
  <c r="U17" i="6"/>
  <c r="V16" i="6"/>
  <c r="U16" i="6"/>
  <c r="V15" i="6"/>
  <c r="U15" i="6"/>
  <c r="W15" i="6" s="1"/>
  <c r="V14" i="6"/>
  <c r="U14" i="6"/>
  <c r="V13" i="6"/>
  <c r="U13" i="6"/>
  <c r="V12" i="6"/>
  <c r="U12" i="6"/>
  <c r="V11" i="6"/>
  <c r="U11" i="6"/>
  <c r="V10" i="6"/>
  <c r="U10" i="6"/>
  <c r="V9" i="6"/>
  <c r="X9" i="6" s="1"/>
  <c r="U9" i="6"/>
  <c r="V8" i="6"/>
  <c r="U8" i="6"/>
  <c r="V7" i="6"/>
  <c r="U7" i="6"/>
  <c r="V6" i="6"/>
  <c r="U6" i="6"/>
  <c r="V5" i="6"/>
  <c r="U5" i="6"/>
  <c r="W5" i="6" s="1"/>
  <c r="V4" i="6"/>
  <c r="U4" i="6"/>
  <c r="W4" i="6" s="1"/>
  <c r="Y4" i="5"/>
  <c r="W26" i="5"/>
  <c r="V26" i="5"/>
  <c r="W25" i="5"/>
  <c r="V25" i="5"/>
  <c r="W24" i="5"/>
  <c r="V24" i="5"/>
  <c r="W23" i="5"/>
  <c r="V23" i="5"/>
  <c r="W22" i="5"/>
  <c r="V22" i="5"/>
  <c r="W20" i="5"/>
  <c r="V20" i="5"/>
  <c r="W19" i="5"/>
  <c r="V19" i="5"/>
  <c r="W18" i="5"/>
  <c r="V18" i="5"/>
  <c r="W17" i="5"/>
  <c r="V17" i="5"/>
  <c r="W16" i="5"/>
  <c r="Y16" i="5" s="1"/>
  <c r="V16" i="5"/>
  <c r="W14" i="5"/>
  <c r="V14" i="5"/>
  <c r="W13" i="5"/>
  <c r="V13" i="5"/>
  <c r="W12" i="5"/>
  <c r="V12" i="5"/>
  <c r="W11" i="5"/>
  <c r="V11" i="5"/>
  <c r="W10" i="5"/>
  <c r="V10" i="5"/>
  <c r="W8" i="5"/>
  <c r="V8" i="5"/>
  <c r="W7" i="5"/>
  <c r="V7" i="5"/>
  <c r="W6" i="5"/>
  <c r="V6" i="5"/>
  <c r="W5" i="5"/>
  <c r="V5" i="5"/>
  <c r="W4" i="5"/>
  <c r="V4" i="5"/>
  <c r="AN16" i="6"/>
  <c r="AN14" i="6"/>
  <c r="AN11" i="6"/>
  <c r="AN10" i="6"/>
  <c r="AN9" i="6"/>
  <c r="AN7" i="6"/>
  <c r="AN18" i="6"/>
  <c r="AN17" i="6"/>
  <c r="AN15" i="6"/>
  <c r="AN13" i="6"/>
  <c r="AN12" i="6"/>
  <c r="AN8" i="6"/>
  <c r="AN6" i="6"/>
  <c r="AN5" i="6"/>
  <c r="AN4" i="6"/>
  <c r="AN20" i="6" s="1"/>
  <c r="AO26" i="5"/>
  <c r="AO25" i="5"/>
  <c r="AO24" i="5"/>
  <c r="AO23" i="5"/>
  <c r="AO22" i="5"/>
  <c r="AO20" i="5"/>
  <c r="AO19" i="5"/>
  <c r="AO18" i="5"/>
  <c r="AO17" i="5"/>
  <c r="AO16" i="5"/>
  <c r="AO14" i="5"/>
  <c r="AO13" i="5"/>
  <c r="AO12" i="5"/>
  <c r="AO11" i="5"/>
  <c r="AO10" i="5"/>
  <c r="AO8" i="5"/>
  <c r="AO7" i="5"/>
  <c r="AO6" i="5"/>
  <c r="AO5" i="5"/>
  <c r="P6" i="6"/>
  <c r="P5" i="6"/>
  <c r="AE4" i="5"/>
  <c r="AG4" i="5"/>
  <c r="M16" i="5"/>
  <c r="L16" i="5"/>
  <c r="AN16" i="5" s="1"/>
  <c r="AP16" i="5" s="1"/>
  <c r="L4" i="6"/>
  <c r="K4" i="6"/>
  <c r="AK4" i="6"/>
  <c r="X16" i="6"/>
  <c r="X14" i="6"/>
  <c r="X11" i="6"/>
  <c r="X10" i="6"/>
  <c r="X7" i="6"/>
  <c r="W18" i="6"/>
  <c r="W17" i="6"/>
  <c r="W13" i="6"/>
  <c r="W12" i="6"/>
  <c r="W8" i="6"/>
  <c r="W6" i="6"/>
  <c r="AM8" i="5"/>
  <c r="AE4" i="6" l="1"/>
  <c r="AM4" i="6"/>
  <c r="AO4" i="6" s="1"/>
  <c r="AO28" i="5"/>
  <c r="Y4" i="6"/>
  <c r="AA4" i="6" s="1"/>
  <c r="AL18" i="6"/>
  <c r="AK18" i="6"/>
  <c r="AL17" i="6"/>
  <c r="AK17" i="6"/>
  <c r="AL16" i="6"/>
  <c r="AK16" i="6"/>
  <c r="AL15" i="6"/>
  <c r="AK15" i="6"/>
  <c r="AL14" i="6"/>
  <c r="AK14" i="6"/>
  <c r="AL13" i="6"/>
  <c r="AK13" i="6"/>
  <c r="AL12" i="6"/>
  <c r="AK12" i="6"/>
  <c r="AL11" i="6"/>
  <c r="AK11" i="6"/>
  <c r="AL10" i="6"/>
  <c r="AK10" i="6"/>
  <c r="AL9" i="6"/>
  <c r="AK9" i="6"/>
  <c r="AL8" i="6"/>
  <c r="AK8" i="6"/>
  <c r="AL7" i="6"/>
  <c r="AK7" i="6"/>
  <c r="AL6" i="6"/>
  <c r="AK6" i="6"/>
  <c r="AL5" i="6"/>
  <c r="AK5" i="6"/>
  <c r="AL4" i="6"/>
  <c r="AL26" i="5"/>
  <c r="AL25" i="5"/>
  <c r="AL24" i="5"/>
  <c r="AL23" i="5"/>
  <c r="AL22" i="5"/>
  <c r="AL20" i="5"/>
  <c r="AL19" i="5"/>
  <c r="AL18" i="5"/>
  <c r="AL17" i="5"/>
  <c r="AL16" i="5"/>
  <c r="AL14" i="5"/>
  <c r="AL13" i="5"/>
  <c r="AL12" i="5"/>
  <c r="AL11" i="5"/>
  <c r="AL10" i="5"/>
  <c r="AL4" i="5"/>
  <c r="AL8" i="5"/>
  <c r="AL7" i="5"/>
  <c r="AL6" i="5"/>
  <c r="AL5" i="5"/>
  <c r="AM26" i="5"/>
  <c r="AM25" i="5"/>
  <c r="AM24" i="5"/>
  <c r="AM23" i="5"/>
  <c r="AM22" i="5"/>
  <c r="AM20" i="5"/>
  <c r="AM19" i="5"/>
  <c r="AM18" i="5"/>
  <c r="AM17" i="5"/>
  <c r="AM16" i="5"/>
  <c r="AM7" i="5"/>
  <c r="AM6" i="5"/>
  <c r="AM5" i="5"/>
  <c r="AM4" i="5"/>
  <c r="AM14" i="5"/>
  <c r="AM13" i="5"/>
  <c r="AM12" i="5"/>
  <c r="AM11" i="5"/>
  <c r="AM10" i="5"/>
  <c r="Q26" i="5"/>
  <c r="P26" i="5"/>
  <c r="Q25" i="5"/>
  <c r="P25" i="5"/>
  <c r="Q24" i="5"/>
  <c r="P24" i="5"/>
  <c r="Q23" i="5"/>
  <c r="P23" i="5"/>
  <c r="Q22" i="5"/>
  <c r="P22" i="5"/>
  <c r="Q20" i="5"/>
  <c r="P20" i="5"/>
  <c r="Q19" i="5"/>
  <c r="P19" i="5"/>
  <c r="Q18" i="5"/>
  <c r="P18" i="5"/>
  <c r="Q17" i="5"/>
  <c r="P17" i="5"/>
  <c r="Q16" i="5"/>
  <c r="P16" i="5"/>
  <c r="Q14" i="5"/>
  <c r="P14" i="5"/>
  <c r="Q13" i="5"/>
  <c r="P13" i="5"/>
  <c r="Q12" i="5"/>
  <c r="P12" i="5"/>
  <c r="Q11" i="5"/>
  <c r="P11" i="5"/>
  <c r="Q10" i="5"/>
  <c r="P10" i="5"/>
  <c r="Q8" i="5"/>
  <c r="P8" i="5"/>
  <c r="Q7" i="5"/>
  <c r="P7" i="5"/>
  <c r="Q6" i="5"/>
  <c r="P6" i="5"/>
  <c r="Q5" i="5"/>
  <c r="P5" i="5"/>
  <c r="Q4" i="5"/>
  <c r="P4" i="5"/>
  <c r="Y26" i="5" l="1"/>
  <c r="Y25" i="5"/>
  <c r="Y24" i="5"/>
  <c r="Y23" i="5"/>
  <c r="Y22" i="5"/>
  <c r="Y20" i="5"/>
  <c r="Y19" i="5"/>
  <c r="Y18" i="5"/>
  <c r="Y17" i="5"/>
  <c r="AA16" i="5"/>
  <c r="Y14" i="5"/>
  <c r="Y13" i="5"/>
  <c r="Y12" i="5"/>
  <c r="Y11" i="5"/>
  <c r="Y10" i="5"/>
  <c r="Y8" i="5"/>
  <c r="Y7" i="5"/>
  <c r="Y6" i="5"/>
  <c r="Y5" i="5"/>
  <c r="AD18" i="6"/>
  <c r="AC18" i="6"/>
  <c r="AD17" i="6"/>
  <c r="AC17" i="6"/>
  <c r="AD16" i="6"/>
  <c r="AC16" i="6"/>
  <c r="AD15" i="6"/>
  <c r="AC15" i="6"/>
  <c r="AD14" i="6"/>
  <c r="AC14" i="6"/>
  <c r="AD13" i="6"/>
  <c r="AC13" i="6"/>
  <c r="AD12" i="6"/>
  <c r="AC12" i="6"/>
  <c r="AD11" i="6"/>
  <c r="AC11" i="6"/>
  <c r="AD10" i="6"/>
  <c r="AC10" i="6"/>
  <c r="AD9" i="6"/>
  <c r="AC9" i="6"/>
  <c r="AD8" i="6"/>
  <c r="AC8" i="6"/>
  <c r="AD7" i="6"/>
  <c r="AC7" i="6"/>
  <c r="AD6" i="6"/>
  <c r="AC6" i="6"/>
  <c r="AD5" i="6"/>
  <c r="AC5" i="6"/>
  <c r="AD4" i="6"/>
  <c r="AC4" i="6"/>
  <c r="AF4" i="6" s="1"/>
  <c r="AG4" i="6" s="1"/>
  <c r="P18" i="6"/>
  <c r="O18" i="6"/>
  <c r="P17" i="6"/>
  <c r="O17" i="6"/>
  <c r="P16" i="6"/>
  <c r="O16" i="6"/>
  <c r="P15" i="6"/>
  <c r="O15" i="6"/>
  <c r="P14" i="6"/>
  <c r="O14" i="6"/>
  <c r="P13" i="6"/>
  <c r="O13" i="6"/>
  <c r="P12" i="6"/>
  <c r="O12" i="6"/>
  <c r="P11" i="6"/>
  <c r="O11" i="6"/>
  <c r="P10" i="6"/>
  <c r="O10" i="6"/>
  <c r="P9" i="6"/>
  <c r="O9" i="6"/>
  <c r="P8" i="6"/>
  <c r="O8" i="6"/>
  <c r="P7" i="6"/>
  <c r="O7" i="6"/>
  <c r="O6" i="6"/>
  <c r="O5" i="6"/>
  <c r="P4" i="6"/>
  <c r="O4" i="6"/>
  <c r="L18" i="6"/>
  <c r="L17" i="6"/>
  <c r="L16" i="6"/>
  <c r="Z16" i="6" s="1"/>
  <c r="L15" i="6"/>
  <c r="L14" i="6"/>
  <c r="Z14" i="6" s="1"/>
  <c r="L13" i="6"/>
  <c r="L12" i="6"/>
  <c r="L11" i="6"/>
  <c r="Z11" i="6" s="1"/>
  <c r="L10" i="6"/>
  <c r="L9" i="6"/>
  <c r="Z9" i="6" s="1"/>
  <c r="L8" i="6"/>
  <c r="L7" i="6"/>
  <c r="Z7" i="6" s="1"/>
  <c r="L6" i="6"/>
  <c r="L5" i="6"/>
  <c r="K18" i="6"/>
  <c r="Y18" i="6" s="1"/>
  <c r="K17" i="6"/>
  <c r="Y17" i="6" s="1"/>
  <c r="K16" i="6"/>
  <c r="K15" i="6"/>
  <c r="Y15" i="6" s="1"/>
  <c r="K14" i="6"/>
  <c r="K13" i="6"/>
  <c r="Y13" i="6" s="1"/>
  <c r="K12" i="6"/>
  <c r="Y12" i="6" s="1"/>
  <c r="K11" i="6"/>
  <c r="K10" i="6"/>
  <c r="K9" i="6"/>
  <c r="K8" i="6"/>
  <c r="Y8" i="6" s="1"/>
  <c r="K7" i="6"/>
  <c r="K6" i="6"/>
  <c r="Y6" i="6" s="1"/>
  <c r="K5" i="6"/>
  <c r="Y5" i="6" s="1"/>
  <c r="Z10" i="6" l="1"/>
  <c r="AB10" i="6" s="1"/>
  <c r="AM14" i="6"/>
  <c r="AO14" i="6" s="1"/>
  <c r="AM12" i="6"/>
  <c r="AO12" i="6" s="1"/>
  <c r="AM16" i="6"/>
  <c r="AO16" i="6" s="1"/>
  <c r="AM9" i="6"/>
  <c r="AO9" i="6" s="1"/>
  <c r="AM17" i="6"/>
  <c r="AO17" i="6" s="1"/>
  <c r="AM10" i="6"/>
  <c r="AO10" i="6" s="1"/>
  <c r="AM11" i="6"/>
  <c r="AO11" i="6" s="1"/>
  <c r="AM5" i="6"/>
  <c r="AO5" i="6" s="1"/>
  <c r="AM6" i="6"/>
  <c r="AO6" i="6" s="1"/>
  <c r="AM13" i="6"/>
  <c r="AO13" i="6" s="1"/>
  <c r="AM7" i="6"/>
  <c r="AO7" i="6" s="1"/>
  <c r="AM15" i="6"/>
  <c r="AO15" i="6" s="1"/>
  <c r="AA8" i="6"/>
  <c r="AM8" i="6"/>
  <c r="AO8" i="6" s="1"/>
  <c r="AA18" i="6"/>
  <c r="AM18" i="6"/>
  <c r="AO18" i="6" s="1"/>
  <c r="AA5" i="6"/>
  <c r="AA15" i="6"/>
  <c r="AA6" i="6"/>
  <c r="AB11" i="6"/>
  <c r="AB14" i="6"/>
  <c r="AB9" i="6"/>
  <c r="AB7" i="6"/>
  <c r="AB16" i="6"/>
  <c r="AF16" i="6"/>
  <c r="F16" i="6"/>
  <c r="R16" i="6" s="1"/>
  <c r="E16" i="6"/>
  <c r="AE26" i="5"/>
  <c r="AD26" i="5"/>
  <c r="AE25" i="5"/>
  <c r="AD25" i="5"/>
  <c r="AE24" i="5"/>
  <c r="AD24" i="5"/>
  <c r="AE23" i="5"/>
  <c r="AD23" i="5"/>
  <c r="AE22" i="5"/>
  <c r="AD22" i="5"/>
  <c r="AE20" i="5"/>
  <c r="AD20" i="5"/>
  <c r="AE19" i="5"/>
  <c r="AD19" i="5"/>
  <c r="AE18" i="5"/>
  <c r="AD18" i="5"/>
  <c r="AG18" i="5" s="1"/>
  <c r="AE17" i="5"/>
  <c r="AD17" i="5"/>
  <c r="AE16" i="5"/>
  <c r="AD16" i="5"/>
  <c r="AG16" i="5" s="1"/>
  <c r="AE14" i="5"/>
  <c r="AD14" i="5"/>
  <c r="AE13" i="5"/>
  <c r="AD13" i="5"/>
  <c r="AG13" i="5" s="1"/>
  <c r="AE12" i="5"/>
  <c r="AD12" i="5"/>
  <c r="AE11" i="5"/>
  <c r="AD11" i="5"/>
  <c r="AG11" i="5" s="1"/>
  <c r="AE10" i="5"/>
  <c r="AD10" i="5"/>
  <c r="AE8" i="5"/>
  <c r="AD8" i="5"/>
  <c r="AG8" i="5" s="1"/>
  <c r="AE7" i="5"/>
  <c r="AD7" i="5"/>
  <c r="AE6" i="5"/>
  <c r="AD6" i="5"/>
  <c r="AG6" i="5" s="1"/>
  <c r="AE5" i="5"/>
  <c r="AD5" i="5"/>
  <c r="AG5" i="5" s="1"/>
  <c r="AO20" i="6" l="1"/>
  <c r="AG23" i="5"/>
  <c r="Q16" i="6"/>
  <c r="S16" i="6" s="1"/>
  <c r="W16" i="6" s="1"/>
  <c r="Y16" i="6" s="1"/>
  <c r="AG7" i="5"/>
  <c r="AG12" i="5"/>
  <c r="AG17" i="5"/>
  <c r="AG22" i="5"/>
  <c r="AG26" i="5"/>
  <c r="AM20" i="6"/>
  <c r="AG20" i="5"/>
  <c r="AG10" i="5"/>
  <c r="AG14" i="5"/>
  <c r="AG19" i="5"/>
  <c r="AG24" i="5"/>
  <c r="AA17" i="6"/>
  <c r="AA13" i="6"/>
  <c r="AA12" i="6"/>
  <c r="AG25" i="5"/>
  <c r="AE16" i="6"/>
  <c r="AG16" i="6" s="1"/>
  <c r="F18" i="6"/>
  <c r="E18" i="6"/>
  <c r="F17" i="6"/>
  <c r="R17" i="6" s="1"/>
  <c r="E17" i="6"/>
  <c r="F15" i="6"/>
  <c r="R15" i="6" s="1"/>
  <c r="E15" i="6"/>
  <c r="Q15" i="6" s="1"/>
  <c r="F14" i="6"/>
  <c r="R14" i="6" s="1"/>
  <c r="E14" i="6"/>
  <c r="AF13" i="6"/>
  <c r="F13" i="6"/>
  <c r="R13" i="6" s="1"/>
  <c r="E13" i="6"/>
  <c r="F12" i="6"/>
  <c r="R12" i="6" s="1"/>
  <c r="E12" i="6"/>
  <c r="F11" i="6"/>
  <c r="R11" i="6" s="1"/>
  <c r="E11" i="6"/>
  <c r="F10" i="6"/>
  <c r="R10" i="6" s="1"/>
  <c r="E10" i="6"/>
  <c r="F9" i="6"/>
  <c r="R9" i="6" s="1"/>
  <c r="E9" i="6"/>
  <c r="Q9" i="6" s="1"/>
  <c r="F8" i="6"/>
  <c r="R8" i="6" s="1"/>
  <c r="T8" i="6" s="1"/>
  <c r="E8" i="6"/>
  <c r="F7" i="6"/>
  <c r="R7" i="6" s="1"/>
  <c r="E7" i="6"/>
  <c r="AF6" i="6"/>
  <c r="F6" i="6"/>
  <c r="E6" i="6"/>
  <c r="F5" i="6"/>
  <c r="E5" i="6"/>
  <c r="F4" i="6"/>
  <c r="E4" i="6"/>
  <c r="Q8" i="6" l="1"/>
  <c r="Q5" i="6"/>
  <c r="Q13" i="6"/>
  <c r="Q18" i="6"/>
  <c r="Q12" i="6"/>
  <c r="Q17" i="6"/>
  <c r="Q4" i="6"/>
  <c r="Q6" i="6"/>
  <c r="Q10" i="6"/>
  <c r="Q14" i="6"/>
  <c r="S14" i="6" s="1"/>
  <c r="W14" i="6" s="1"/>
  <c r="Y14" i="6" s="1"/>
  <c r="Q7" i="6"/>
  <c r="Q11" i="6"/>
  <c r="S11" i="6" s="1"/>
  <c r="W11" i="6" s="1"/>
  <c r="Y11" i="6" s="1"/>
  <c r="R5" i="6"/>
  <c r="T5" i="6" s="1"/>
  <c r="X5" i="6" s="1"/>
  <c r="Z5" i="6" s="1"/>
  <c r="R6" i="6"/>
  <c r="T6" i="6" s="1"/>
  <c r="X6" i="6" s="1"/>
  <c r="Z6" i="6" s="1"/>
  <c r="AA16" i="6"/>
  <c r="AJ16" i="6"/>
  <c r="AI16" i="6"/>
  <c r="AJ14" i="6"/>
  <c r="AI14" i="6"/>
  <c r="R4" i="6"/>
  <c r="T4" i="6" s="1"/>
  <c r="R18" i="6"/>
  <c r="T18" i="6" s="1"/>
  <c r="X18" i="6" s="1"/>
  <c r="Z18" i="6" s="1"/>
  <c r="AA14" i="6"/>
  <c r="AH16" i="6"/>
  <c r="AF10" i="6"/>
  <c r="AG28" i="5"/>
  <c r="AF11" i="6"/>
  <c r="AE14" i="6"/>
  <c r="AF17" i="6"/>
  <c r="T12" i="6"/>
  <c r="X12" i="6" s="1"/>
  <c r="Z12" i="6" s="1"/>
  <c r="AE18" i="6"/>
  <c r="S10" i="6"/>
  <c r="W10" i="6" s="1"/>
  <c r="Y10" i="6" s="1"/>
  <c r="AF14" i="6"/>
  <c r="S7" i="6"/>
  <c r="W7" i="6" s="1"/>
  <c r="Y7" i="6" s="1"/>
  <c r="T17" i="6"/>
  <c r="X17" i="6" s="1"/>
  <c r="Z17" i="6" s="1"/>
  <c r="AF5" i="6"/>
  <c r="X8" i="6"/>
  <c r="Z8" i="6" s="1"/>
  <c r="T13" i="6"/>
  <c r="X13" i="6" s="1"/>
  <c r="Z13" i="6" s="1"/>
  <c r="S9" i="6"/>
  <c r="W9" i="6" s="1"/>
  <c r="Y9" i="6" s="1"/>
  <c r="AE10" i="6"/>
  <c r="AF12" i="6"/>
  <c r="AF8" i="6"/>
  <c r="AE11" i="6"/>
  <c r="AE15" i="6"/>
  <c r="AF15" i="6"/>
  <c r="AE17" i="6"/>
  <c r="AE6" i="6"/>
  <c r="AF9" i="6"/>
  <c r="AF18" i="6"/>
  <c r="AE13" i="6"/>
  <c r="T15" i="6"/>
  <c r="X15" i="6" s="1"/>
  <c r="Z15" i="6" s="1"/>
  <c r="AE7" i="6"/>
  <c r="AF7" i="6"/>
  <c r="AE8" i="6"/>
  <c r="AE12" i="6"/>
  <c r="AE5" i="6"/>
  <c r="AE9" i="6"/>
  <c r="AE20" i="6" l="1"/>
  <c r="X4" i="6"/>
  <c r="Z4" i="6" s="1"/>
  <c r="AI11" i="6"/>
  <c r="AJ11" i="6"/>
  <c r="AA10" i="6"/>
  <c r="AJ10" i="6"/>
  <c r="AI10" i="6"/>
  <c r="AB12" i="6"/>
  <c r="AJ12" i="6"/>
  <c r="AI12" i="6"/>
  <c r="AA9" i="6"/>
  <c r="AJ9" i="6"/>
  <c r="AI9" i="6"/>
  <c r="AJ15" i="6"/>
  <c r="AI15" i="6"/>
  <c r="AB8" i="6"/>
  <c r="AI8" i="6"/>
  <c r="AJ8" i="6"/>
  <c r="AB13" i="6"/>
  <c r="AI13" i="6"/>
  <c r="AJ13" i="6"/>
  <c r="AB6" i="6"/>
  <c r="AJ6" i="6"/>
  <c r="AI6" i="6"/>
  <c r="AB17" i="6"/>
  <c r="AJ17" i="6"/>
  <c r="AI17" i="6"/>
  <c r="AB18" i="6"/>
  <c r="AJ18" i="6"/>
  <c r="AI18" i="6"/>
  <c r="AB5" i="6"/>
  <c r="AJ5" i="6"/>
  <c r="AI5" i="6"/>
  <c r="AB15" i="6"/>
  <c r="AA11" i="6"/>
  <c r="AF20" i="6"/>
  <c r="AG10" i="6"/>
  <c r="AG17" i="6"/>
  <c r="AG14" i="6"/>
  <c r="AG12" i="6"/>
  <c r="AG13" i="6"/>
  <c r="AG11" i="6"/>
  <c r="AG7" i="6"/>
  <c r="AG15" i="6"/>
  <c r="AG8" i="6"/>
  <c r="AG6" i="6"/>
  <c r="AH18" i="6"/>
  <c r="AG18" i="6"/>
  <c r="AG9" i="6"/>
  <c r="AG5" i="6"/>
  <c r="AB4" i="6" l="1"/>
  <c r="AI4" i="6"/>
  <c r="AH4" i="6"/>
  <c r="AJ4" i="6"/>
  <c r="AJ7" i="6"/>
  <c r="AI7" i="6"/>
  <c r="AA7" i="6"/>
  <c r="AF21" i="6"/>
  <c r="AG20" i="6"/>
  <c r="AG21" i="6" s="1"/>
  <c r="AH7" i="6"/>
  <c r="AH11" i="6"/>
  <c r="AH15" i="6"/>
  <c r="AH14" i="6"/>
  <c r="AH5" i="6"/>
  <c r="AH8" i="6"/>
  <c r="AH6" i="6"/>
  <c r="AH9" i="6"/>
  <c r="AH10" i="6"/>
  <c r="AH13" i="6"/>
  <c r="AH12" i="6"/>
  <c r="AH17" i="6"/>
  <c r="M26" i="5"/>
  <c r="AA26" i="5" s="1"/>
  <c r="L26" i="5"/>
  <c r="M25" i="5"/>
  <c r="AA25" i="5" s="1"/>
  <c r="L25" i="5"/>
  <c r="M24" i="5"/>
  <c r="AA24" i="5" s="1"/>
  <c r="L24" i="5"/>
  <c r="M23" i="5"/>
  <c r="AA23" i="5" s="1"/>
  <c r="L23" i="5"/>
  <c r="M22" i="5"/>
  <c r="AA22" i="5" s="1"/>
  <c r="L22" i="5"/>
  <c r="M20" i="5"/>
  <c r="AA20" i="5" s="1"/>
  <c r="L20" i="5"/>
  <c r="M19" i="5"/>
  <c r="AA19" i="5" s="1"/>
  <c r="L19" i="5"/>
  <c r="M18" i="5"/>
  <c r="AA18" i="5" s="1"/>
  <c r="L18" i="5"/>
  <c r="M17" i="5"/>
  <c r="AA17" i="5" s="1"/>
  <c r="L17" i="5"/>
  <c r="M14" i="5"/>
  <c r="AA14" i="5" s="1"/>
  <c r="L14" i="5"/>
  <c r="M13" i="5"/>
  <c r="AA13" i="5" s="1"/>
  <c r="L13" i="5"/>
  <c r="M12" i="5"/>
  <c r="AA12" i="5" s="1"/>
  <c r="L12" i="5"/>
  <c r="M11" i="5"/>
  <c r="AA11" i="5" s="1"/>
  <c r="L11" i="5"/>
  <c r="M10" i="5"/>
  <c r="AA10" i="5" s="1"/>
  <c r="L10" i="5"/>
  <c r="AA8" i="5"/>
  <c r="AA7" i="5"/>
  <c r="AA6" i="5"/>
  <c r="AA5" i="5"/>
  <c r="G26" i="5"/>
  <c r="S26" i="5" s="1"/>
  <c r="F26" i="5"/>
  <c r="G25" i="5"/>
  <c r="S25" i="5" s="1"/>
  <c r="F25" i="5"/>
  <c r="G24" i="5"/>
  <c r="S24" i="5" s="1"/>
  <c r="F24" i="5"/>
  <c r="R24" i="5" s="1"/>
  <c r="G23" i="5"/>
  <c r="S23" i="5" s="1"/>
  <c r="F23" i="5"/>
  <c r="G22" i="5"/>
  <c r="S22" i="5" s="1"/>
  <c r="F22" i="5"/>
  <c r="R22" i="5" s="1"/>
  <c r="G20" i="5"/>
  <c r="S20" i="5" s="1"/>
  <c r="F20" i="5"/>
  <c r="G19" i="5"/>
  <c r="S19" i="5" s="1"/>
  <c r="F19" i="5"/>
  <c r="G18" i="5"/>
  <c r="S18" i="5" s="1"/>
  <c r="F18" i="5"/>
  <c r="R18" i="5" s="1"/>
  <c r="G17" i="5"/>
  <c r="S17" i="5" s="1"/>
  <c r="F17" i="5"/>
  <c r="R17" i="5" s="1"/>
  <c r="G16" i="5"/>
  <c r="S16" i="5" s="1"/>
  <c r="F16" i="5"/>
  <c r="R16" i="5" s="1"/>
  <c r="G14" i="5"/>
  <c r="S14" i="5" s="1"/>
  <c r="F14" i="5"/>
  <c r="G13" i="5"/>
  <c r="S13" i="5" s="1"/>
  <c r="F13" i="5"/>
  <c r="G12" i="5"/>
  <c r="S12" i="5" s="1"/>
  <c r="F12" i="5"/>
  <c r="R12" i="5" s="1"/>
  <c r="G11" i="5"/>
  <c r="S11" i="5" s="1"/>
  <c r="F11" i="5"/>
  <c r="R11" i="5" s="1"/>
  <c r="G10" i="5"/>
  <c r="S10" i="5" s="1"/>
  <c r="F10" i="5"/>
  <c r="R10" i="5" s="1"/>
  <c r="G8" i="5"/>
  <c r="S8" i="5" s="1"/>
  <c r="F8" i="5"/>
  <c r="G7" i="5"/>
  <c r="S7" i="5" s="1"/>
  <c r="F7" i="5"/>
  <c r="G6" i="5"/>
  <c r="S6" i="5" s="1"/>
  <c r="F6" i="5"/>
  <c r="R6" i="5" s="1"/>
  <c r="G5" i="5"/>
  <c r="S5" i="5" s="1"/>
  <c r="F5" i="5"/>
  <c r="R5" i="5" s="1"/>
  <c r="G4" i="5"/>
  <c r="S4" i="5" s="1"/>
  <c r="F4" i="5"/>
  <c r="R4" i="5" s="1"/>
  <c r="T4" i="5" s="1"/>
  <c r="X4" i="5" s="1"/>
  <c r="Z4" i="5" s="1"/>
  <c r="AB4" i="5" l="1"/>
  <c r="AI4" i="5"/>
  <c r="AA4" i="5"/>
  <c r="AC4" i="5" s="1"/>
  <c r="AN4" i="5"/>
  <c r="AF4" i="5"/>
  <c r="AN6" i="5"/>
  <c r="AP6" i="5" s="1"/>
  <c r="AN22" i="5"/>
  <c r="AP22" i="5" s="1"/>
  <c r="AN17" i="5"/>
  <c r="AP17" i="5" s="1"/>
  <c r="AN26" i="5"/>
  <c r="AP26" i="5" s="1"/>
  <c r="AN7" i="5"/>
  <c r="AP7" i="5" s="1"/>
  <c r="AN18" i="5"/>
  <c r="AP18" i="5" s="1"/>
  <c r="AN8" i="5"/>
  <c r="AP8" i="5" s="1"/>
  <c r="AN13" i="5"/>
  <c r="AP13" i="5" s="1"/>
  <c r="AN5" i="5"/>
  <c r="AP5" i="5" s="1"/>
  <c r="AN10" i="5"/>
  <c r="AP10" i="5" s="1"/>
  <c r="AN14" i="5"/>
  <c r="AP14" i="5" s="1"/>
  <c r="AN19" i="5"/>
  <c r="AP19" i="5" s="1"/>
  <c r="AN24" i="5"/>
  <c r="AP24" i="5" s="1"/>
  <c r="AN12" i="5"/>
  <c r="AP12" i="5" s="1"/>
  <c r="AN11" i="5"/>
  <c r="AP11" i="5" s="1"/>
  <c r="AN23" i="5"/>
  <c r="AP23" i="5" s="1"/>
  <c r="AN20" i="5"/>
  <c r="AP20" i="5" s="1"/>
  <c r="AN25" i="5"/>
  <c r="AP25" i="5" s="1"/>
  <c r="R20" i="5"/>
  <c r="T20" i="5" s="1"/>
  <c r="X20" i="5" s="1"/>
  <c r="Z20" i="5" s="1"/>
  <c r="AF20" i="5"/>
  <c r="AH20" i="5" s="1"/>
  <c r="AC7" i="5"/>
  <c r="AC12" i="5"/>
  <c r="AC17" i="5"/>
  <c r="AC22" i="5"/>
  <c r="AC26" i="5"/>
  <c r="R25" i="5"/>
  <c r="T25" i="5" s="1"/>
  <c r="X25" i="5" s="1"/>
  <c r="Z25" i="5" s="1"/>
  <c r="R13" i="5"/>
  <c r="T13" i="5" s="1"/>
  <c r="X13" i="5" s="1"/>
  <c r="Z13" i="5" s="1"/>
  <c r="AF8" i="5"/>
  <c r="AH8" i="5" s="1"/>
  <c r="AF23" i="5"/>
  <c r="AH23" i="5" s="1"/>
  <c r="AC8" i="5"/>
  <c r="AC13" i="5"/>
  <c r="AC18" i="5"/>
  <c r="AC23" i="5"/>
  <c r="AF6" i="5"/>
  <c r="AH6" i="5" s="1"/>
  <c r="AF25" i="5"/>
  <c r="AH25" i="5" s="1"/>
  <c r="AF13" i="5"/>
  <c r="AH13" i="5" s="1"/>
  <c r="R14" i="5"/>
  <c r="T14" i="5" s="1"/>
  <c r="X14" i="5" s="1"/>
  <c r="Z14" i="5" s="1"/>
  <c r="R19" i="5"/>
  <c r="T19" i="5" s="1"/>
  <c r="X19" i="5" s="1"/>
  <c r="Z19" i="5" s="1"/>
  <c r="AF5" i="5"/>
  <c r="AH5" i="5" s="1"/>
  <c r="AF10" i="5"/>
  <c r="AH10" i="5" s="1"/>
  <c r="AF14" i="5"/>
  <c r="AH14" i="5" s="1"/>
  <c r="AF19" i="5"/>
  <c r="AH19" i="5" s="1"/>
  <c r="AF24" i="5"/>
  <c r="AH24" i="5" s="1"/>
  <c r="AF11" i="5"/>
  <c r="AH11" i="5" s="1"/>
  <c r="R8" i="5"/>
  <c r="T8" i="5" s="1"/>
  <c r="X8" i="5" s="1"/>
  <c r="Z8" i="5" s="1"/>
  <c r="R23" i="5"/>
  <c r="T23" i="5" s="1"/>
  <c r="X23" i="5" s="1"/>
  <c r="Z23" i="5" s="1"/>
  <c r="AF18" i="5"/>
  <c r="AH18" i="5" s="1"/>
  <c r="AC5" i="5"/>
  <c r="AC10" i="5"/>
  <c r="AC14" i="5"/>
  <c r="AC19" i="5"/>
  <c r="AC24" i="5"/>
  <c r="AF16" i="5"/>
  <c r="AH16" i="5" s="1"/>
  <c r="AC6" i="5"/>
  <c r="AC11" i="5"/>
  <c r="AC16" i="5"/>
  <c r="AC20" i="5"/>
  <c r="AC25" i="5"/>
  <c r="R7" i="5"/>
  <c r="T7" i="5" s="1"/>
  <c r="X7" i="5" s="1"/>
  <c r="Z7" i="5" s="1"/>
  <c r="R26" i="5"/>
  <c r="T26" i="5" s="1"/>
  <c r="X26" i="5" s="1"/>
  <c r="Z26" i="5" s="1"/>
  <c r="AF7" i="5"/>
  <c r="AH7" i="5" s="1"/>
  <c r="AF12" i="5"/>
  <c r="AH12" i="5" s="1"/>
  <c r="AF17" i="5"/>
  <c r="AH17" i="5" s="1"/>
  <c r="AF22" i="5"/>
  <c r="AH22" i="5" s="1"/>
  <c r="AF26" i="5"/>
  <c r="AH26" i="5" s="1"/>
  <c r="AI20" i="6"/>
  <c r="AI21" i="6" s="1"/>
  <c r="AJ20" i="6"/>
  <c r="AJ21" i="6" s="1"/>
  <c r="AH20" i="6"/>
  <c r="AH21" i="6" s="1"/>
  <c r="T5" i="5"/>
  <c r="X5" i="5" s="1"/>
  <c r="Z5" i="5" s="1"/>
  <c r="T18" i="5"/>
  <c r="X18" i="5" s="1"/>
  <c r="Z18" i="5" s="1"/>
  <c r="T17" i="5"/>
  <c r="X17" i="5" s="1"/>
  <c r="Z17" i="5" s="1"/>
  <c r="T10" i="5"/>
  <c r="X10" i="5" s="1"/>
  <c r="Z10" i="5" s="1"/>
  <c r="T6" i="5"/>
  <c r="X6" i="5" s="1"/>
  <c r="Z6" i="5" s="1"/>
  <c r="T12" i="5"/>
  <c r="X12" i="5" s="1"/>
  <c r="Z12" i="5" s="1"/>
  <c r="T22" i="5"/>
  <c r="X22" i="5" s="1"/>
  <c r="Z22" i="5" s="1"/>
  <c r="T24" i="5"/>
  <c r="X24" i="5" s="1"/>
  <c r="Z24" i="5" s="1"/>
  <c r="T16" i="5"/>
  <c r="X16" i="5" s="1"/>
  <c r="Z16" i="5" s="1"/>
  <c r="T11" i="5"/>
  <c r="X11" i="5" s="1"/>
  <c r="Z11" i="5" s="1"/>
  <c r="AJ4" i="5" l="1"/>
  <c r="AK4" i="5"/>
  <c r="AF28" i="5"/>
  <c r="AG29" i="5" s="1"/>
  <c r="AN28" i="5"/>
  <c r="AP4" i="5"/>
  <c r="AP28" i="5" s="1"/>
  <c r="AJ19" i="5"/>
  <c r="AK19" i="5"/>
  <c r="AJ17" i="5"/>
  <c r="AK17" i="5"/>
  <c r="AJ25" i="5"/>
  <c r="AK25" i="5"/>
  <c r="AK7" i="5"/>
  <c r="AJ7" i="5"/>
  <c r="AJ8" i="5"/>
  <c r="AK8" i="5"/>
  <c r="AJ20" i="5"/>
  <c r="AK20" i="5"/>
  <c r="AK14" i="5"/>
  <c r="AJ14" i="5"/>
  <c r="AK13" i="5"/>
  <c r="AJ13" i="5"/>
  <c r="AJ24" i="5"/>
  <c r="AK24" i="5"/>
  <c r="AK6" i="5"/>
  <c r="AJ6" i="5"/>
  <c r="AH4" i="5"/>
  <c r="AK10" i="5"/>
  <c r="AJ10" i="5"/>
  <c r="AJ18" i="5"/>
  <c r="AK18" i="5"/>
  <c r="AK5" i="5"/>
  <c r="AJ5" i="5"/>
  <c r="AK23" i="5"/>
  <c r="AJ23" i="5"/>
  <c r="AJ11" i="5"/>
  <c r="AK11" i="5"/>
  <c r="AK26" i="5"/>
  <c r="AJ26" i="5"/>
  <c r="AJ12" i="5"/>
  <c r="AK12" i="5"/>
  <c r="AJ22" i="5"/>
  <c r="AK22" i="5"/>
  <c r="AJ16" i="5"/>
  <c r="AK16" i="5"/>
  <c r="AI16" i="5"/>
  <c r="AB16" i="5"/>
  <c r="AI12" i="5"/>
  <c r="AB12" i="5"/>
  <c r="AI14" i="5"/>
  <c r="AB14" i="5"/>
  <c r="AI23" i="5"/>
  <c r="AB23" i="5"/>
  <c r="AB24" i="5"/>
  <c r="AI24" i="5"/>
  <c r="AI5" i="5"/>
  <c r="AB5" i="5"/>
  <c r="AI10" i="5"/>
  <c r="AB10" i="5"/>
  <c r="AI25" i="5"/>
  <c r="AB25" i="5"/>
  <c r="AI22" i="5"/>
  <c r="AB22" i="5"/>
  <c r="AB6" i="5"/>
  <c r="AI6" i="5"/>
  <c r="AB13" i="5"/>
  <c r="AI13" i="5"/>
  <c r="AB11" i="5"/>
  <c r="AI11" i="5"/>
  <c r="AB18" i="5"/>
  <c r="AI18" i="5"/>
  <c r="AI26" i="5"/>
  <c r="AB26" i="5"/>
  <c r="AB19" i="5"/>
  <c r="AI19" i="5"/>
  <c r="AI17" i="5"/>
  <c r="AB17" i="5"/>
  <c r="AI7" i="5"/>
  <c r="AB7" i="5"/>
  <c r="AI8" i="5"/>
  <c r="AB8" i="5"/>
  <c r="AI20" i="5"/>
  <c r="AB20" i="5"/>
  <c r="AJ28" i="5" l="1"/>
  <c r="AJ29" i="5" s="1"/>
  <c r="AH28" i="5"/>
  <c r="AH29" i="5" s="1"/>
  <c r="AK28" i="5" l="1"/>
  <c r="AK29" i="5" s="1"/>
  <c r="AI28" i="5"/>
  <c r="AI29" i="5" s="1"/>
</calcChain>
</file>

<file path=xl/sharedStrings.xml><?xml version="1.0" encoding="utf-8"?>
<sst xmlns="http://schemas.openxmlformats.org/spreadsheetml/2006/main" count="169" uniqueCount="91">
  <si>
    <r>
      <t>Simulated growth and yield of mixed trembling aspen (</t>
    </r>
    <r>
      <rPr>
        <b/>
        <i/>
        <sz val="12"/>
        <color theme="1"/>
        <rFont val="Times New Roman"/>
        <family val="1"/>
      </rPr>
      <t>Populus tremuloides Michx</t>
    </r>
    <r>
      <rPr>
        <b/>
        <sz val="12"/>
        <color theme="1"/>
        <rFont val="Times New Roman"/>
        <family val="1"/>
      </rPr>
      <t>.</t>
    </r>
    <r>
      <rPr>
        <b/>
        <sz val="12"/>
        <color rgb="FF000000"/>
        <rFont val="Calibri"/>
        <family val="2"/>
        <scheme val="minor"/>
      </rPr>
      <t>) and white spruce (</t>
    </r>
    <r>
      <rPr>
        <b/>
        <i/>
        <sz val="12"/>
        <color theme="1"/>
        <rFont val="Times New Roman"/>
        <family val="1"/>
      </rPr>
      <t>Picea glauca (Moench) Voss</t>
    </r>
    <r>
      <rPr>
        <b/>
        <sz val="12"/>
        <color rgb="FF000000"/>
        <rFont val="Calibri"/>
        <family val="2"/>
        <scheme val="minor"/>
      </rPr>
      <t>) by different ages and stand compositions in western Canada</t>
    </r>
  </si>
  <si>
    <t>Age</t>
  </si>
  <si>
    <t>Mixture</t>
  </si>
  <si>
    <t>Total density (stems/ha)</t>
  </si>
  <si>
    <t>Species proportion in mixture (%)</t>
  </si>
  <si>
    <t>Species density in mixture (stems/ha)</t>
  </si>
  <si>
    <r>
      <t>Full density  monoculture yield (m3/ha)</t>
    </r>
    <r>
      <rPr>
        <vertAlign val="superscript"/>
        <sz val="11"/>
        <color rgb="FFC00000"/>
        <rFont val="Calibri"/>
        <family val="2"/>
        <scheme val="minor"/>
      </rPr>
      <t>a</t>
    </r>
  </si>
  <si>
    <r>
      <t>Partial density  monoculture yield (m3/ha)</t>
    </r>
    <r>
      <rPr>
        <vertAlign val="superscript"/>
        <sz val="11"/>
        <color rgb="FFC00000"/>
        <rFont val="Calibri"/>
        <family val="2"/>
        <scheme val="minor"/>
      </rPr>
      <t>a</t>
    </r>
  </si>
  <si>
    <t>Null expectation (m3/ha)</t>
  </si>
  <si>
    <r>
      <t>Observed yields in mixture (m3/ha)</t>
    </r>
    <r>
      <rPr>
        <vertAlign val="superscript"/>
        <sz val="11"/>
        <color rgb="FFC00000"/>
        <rFont val="Calibri"/>
        <family val="2"/>
        <scheme val="minor"/>
      </rPr>
      <t>a</t>
    </r>
  </si>
  <si>
    <t>Competitive expectation (m3/ha)</t>
  </si>
  <si>
    <t>Deviations from competitive expectation (m3/ha)</t>
  </si>
  <si>
    <t>Relative yield change</t>
  </si>
  <si>
    <t>Biodiversity partitioning with addittive partitioning (m3/ha)</t>
  </si>
  <si>
    <t>Biodiversity partitioning  with competitive expectation (m3/ha)</t>
  </si>
  <si>
    <t>Facilitative effect (m3/ha)</t>
  </si>
  <si>
    <t xml:space="preserve"> Biodiversity partitioning with addittive partitioning on partial density monoculture of more competitive species (m3/ha)</t>
  </si>
  <si>
    <t>Years</t>
  </si>
  <si>
    <t>Aspen:spruce</t>
  </si>
  <si>
    <t>Aspen+spruce</t>
  </si>
  <si>
    <t>Aspen</t>
  </si>
  <si>
    <t>Spruce</t>
  </si>
  <si>
    <t>Aspen increase</t>
  </si>
  <si>
    <t>Spruce decrease</t>
  </si>
  <si>
    <t>Aspen gain</t>
  </si>
  <si>
    <t>Spruce loss</t>
  </si>
  <si>
    <t xml:space="preserve">Net biodiversity effect </t>
  </si>
  <si>
    <t>Complementarity effect (CE) (Fig. 1d)</t>
  </si>
  <si>
    <t>Selection effect (SE) (Fig. 1c)</t>
  </si>
  <si>
    <t>Competitive effect (Fig. 1a)</t>
  </si>
  <si>
    <t>Positive effect (Fig. 1b)</t>
  </si>
  <si>
    <t>Negative effect (Fig. 1a)</t>
  </si>
  <si>
    <t>Net biodiversity effect</t>
  </si>
  <si>
    <t xml:space="preserve">Complementarity effect (CE) </t>
  </si>
  <si>
    <t xml:space="preserve">Selection effect (SE) </t>
  </si>
  <si>
    <t xml:space="preserve">90:10 </t>
  </si>
  <si>
    <t xml:space="preserve">70:30 </t>
  </si>
  <si>
    <t xml:space="preserve">50:50 </t>
  </si>
  <si>
    <t xml:space="preserve">30:70 </t>
  </si>
  <si>
    <t xml:space="preserve">10:90 </t>
  </si>
  <si>
    <t>Notes</t>
  </si>
  <si>
    <r>
      <rPr>
        <vertAlign val="superscript"/>
        <sz val="11"/>
        <color theme="1"/>
        <rFont val="Calibri"/>
        <family val="2"/>
        <scheme val="minor"/>
      </rPr>
      <t>a</t>
    </r>
    <r>
      <rPr>
        <sz val="11"/>
        <color theme="1"/>
        <rFont val="Calibri"/>
        <family val="2"/>
        <charset val="134"/>
        <scheme val="minor"/>
      </rPr>
      <t>Growth and yield data were generated with GYPSY model developed by Huang et al. (2009)</t>
    </r>
  </si>
  <si>
    <t>Average</t>
  </si>
  <si>
    <t>Relative contribution</t>
  </si>
  <si>
    <r>
      <t>Mixture</t>
    </r>
    <r>
      <rPr>
        <b/>
        <vertAlign val="superscript"/>
        <sz val="10"/>
        <color rgb="FFC00000"/>
        <rFont val="Calibri"/>
        <family val="2"/>
        <scheme val="minor"/>
      </rPr>
      <t>a</t>
    </r>
  </si>
  <si>
    <t>Total density (stems/pot)</t>
  </si>
  <si>
    <t>Species density in mixture (stems/pot)</t>
  </si>
  <si>
    <t>Full density  monoculture yield  (g/pot)</t>
  </si>
  <si>
    <t>Partial density  monoculture yield (g/pot)</t>
  </si>
  <si>
    <t>Null expectation (g/pot)</t>
  </si>
  <si>
    <t>Observed yields in mixture (g/pot)</t>
  </si>
  <si>
    <t>Competitive expectation (g/pot)</t>
  </si>
  <si>
    <t>Deviations from competitive expectation (g/pot)</t>
  </si>
  <si>
    <t>Biodiversity partitioning with addittive partitioning (g/pot)</t>
  </si>
  <si>
    <t>Biodiversity partitioning with competitive expectation (g/pot)</t>
  </si>
  <si>
    <t>Facilitative effect  (g/pot)</t>
  </si>
  <si>
    <t xml:space="preserve"> Biodiversity partitioning with addittive partitioning on partial density monoculture of more competitive species (g/pot)</t>
  </si>
  <si>
    <t>Species1:Species2</t>
  </si>
  <si>
    <t>Species1+Species2</t>
  </si>
  <si>
    <t>Species1</t>
  </si>
  <si>
    <t>Species2</t>
  </si>
  <si>
    <t>Complementarity effect (CE)</t>
  </si>
  <si>
    <t>Selection effect (SE)</t>
  </si>
  <si>
    <t>Competitive effect</t>
  </si>
  <si>
    <t>Positive effect</t>
  </si>
  <si>
    <t>Negative effect</t>
  </si>
  <si>
    <r>
      <t>Bromus</t>
    </r>
    <r>
      <rPr>
        <sz val="11"/>
        <color rgb="FF000000"/>
        <rFont val="Calibri"/>
        <family val="2"/>
        <scheme val="minor"/>
      </rPr>
      <t>:</t>
    </r>
    <r>
      <rPr>
        <sz val="11"/>
        <color theme="1"/>
        <rFont val="Calibri"/>
        <family val="2"/>
        <scheme val="minor"/>
      </rPr>
      <t xml:space="preserve"> Dactylis</t>
    </r>
  </si>
  <si>
    <r>
      <t>Bromus</t>
    </r>
    <r>
      <rPr>
        <sz val="11"/>
        <color rgb="FF000000"/>
        <rFont val="Calibri"/>
        <family val="2"/>
        <scheme val="minor"/>
      </rPr>
      <t>:</t>
    </r>
    <r>
      <rPr>
        <sz val="11"/>
        <color theme="1"/>
        <rFont val="Calibri"/>
        <family val="2"/>
        <scheme val="minor"/>
      </rPr>
      <t xml:space="preserve"> Lotus</t>
    </r>
  </si>
  <si>
    <r>
      <t>Bromus</t>
    </r>
    <r>
      <rPr>
        <sz val="11"/>
        <color rgb="FF000000"/>
        <rFont val="Calibri"/>
        <family val="2"/>
        <scheme val="minor"/>
      </rPr>
      <t>:</t>
    </r>
    <r>
      <rPr>
        <sz val="11"/>
        <color theme="1"/>
        <rFont val="Calibri"/>
        <family val="2"/>
        <scheme val="minor"/>
      </rPr>
      <t>Plantago</t>
    </r>
  </si>
  <si>
    <r>
      <t>Bromus</t>
    </r>
    <r>
      <rPr>
        <sz val="11"/>
        <color rgb="FF000000"/>
        <rFont val="Calibri"/>
        <family val="2"/>
        <scheme val="minor"/>
      </rPr>
      <t>:</t>
    </r>
    <r>
      <rPr>
        <sz val="11"/>
        <color theme="1"/>
        <rFont val="Calibri"/>
        <family val="2"/>
        <scheme val="minor"/>
      </rPr>
      <t>Sanguisorba</t>
    </r>
  </si>
  <si>
    <r>
      <t>Bromus</t>
    </r>
    <r>
      <rPr>
        <sz val="11"/>
        <color rgb="FF000000"/>
        <rFont val="Calibri"/>
        <family val="2"/>
        <scheme val="minor"/>
      </rPr>
      <t>:</t>
    </r>
    <r>
      <rPr>
        <sz val="11"/>
        <color theme="1"/>
        <rFont val="Calibri"/>
        <family val="2"/>
        <scheme val="minor"/>
      </rPr>
      <t>Trifolium</t>
    </r>
  </si>
  <si>
    <r>
      <t>Dactylis</t>
    </r>
    <r>
      <rPr>
        <sz val="11"/>
        <color rgb="FF000000"/>
        <rFont val="Calibri"/>
        <family val="2"/>
        <scheme val="minor"/>
      </rPr>
      <t>:</t>
    </r>
    <r>
      <rPr>
        <sz val="11"/>
        <color theme="1"/>
        <rFont val="Calibri"/>
        <family val="2"/>
        <scheme val="minor"/>
      </rPr>
      <t>Lotus</t>
    </r>
  </si>
  <si>
    <r>
      <t>Dactylis</t>
    </r>
    <r>
      <rPr>
        <sz val="11"/>
        <color rgb="FF000000"/>
        <rFont val="Calibri"/>
        <family val="2"/>
        <scheme val="minor"/>
      </rPr>
      <t>:</t>
    </r>
    <r>
      <rPr>
        <sz val="11"/>
        <color theme="1"/>
        <rFont val="Calibri"/>
        <family val="2"/>
        <scheme val="minor"/>
      </rPr>
      <t>Plantago</t>
    </r>
  </si>
  <si>
    <r>
      <t>Dactylis</t>
    </r>
    <r>
      <rPr>
        <sz val="11"/>
        <color rgb="FF000000"/>
        <rFont val="Calibri"/>
        <family val="2"/>
        <scheme val="minor"/>
      </rPr>
      <t>:</t>
    </r>
    <r>
      <rPr>
        <sz val="11"/>
        <color theme="1"/>
        <rFont val="Calibri"/>
        <family val="2"/>
        <scheme val="minor"/>
      </rPr>
      <t>Sanguisorba</t>
    </r>
  </si>
  <si>
    <r>
      <t>Dactylis</t>
    </r>
    <r>
      <rPr>
        <sz val="11"/>
        <color rgb="FF000000"/>
        <rFont val="Calibri"/>
        <family val="2"/>
        <scheme val="minor"/>
      </rPr>
      <t>:</t>
    </r>
    <r>
      <rPr>
        <sz val="11"/>
        <color theme="1"/>
        <rFont val="Calibri"/>
        <family val="2"/>
        <scheme val="minor"/>
      </rPr>
      <t>Trifolium</t>
    </r>
  </si>
  <si>
    <r>
      <t>Lotus</t>
    </r>
    <r>
      <rPr>
        <sz val="11"/>
        <color rgb="FF000000"/>
        <rFont val="Calibri"/>
        <family val="2"/>
        <scheme val="minor"/>
      </rPr>
      <t>:</t>
    </r>
    <r>
      <rPr>
        <sz val="11"/>
        <color theme="1"/>
        <rFont val="Calibri"/>
        <family val="2"/>
        <scheme val="minor"/>
      </rPr>
      <t>Plantago</t>
    </r>
  </si>
  <si>
    <r>
      <t>Lotus</t>
    </r>
    <r>
      <rPr>
        <sz val="11"/>
        <color rgb="FF000000"/>
        <rFont val="Calibri"/>
        <family val="2"/>
        <scheme val="minor"/>
      </rPr>
      <t>:</t>
    </r>
    <r>
      <rPr>
        <sz val="11"/>
        <color theme="1"/>
        <rFont val="Calibri"/>
        <family val="2"/>
        <scheme val="minor"/>
      </rPr>
      <t>Sanguisorba</t>
    </r>
  </si>
  <si>
    <r>
      <t>Lotus</t>
    </r>
    <r>
      <rPr>
        <sz val="11"/>
        <color rgb="FF000000"/>
        <rFont val="Calibri"/>
        <family val="2"/>
        <scheme val="minor"/>
      </rPr>
      <t>:</t>
    </r>
    <r>
      <rPr>
        <sz val="11"/>
        <color theme="1"/>
        <rFont val="Calibri"/>
        <family val="2"/>
        <scheme val="minor"/>
      </rPr>
      <t>Trifolium</t>
    </r>
  </si>
  <si>
    <r>
      <t>Plantago</t>
    </r>
    <r>
      <rPr>
        <sz val="11"/>
        <color rgb="FF000000"/>
        <rFont val="Calibri"/>
        <family val="2"/>
        <scheme val="minor"/>
      </rPr>
      <t>:</t>
    </r>
    <r>
      <rPr>
        <sz val="11"/>
        <color theme="1"/>
        <rFont val="Calibri"/>
        <family val="2"/>
        <scheme val="minor"/>
      </rPr>
      <t>Sanguisorba</t>
    </r>
  </si>
  <si>
    <r>
      <t>Plantago</t>
    </r>
    <r>
      <rPr>
        <sz val="11"/>
        <color rgb="FF000000"/>
        <rFont val="Calibri"/>
        <family val="2"/>
        <scheme val="minor"/>
      </rPr>
      <t>:</t>
    </r>
    <r>
      <rPr>
        <sz val="11"/>
        <color theme="1"/>
        <rFont val="Calibri"/>
        <family val="2"/>
        <scheme val="minor"/>
      </rPr>
      <t>Trifolium</t>
    </r>
  </si>
  <si>
    <r>
      <t>Sanguisorba</t>
    </r>
    <r>
      <rPr>
        <sz val="11"/>
        <color rgb="FF000000"/>
        <rFont val="Calibri"/>
        <family val="2"/>
        <scheme val="minor"/>
      </rPr>
      <t>:</t>
    </r>
    <r>
      <rPr>
        <sz val="11"/>
        <color theme="1"/>
        <rFont val="Calibri"/>
        <family val="2"/>
        <scheme val="minor"/>
      </rPr>
      <t>Trifolium</t>
    </r>
  </si>
  <si>
    <t>Notes:</t>
  </si>
  <si>
    <r>
      <rPr>
        <vertAlign val="superscript"/>
        <sz val="11"/>
        <color theme="1"/>
        <rFont val="Calibri"/>
        <family val="2"/>
        <scheme val="minor"/>
      </rPr>
      <t>a</t>
    </r>
    <r>
      <rPr>
        <sz val="11"/>
        <color theme="1"/>
        <rFont val="Calibri"/>
        <family val="2"/>
        <scheme val="minor"/>
      </rPr>
      <t xml:space="preserve">Species codes: Bro - Bromus erectus, Dac - Dactylis glomerata, Lot - Lotus corniculatus, Plan - Plantago lanceolata, Sang - Sanguisorba minor, and Tri - Trifolium repens.  </t>
    </r>
  </si>
  <si>
    <t>Maximum competitive growth response</t>
  </si>
  <si>
    <t>Competitive growth response</t>
  </si>
  <si>
    <t>Individual size at full density (g)</t>
  </si>
  <si>
    <t>Individual size at partial density (g)</t>
  </si>
  <si>
    <t>Relative competitive ability</t>
  </si>
  <si>
    <t>Individual size at full density (m3)</t>
  </si>
  <si>
    <t>Individual size at partial density (m3)</t>
  </si>
  <si>
    <r>
      <rPr>
        <b/>
        <sz val="12"/>
        <color theme="1"/>
        <rFont val="Calibri"/>
        <family val="2"/>
        <scheme val="minor"/>
      </rPr>
      <t>Greenhouse experiment with grassland mixtures conducted by Mahaut et al. (2020)</t>
    </r>
    <r>
      <rPr>
        <b/>
        <sz val="12"/>
        <color rgb="FF333333"/>
        <rFont val="Calibri"/>
        <family val="2"/>
        <scheme val="minor"/>
      </rPr>
      <t xml:space="preserve">.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</si>
</sst>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0.0"/>
    <numFmt numFmtId="166" formatCode="0.000"/>
  </numFmts>
  <fonts count="18"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rgb="FFC00000"/>
      <name val="Calibri"/>
      <family val="2"/>
      <charset val="134"/>
      <scheme val="minor"/>
    </font>
    <font>
      <sz val="11"/>
      <color rgb="FFC00000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vertAlign val="superscript"/>
      <sz val="11"/>
      <color rgb="FFC0000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C00000"/>
      <name val="Calibri"/>
      <family val="2"/>
      <scheme val="minor"/>
    </font>
    <font>
      <b/>
      <sz val="12"/>
      <color theme="1"/>
      <name val="Times New Roman"/>
      <family val="1"/>
    </font>
    <font>
      <b/>
      <sz val="12"/>
      <color rgb="FF333333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i/>
      <sz val="12"/>
      <color theme="1"/>
      <name val="Times New Roman"/>
      <family val="1"/>
    </font>
    <font>
      <b/>
      <vertAlign val="superscript"/>
      <sz val="10"/>
      <color rgb="FFC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73">
    <xf numFmtId="0" fontId="0" fillId="0" borderId="0" xfId="0"/>
    <xf numFmtId="165" fontId="0" fillId="0" borderId="0" xfId="0" applyNumberFormat="1"/>
    <xf numFmtId="0" fontId="4" fillId="0" borderId="0" xfId="0" applyFont="1" applyAlignment="1">
      <alignment vertical="top"/>
    </xf>
    <xf numFmtId="0" fontId="6" fillId="0" borderId="1" xfId="0" applyFont="1" applyBorder="1" applyAlignment="1">
      <alignment vertical="top" wrapText="1"/>
    </xf>
    <xf numFmtId="0" fontId="4" fillId="0" borderId="3" xfId="0" applyFont="1" applyBorder="1" applyAlignment="1">
      <alignment vertical="top" wrapText="1"/>
    </xf>
    <xf numFmtId="0" fontId="4" fillId="0" borderId="3" xfId="0" applyFont="1" applyBorder="1" applyAlignment="1">
      <alignment vertical="top"/>
    </xf>
    <xf numFmtId="2" fontId="0" fillId="0" borderId="0" xfId="0" applyNumberFormat="1"/>
    <xf numFmtId="0" fontId="10" fillId="0" borderId="3" xfId="0" applyFont="1" applyBorder="1" applyAlignment="1">
      <alignment vertical="top"/>
    </xf>
    <xf numFmtId="0" fontId="4" fillId="0" borderId="1" xfId="0" applyFont="1" applyBorder="1" applyAlignment="1">
      <alignment vertical="top"/>
    </xf>
    <xf numFmtId="0" fontId="4" fillId="0" borderId="1" xfId="0" applyFont="1" applyBorder="1" applyAlignment="1">
      <alignment vertical="top" wrapText="1"/>
    </xf>
    <xf numFmtId="0" fontId="9" fillId="0" borderId="1" xfId="0" applyFont="1" applyBorder="1" applyAlignment="1">
      <alignment vertical="top" wrapText="1"/>
    </xf>
    <xf numFmtId="1" fontId="0" fillId="0" borderId="0" xfId="0" applyNumberFormat="1"/>
    <xf numFmtId="0" fontId="6" fillId="0" borderId="1" xfId="0" applyFont="1" applyBorder="1" applyAlignment="1">
      <alignment vertical="top"/>
    </xf>
    <xf numFmtId="0" fontId="14" fillId="0" borderId="0" xfId="0" applyFont="1" applyAlignment="1">
      <alignment horizontal="left" vertical="center"/>
    </xf>
    <xf numFmtId="0" fontId="0" fillId="0" borderId="2" xfId="0" applyBorder="1"/>
    <xf numFmtId="49" fontId="0" fillId="0" borderId="2" xfId="0" applyNumberFormat="1" applyBorder="1"/>
    <xf numFmtId="165" fontId="0" fillId="0" borderId="2" xfId="0" applyNumberFormat="1" applyBorder="1"/>
    <xf numFmtId="164" fontId="0" fillId="0" borderId="0" xfId="0" applyNumberFormat="1"/>
    <xf numFmtId="49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left" wrapText="1"/>
    </xf>
    <xf numFmtId="0" fontId="4" fillId="0" borderId="5" xfId="0" applyFont="1" applyBorder="1" applyAlignment="1">
      <alignment vertical="top"/>
    </xf>
    <xf numFmtId="166" fontId="0" fillId="0" borderId="0" xfId="0" applyNumberFormat="1"/>
    <xf numFmtId="0" fontId="9" fillId="0" borderId="1" xfId="0" applyFont="1" applyBorder="1" applyAlignment="1">
      <alignment horizontal="left" vertical="top" wrapText="1"/>
    </xf>
    <xf numFmtId="0" fontId="12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Font="1"/>
    <xf numFmtId="165" fontId="0" fillId="0" borderId="0" xfId="0" applyNumberFormat="1" applyFill="1"/>
    <xf numFmtId="0" fontId="9" fillId="0" borderId="1" xfId="0" applyFont="1" applyFill="1" applyBorder="1" applyAlignment="1">
      <alignment vertical="top" wrapText="1"/>
    </xf>
    <xf numFmtId="165" fontId="0" fillId="0" borderId="4" xfId="0" applyNumberFormat="1" applyFill="1" applyBorder="1"/>
    <xf numFmtId="0" fontId="0" fillId="0" borderId="0" xfId="0" applyFill="1"/>
    <xf numFmtId="1" fontId="0" fillId="0" borderId="0" xfId="0" applyNumberFormat="1" applyFill="1"/>
    <xf numFmtId="0" fontId="5" fillId="0" borderId="1" xfId="0" applyFont="1" applyFill="1" applyBorder="1" applyAlignment="1">
      <alignment vertical="top"/>
    </xf>
    <xf numFmtId="0" fontId="0" fillId="0" borderId="1" xfId="0" applyFill="1" applyBorder="1"/>
    <xf numFmtId="0" fontId="4" fillId="0" borderId="1" xfId="0" applyFont="1" applyFill="1" applyBorder="1" applyAlignment="1">
      <alignment vertical="top"/>
    </xf>
    <xf numFmtId="0" fontId="4" fillId="0" borderId="1" xfId="0" applyFont="1" applyFill="1" applyBorder="1" applyAlignment="1">
      <alignment vertical="top" wrapText="1"/>
    </xf>
    <xf numFmtId="2" fontId="0" fillId="0" borderId="0" xfId="0" applyNumberFormat="1" applyFill="1"/>
    <xf numFmtId="2" fontId="0" fillId="0" borderId="4" xfId="0" applyNumberFormat="1" applyFill="1" applyBorder="1"/>
    <xf numFmtId="0" fontId="3" fillId="0" borderId="0" xfId="0" applyFont="1" applyFill="1"/>
    <xf numFmtId="0" fontId="3" fillId="0" borderId="0" xfId="0" applyFont="1" applyFill="1" applyAlignment="1">
      <alignment horizontal="justify" vertical="center" wrapText="1"/>
    </xf>
    <xf numFmtId="165" fontId="0" fillId="0" borderId="10" xfId="0" applyNumberFormat="1" applyFill="1" applyBorder="1"/>
    <xf numFmtId="0" fontId="0" fillId="0" borderId="0" xfId="0" applyFill="1" applyBorder="1"/>
    <xf numFmtId="165" fontId="0" fillId="0" borderId="0" xfId="0" applyNumberFormat="1" applyFill="1" applyBorder="1"/>
    <xf numFmtId="165" fontId="0" fillId="0" borderId="2" xfId="0" applyNumberFormat="1" applyFill="1" applyBorder="1"/>
    <xf numFmtId="0" fontId="2" fillId="0" borderId="0" xfId="0" applyFont="1"/>
    <xf numFmtId="0" fontId="9" fillId="0" borderId="12" xfId="0" applyFont="1" applyFill="1" applyBorder="1" applyAlignment="1">
      <alignment horizontal="left" vertical="top" wrapText="1"/>
    </xf>
    <xf numFmtId="0" fontId="9" fillId="0" borderId="0" xfId="0" applyFont="1" applyFill="1" applyBorder="1" applyAlignment="1">
      <alignment horizontal="left" vertical="top" wrapText="1"/>
    </xf>
    <xf numFmtId="0" fontId="3" fillId="0" borderId="7" xfId="0" applyFont="1" applyFill="1" applyBorder="1" applyAlignment="1">
      <alignment horizontal="justify" vertical="center" wrapText="1"/>
    </xf>
    <xf numFmtId="165" fontId="0" fillId="0" borderId="9" xfId="0" applyNumberFormat="1" applyFill="1" applyBorder="1"/>
    <xf numFmtId="165" fontId="3" fillId="0" borderId="0" xfId="0" applyNumberFormat="1" applyFont="1" applyFill="1" applyAlignment="1">
      <alignment horizontal="justify" vertical="center" wrapText="1"/>
    </xf>
    <xf numFmtId="0" fontId="3" fillId="0" borderId="4" xfId="0" applyFont="1" applyFill="1" applyBorder="1" applyAlignment="1">
      <alignment horizontal="justify" vertical="center" wrapText="1"/>
    </xf>
    <xf numFmtId="0" fontId="0" fillId="0" borderId="4" xfId="0" applyFill="1" applyBorder="1"/>
    <xf numFmtId="165" fontId="0" fillId="0" borderId="11" xfId="0" applyNumberFormat="1" applyFill="1" applyBorder="1"/>
    <xf numFmtId="0" fontId="14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5" xfId="0" applyFont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top" wrapText="1"/>
    </xf>
    <xf numFmtId="0" fontId="6" fillId="0" borderId="6" xfId="0" applyFont="1" applyBorder="1" applyAlignment="1">
      <alignment horizontal="center" vertical="top" wrapText="1"/>
    </xf>
    <xf numFmtId="0" fontId="6" fillId="0" borderId="5" xfId="0" applyFont="1" applyFill="1" applyBorder="1" applyAlignment="1">
      <alignment horizontal="center" vertical="top" wrapText="1"/>
    </xf>
    <xf numFmtId="0" fontId="6" fillId="0" borderId="6" xfId="0" applyFont="1" applyFill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5" fillId="0" borderId="5" xfId="0" applyFont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0" fontId="5" fillId="0" borderId="5" xfId="0" applyFont="1" applyFill="1" applyBorder="1" applyAlignment="1">
      <alignment horizontal="center" vertical="top" wrapText="1"/>
    </xf>
    <xf numFmtId="0" fontId="5" fillId="0" borderId="6" xfId="0" applyFont="1" applyFill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0" fontId="5" fillId="0" borderId="8" xfId="0" applyFont="1" applyBorder="1" applyAlignment="1">
      <alignment horizontal="center" vertical="top" wrapText="1"/>
    </xf>
    <xf numFmtId="0" fontId="5" fillId="0" borderId="6" xfId="0" applyFont="1" applyBorder="1" applyAlignment="1">
      <alignment horizontal="center" vertical="top" wrapText="1"/>
    </xf>
    <xf numFmtId="0" fontId="5" fillId="0" borderId="8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12" fillId="0" borderId="0" xfId="0" applyFont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CCFF33"/>
      <color rgb="FF40E044"/>
      <color rgb="FFCCFFFF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99F0B-2A8A-4FF5-8F2A-0464497C5BA9}">
  <dimension ref="A1:AP34"/>
  <sheetViews>
    <sheetView workbookViewId="0">
      <selection activeCell="V31" sqref="V31"/>
    </sheetView>
  </sheetViews>
  <sheetFormatPr defaultRowHeight="15"/>
  <cols>
    <col min="2" max="2" width="13.140625" customWidth="1"/>
    <col min="3" max="3" width="13.28515625" customWidth="1"/>
    <col min="4" max="4" width="10.5703125" customWidth="1"/>
    <col min="5" max="5" width="10" customWidth="1"/>
    <col min="6" max="6" width="11" customWidth="1"/>
    <col min="7" max="7" width="10.85546875" customWidth="1"/>
    <col min="8" max="8" width="12.28515625" customWidth="1"/>
    <col min="9" max="9" width="13.140625" customWidth="1"/>
    <col min="10" max="10" width="13.28515625" customWidth="1"/>
    <col min="11" max="11" width="14" customWidth="1"/>
    <col min="12" max="12" width="10.85546875" customWidth="1"/>
    <col min="13" max="13" width="11" customWidth="1"/>
    <col min="14" max="14" width="10.5703125" customWidth="1"/>
    <col min="15" max="15" width="10.7109375" customWidth="1"/>
    <col min="17" max="17" width="9.7109375" customWidth="1"/>
    <col min="19" max="19" width="9.5703125" customWidth="1"/>
    <col min="20" max="20" width="13.42578125" customWidth="1"/>
    <col min="21" max="21" width="13.85546875" customWidth="1"/>
    <col min="23" max="23" width="8.7109375" customWidth="1"/>
    <col min="24" max="25" width="10.140625" customWidth="1"/>
    <col min="26" max="26" width="9.5703125" customWidth="1"/>
    <col min="27" max="27" width="10.140625" customWidth="1"/>
    <col min="28" max="28" width="12.85546875" style="30" customWidth="1"/>
    <col min="29" max="29" width="13.85546875" style="30" customWidth="1"/>
    <col min="30" max="31" width="10.140625" style="30" customWidth="1"/>
    <col min="32" max="32" width="15.5703125" style="30" customWidth="1"/>
    <col min="33" max="33" width="18.140625" customWidth="1"/>
    <col min="34" max="34" width="17.5703125" customWidth="1"/>
    <col min="35" max="35" width="15.85546875" customWidth="1"/>
    <col min="36" max="36" width="13.28515625" customWidth="1"/>
    <col min="37" max="37" width="14.140625" customWidth="1"/>
    <col min="40" max="40" width="19.140625" customWidth="1"/>
    <col min="41" max="41" width="22.140625" customWidth="1"/>
    <col min="42" max="42" width="19.7109375" customWidth="1"/>
  </cols>
  <sheetData>
    <row r="1" spans="1:42" ht="24" customHeight="1">
      <c r="A1" s="53" t="s">
        <v>0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  <c r="AD1" s="53"/>
      <c r="AE1" s="53"/>
      <c r="AF1" s="53"/>
      <c r="AG1" s="53"/>
      <c r="AH1" s="53"/>
      <c r="AI1" s="53"/>
      <c r="AJ1" s="53"/>
      <c r="AK1" s="13"/>
    </row>
    <row r="2" spans="1:42" ht="33" customHeight="1">
      <c r="A2" s="12" t="s">
        <v>1</v>
      </c>
      <c r="B2" s="12" t="s">
        <v>2</v>
      </c>
      <c r="C2" s="3" t="s">
        <v>3</v>
      </c>
      <c r="D2" s="54" t="s">
        <v>4</v>
      </c>
      <c r="E2" s="54"/>
      <c r="F2" s="54" t="s">
        <v>5</v>
      </c>
      <c r="G2" s="54"/>
      <c r="H2" s="55" t="s">
        <v>6</v>
      </c>
      <c r="I2" s="55"/>
      <c r="J2" s="55" t="s">
        <v>7</v>
      </c>
      <c r="K2" s="55"/>
      <c r="L2" s="55" t="s">
        <v>8</v>
      </c>
      <c r="M2" s="55"/>
      <c r="N2" s="55" t="s">
        <v>9</v>
      </c>
      <c r="O2" s="55"/>
      <c r="P2" s="55" t="s">
        <v>88</v>
      </c>
      <c r="Q2" s="55"/>
      <c r="R2" s="55" t="s">
        <v>89</v>
      </c>
      <c r="S2" s="55"/>
      <c r="T2" s="55" t="s">
        <v>83</v>
      </c>
      <c r="U2" s="55"/>
      <c r="V2" s="55" t="s">
        <v>87</v>
      </c>
      <c r="W2" s="55"/>
      <c r="X2" s="56" t="s">
        <v>84</v>
      </c>
      <c r="Y2" s="58"/>
      <c r="Z2" s="55" t="s">
        <v>10</v>
      </c>
      <c r="AA2" s="55"/>
      <c r="AB2" s="59" t="s">
        <v>11</v>
      </c>
      <c r="AC2" s="60"/>
      <c r="AD2" s="32" t="s">
        <v>12</v>
      </c>
      <c r="AE2" s="33"/>
      <c r="AF2" s="56" t="s">
        <v>13</v>
      </c>
      <c r="AG2" s="57"/>
      <c r="AH2" s="58"/>
      <c r="AI2" s="56" t="s">
        <v>14</v>
      </c>
      <c r="AJ2" s="57"/>
      <c r="AK2" s="58"/>
      <c r="AL2" s="61" t="s">
        <v>15</v>
      </c>
      <c r="AM2" s="63"/>
      <c r="AN2" s="61" t="s">
        <v>16</v>
      </c>
      <c r="AO2" s="61"/>
      <c r="AP2" s="61"/>
    </row>
    <row r="3" spans="1:42" s="2" customFormat="1" ht="31.9" customHeight="1">
      <c r="A3" s="2" t="s">
        <v>17</v>
      </c>
      <c r="B3" s="4" t="s">
        <v>18</v>
      </c>
      <c r="C3" s="4" t="s">
        <v>19</v>
      </c>
      <c r="D3" s="5" t="s">
        <v>20</v>
      </c>
      <c r="E3" s="5" t="s">
        <v>21</v>
      </c>
      <c r="F3" s="5" t="s">
        <v>20</v>
      </c>
      <c r="G3" s="5" t="s">
        <v>21</v>
      </c>
      <c r="H3" s="5" t="s">
        <v>20</v>
      </c>
      <c r="I3" s="5" t="s">
        <v>21</v>
      </c>
      <c r="J3" s="5" t="s">
        <v>20</v>
      </c>
      <c r="K3" s="5" t="s">
        <v>21</v>
      </c>
      <c r="L3" s="8" t="s">
        <v>20</v>
      </c>
      <c r="M3" s="8" t="s">
        <v>21</v>
      </c>
      <c r="N3" s="8" t="s">
        <v>20</v>
      </c>
      <c r="O3" s="8" t="s">
        <v>21</v>
      </c>
      <c r="P3" s="8" t="s">
        <v>20</v>
      </c>
      <c r="Q3" s="8" t="s">
        <v>21</v>
      </c>
      <c r="R3" s="8" t="s">
        <v>20</v>
      </c>
      <c r="S3" s="8" t="s">
        <v>21</v>
      </c>
      <c r="T3" s="9" t="s">
        <v>22</v>
      </c>
      <c r="U3" s="9" t="s">
        <v>23</v>
      </c>
      <c r="V3" s="8" t="s">
        <v>20</v>
      </c>
      <c r="W3" s="8" t="s">
        <v>21</v>
      </c>
      <c r="X3" s="8" t="s">
        <v>24</v>
      </c>
      <c r="Y3" s="8" t="s">
        <v>25</v>
      </c>
      <c r="Z3" s="8" t="s">
        <v>20</v>
      </c>
      <c r="AA3" s="8" t="s">
        <v>21</v>
      </c>
      <c r="AB3" s="34" t="s">
        <v>20</v>
      </c>
      <c r="AC3" s="34" t="s">
        <v>21</v>
      </c>
      <c r="AD3" s="34" t="s">
        <v>20</v>
      </c>
      <c r="AE3" s="34" t="s">
        <v>21</v>
      </c>
      <c r="AF3" s="35" t="s">
        <v>26</v>
      </c>
      <c r="AG3" s="10" t="s">
        <v>27</v>
      </c>
      <c r="AH3" s="10" t="s">
        <v>28</v>
      </c>
      <c r="AI3" s="9" t="s">
        <v>29</v>
      </c>
      <c r="AJ3" s="9" t="s">
        <v>30</v>
      </c>
      <c r="AK3" s="9" t="s">
        <v>31</v>
      </c>
      <c r="AL3" s="8" t="s">
        <v>20</v>
      </c>
      <c r="AM3" s="21" t="s">
        <v>21</v>
      </c>
      <c r="AN3" s="23" t="s">
        <v>32</v>
      </c>
      <c r="AO3" s="23" t="s">
        <v>33</v>
      </c>
      <c r="AP3" s="23" t="s">
        <v>34</v>
      </c>
    </row>
    <row r="4" spans="1:42" s="14" customFormat="1">
      <c r="A4" s="14">
        <v>80</v>
      </c>
      <c r="B4" s="15" t="s">
        <v>35</v>
      </c>
      <c r="C4" s="14">
        <v>1100</v>
      </c>
      <c r="D4" s="14">
        <v>0.9</v>
      </c>
      <c r="E4" s="14">
        <v>0.1</v>
      </c>
      <c r="F4" s="14">
        <f>C4*D4</f>
        <v>990</v>
      </c>
      <c r="G4" s="14">
        <f>C4*E4</f>
        <v>110</v>
      </c>
      <c r="H4" s="16">
        <v>240.21581782999999</v>
      </c>
      <c r="I4" s="16">
        <v>143.14244022</v>
      </c>
      <c r="J4" s="16">
        <v>235.60768363</v>
      </c>
      <c r="K4" s="16">
        <v>73.270936149999997</v>
      </c>
      <c r="L4" s="1">
        <f>H4*D4</f>
        <v>216.194236047</v>
      </c>
      <c r="M4" s="1">
        <f>I4*E4</f>
        <v>14.314244022</v>
      </c>
      <c r="N4" s="1">
        <v>229.64958085000001</v>
      </c>
      <c r="O4" s="1">
        <v>13.715659466</v>
      </c>
      <c r="P4" s="17">
        <f>H4/C4</f>
        <v>0.21837801620909089</v>
      </c>
      <c r="Q4" s="17">
        <f>I4/C4</f>
        <v>0.13012949110909092</v>
      </c>
      <c r="R4" s="17">
        <f>J4/F4</f>
        <v>0.23798755922222223</v>
      </c>
      <c r="S4" s="17">
        <f>K4/G4</f>
        <v>0.66609941954545449</v>
      </c>
      <c r="T4" s="6">
        <f>R4/P4-1</f>
        <v>8.9796323611419426E-2</v>
      </c>
      <c r="U4" s="6">
        <v>-1</v>
      </c>
      <c r="V4" s="6">
        <f>ABS((H4-I4)/MAX(H4:I4))</f>
        <v>0.40410901533011673</v>
      </c>
      <c r="W4" s="6">
        <f>ABS((I4-H4)/MAX(H4:I4))</f>
        <v>0.40410901533011673</v>
      </c>
      <c r="X4" s="6">
        <f>V4*T4</f>
        <v>3.6287503914875216E-2</v>
      </c>
      <c r="Y4" s="6">
        <f>W4*U4</f>
        <v>-0.40410901533011673</v>
      </c>
      <c r="Z4" s="1">
        <f>L4*(1+X4)</f>
        <v>224.03938523392895</v>
      </c>
      <c r="AA4" s="1">
        <f>M4*(1+Y4)</f>
        <v>8.52972896507457</v>
      </c>
      <c r="AB4" s="27">
        <f>N4-Z4</f>
        <v>5.6101956160710529</v>
      </c>
      <c r="AC4" s="27">
        <f>O4-AA4</f>
        <v>5.18593050092543</v>
      </c>
      <c r="AD4" s="36">
        <f>N4/H4-D4</f>
        <v>5.6013566985510965E-2</v>
      </c>
      <c r="AE4" s="36">
        <f>O4/I4-E4</f>
        <v>-4.1817406150126968E-3</v>
      </c>
      <c r="AF4" s="27">
        <f>(N4+O4)-(L4+M4)</f>
        <v>12.856760247000011</v>
      </c>
      <c r="AG4" s="1">
        <f>2*AVERAGE(AD4:AE4)*AVERAGE(H4:I4)</f>
        <v>9.9350793344721353</v>
      </c>
      <c r="AH4" s="1">
        <f>AF4-AG4</f>
        <v>2.9216809125278758</v>
      </c>
      <c r="AI4" s="1">
        <f>(Z4+AA4)-(L4+M4)</f>
        <v>2.0606341300035353</v>
      </c>
      <c r="AJ4" s="1">
        <f>IF(N4+O4-Z4-AA4&lt;0, 0, N4+O4-Z4-AA4)</f>
        <v>10.796126116996488</v>
      </c>
      <c r="AK4" s="1">
        <f>IF(N4+O4-Z4-AA4&gt;0, 0, N4+O4-Z4-AA4)</f>
        <v>0</v>
      </c>
      <c r="AL4" s="1">
        <f t="shared" ref="AL4:AM8" si="0">IF(N4-J4&lt;0, 0, N4-J4)</f>
        <v>0</v>
      </c>
      <c r="AM4" s="1">
        <f t="shared" si="0"/>
        <v>0</v>
      </c>
      <c r="AN4" s="1">
        <f>J4-(L4+M4)</f>
        <v>5.0992035609999959</v>
      </c>
      <c r="AO4" s="1">
        <f>2*AVERAGE(H4:I4)*((J4/H4-D4)-E4)/2</f>
        <v>-3.6770399129644793</v>
      </c>
      <c r="AP4" s="1">
        <f>AN4-AO4</f>
        <v>8.7762434739644757</v>
      </c>
    </row>
    <row r="5" spans="1:42">
      <c r="A5">
        <v>80</v>
      </c>
      <c r="B5" s="18" t="s">
        <v>36</v>
      </c>
      <c r="C5">
        <v>1100</v>
      </c>
      <c r="D5">
        <v>0.7</v>
      </c>
      <c r="E5">
        <v>0.3</v>
      </c>
      <c r="F5">
        <f>C5*D5</f>
        <v>770</v>
      </c>
      <c r="G5">
        <f>C5*E5</f>
        <v>330</v>
      </c>
      <c r="H5" s="1">
        <v>240.21581782999999</v>
      </c>
      <c r="I5" s="1">
        <v>143.14244022</v>
      </c>
      <c r="J5" s="1">
        <v>224.14695354</v>
      </c>
      <c r="K5" s="1">
        <v>102.01821026</v>
      </c>
      <c r="L5" s="1">
        <f t="shared" ref="L5:L8" si="1">H5*D5</f>
        <v>168.15107248099997</v>
      </c>
      <c r="M5" s="1">
        <f t="shared" ref="M5:M8" si="2">I5*E5</f>
        <v>42.942732065999998</v>
      </c>
      <c r="N5" s="1">
        <v>203.65314813000001</v>
      </c>
      <c r="O5" s="1">
        <v>33.028942117</v>
      </c>
      <c r="P5" s="17">
        <f t="shared" ref="P5:P8" si="3">H5/C5</f>
        <v>0.21837801620909089</v>
      </c>
      <c r="Q5" s="17">
        <f t="shared" ref="Q5:Q8" si="4">I5/C5</f>
        <v>0.13012949110909092</v>
      </c>
      <c r="R5" s="17">
        <f t="shared" ref="R5:R8" si="5">J5/F5</f>
        <v>0.29109993966233766</v>
      </c>
      <c r="S5" s="17">
        <f t="shared" ref="S5:S8" si="6">K5/G5</f>
        <v>0.30914609169696972</v>
      </c>
      <c r="T5" s="6">
        <f t="shared" ref="T5:T6" si="7">R5/P5-1</f>
        <v>0.33300936017120675</v>
      </c>
      <c r="U5" s="6">
        <v>-1</v>
      </c>
      <c r="V5" s="6">
        <f t="shared" ref="V5:V8" si="8">ABS((H5-I5)/MAX(H5:I5))</f>
        <v>0.40410901533011673</v>
      </c>
      <c r="W5" s="6">
        <f t="shared" ref="W5:W8" si="9">ABS((I5-H5)/MAX(H5:I5))</f>
        <v>0.40410901533011673</v>
      </c>
      <c r="X5" s="6">
        <f t="shared" ref="X5:X8" si="10">V5*T5</f>
        <v>0.13457208463449855</v>
      </c>
      <c r="Y5" s="6">
        <f t="shared" ref="Y5:Y8" si="11">W5*U5</f>
        <v>-0.40410901533011673</v>
      </c>
      <c r="Z5" s="1">
        <f t="shared" ref="Z5:Z8" si="12">L5*(1+X5)</f>
        <v>190.77951283829478</v>
      </c>
      <c r="AA5" s="1">
        <f t="shared" ref="AA5:AA8" si="13">M5*(1+Y5)</f>
        <v>25.589186895223708</v>
      </c>
      <c r="AB5" s="27">
        <f t="shared" ref="AB5:AB8" si="14">N5-Z5</f>
        <v>12.873635291705227</v>
      </c>
      <c r="AC5" s="27">
        <f t="shared" ref="AC5:AC7" si="15">O5-AA5</f>
        <v>7.4397552217762914</v>
      </c>
      <c r="AD5" s="36">
        <f t="shared" ref="AD5:AE8" si="16">N5/H5-D5</f>
        <v>0.14779241421197642</v>
      </c>
      <c r="AE5" s="36">
        <f t="shared" si="16"/>
        <v>-6.9258215339651819E-2</v>
      </c>
      <c r="AF5" s="27">
        <f t="shared" ref="AF5:AF8" si="17">(N5+O5)-(L5+M5)</f>
        <v>25.588285700000057</v>
      </c>
      <c r="AG5" s="1">
        <f>2*AVERAGE(AD5:AE5)*AVERAGE(H5:I5)</f>
        <v>15.053366838523317</v>
      </c>
      <c r="AH5" s="1">
        <f>AF5-AG5</f>
        <v>10.53491886147674</v>
      </c>
      <c r="AI5" s="1">
        <f>(Z5+AA5)-(L5+M5)</f>
        <v>5.2748951865185347</v>
      </c>
      <c r="AJ5" s="1">
        <f>IF(N5+O5-Z5-AA5&lt;0, 0, N5+O5-Z5-AA5)</f>
        <v>20.313390513481533</v>
      </c>
      <c r="AK5" s="1">
        <f>IF(N5+O5-Z5-AA5&gt;0, 0, N5+O5-Z5-AA5)</f>
        <v>0</v>
      </c>
      <c r="AL5" s="1">
        <f t="shared" si="0"/>
        <v>0</v>
      </c>
      <c r="AM5" s="1">
        <f t="shared" si="0"/>
        <v>0</v>
      </c>
      <c r="AN5" s="1">
        <f>J5-(L5+M5)</f>
        <v>13.053148993000036</v>
      </c>
      <c r="AO5" s="1">
        <f t="shared" ref="AO5:AO8" si="18">2*AVERAGE(H5:I5)*((J5/H5-D5)-E5)/2</f>
        <v>-12.822077827147407</v>
      </c>
      <c r="AP5" s="1">
        <f t="shared" ref="AP5:AP8" si="19">AN5-AO5</f>
        <v>25.875226820147443</v>
      </c>
    </row>
    <row r="6" spans="1:42">
      <c r="A6">
        <v>80</v>
      </c>
      <c r="B6" s="18" t="s">
        <v>37</v>
      </c>
      <c r="C6">
        <v>1100</v>
      </c>
      <c r="D6">
        <v>0.5</v>
      </c>
      <c r="E6">
        <v>0.5</v>
      </c>
      <c r="F6">
        <f>C6*D6</f>
        <v>550</v>
      </c>
      <c r="G6">
        <f>C6*E6</f>
        <v>550</v>
      </c>
      <c r="H6" s="1">
        <v>240.21581782999999</v>
      </c>
      <c r="I6" s="1">
        <v>143.14244022</v>
      </c>
      <c r="J6" s="1">
        <v>207.62689759</v>
      </c>
      <c r="K6" s="1">
        <v>117.79202309999999</v>
      </c>
      <c r="L6" s="1">
        <f t="shared" si="1"/>
        <v>120.107908915</v>
      </c>
      <c r="M6" s="1">
        <f t="shared" si="2"/>
        <v>71.571220109999999</v>
      </c>
      <c r="N6" s="1">
        <v>167.28648039000001</v>
      </c>
      <c r="O6" s="1">
        <v>58.202922039999997</v>
      </c>
      <c r="P6" s="17">
        <f t="shared" si="3"/>
        <v>0.21837801620909089</v>
      </c>
      <c r="Q6" s="17">
        <f t="shared" si="4"/>
        <v>0.13012949110909092</v>
      </c>
      <c r="R6" s="17">
        <f t="shared" si="5"/>
        <v>0.37750345016363634</v>
      </c>
      <c r="S6" s="17">
        <f t="shared" si="6"/>
        <v>0.21416731472727271</v>
      </c>
      <c r="T6" s="6">
        <f t="shared" si="7"/>
        <v>0.7286696560252075</v>
      </c>
      <c r="U6" s="6">
        <v>-1</v>
      </c>
      <c r="V6" s="6">
        <f t="shared" si="8"/>
        <v>0.40410901533011673</v>
      </c>
      <c r="W6" s="6">
        <f t="shared" si="9"/>
        <v>0.40410901533011673</v>
      </c>
      <c r="X6" s="6">
        <f t="shared" si="10"/>
        <v>0.29446197719728145</v>
      </c>
      <c r="Y6" s="6">
        <f t="shared" si="11"/>
        <v>-0.40410901533011673</v>
      </c>
      <c r="Z6" s="1">
        <f t="shared" si="12"/>
        <v>155.47512125114187</v>
      </c>
      <c r="AA6" s="1">
        <f t="shared" si="13"/>
        <v>42.648644825372848</v>
      </c>
      <c r="AB6" s="27">
        <f t="shared" si="14"/>
        <v>11.811359138858137</v>
      </c>
      <c r="AC6" s="27">
        <f t="shared" si="15"/>
        <v>15.554277214627149</v>
      </c>
      <c r="AD6" s="36">
        <f t="shared" si="16"/>
        <v>0.19640076952962415</v>
      </c>
      <c r="AE6" s="36">
        <f t="shared" si="16"/>
        <v>-9.3391575897783019E-2</v>
      </c>
      <c r="AF6" s="27">
        <f t="shared" si="17"/>
        <v>33.810273405000004</v>
      </c>
      <c r="AG6" s="1">
        <f>2*AVERAGE(AD6:AE6)*AVERAGE(H6:I6)</f>
        <v>19.744712516918884</v>
      </c>
      <c r="AH6" s="1">
        <f>AF6-AG6</f>
        <v>14.065560888081119</v>
      </c>
      <c r="AI6" s="1">
        <f>(Z6+AA6)-(L6+M6)</f>
        <v>6.444637051514718</v>
      </c>
      <c r="AJ6" s="1">
        <f>IF(N6+O6-Z6-AA6&lt;0, 0, N6+O6-Z6-AA6)</f>
        <v>27.365636353485293</v>
      </c>
      <c r="AK6" s="1">
        <f>IF(N6+O6-Z6-AA6&gt;0, 0, N6+O6-Z6-AA6)</f>
        <v>0</v>
      </c>
      <c r="AL6" s="1">
        <f t="shared" si="0"/>
        <v>0</v>
      </c>
      <c r="AM6" s="1">
        <f t="shared" si="0"/>
        <v>0</v>
      </c>
      <c r="AN6" s="1">
        <f>J6-(L6+M6)</f>
        <v>15.94776856499999</v>
      </c>
      <c r="AO6" s="1">
        <f t="shared" si="18"/>
        <v>-26.004182005570943</v>
      </c>
      <c r="AP6" s="1">
        <f t="shared" si="19"/>
        <v>41.951950570570929</v>
      </c>
    </row>
    <row r="7" spans="1:42">
      <c r="A7">
        <v>80</v>
      </c>
      <c r="B7" s="18" t="s">
        <v>38</v>
      </c>
      <c r="C7">
        <v>1100</v>
      </c>
      <c r="D7">
        <v>0.3</v>
      </c>
      <c r="E7">
        <v>0.7</v>
      </c>
      <c r="F7">
        <f>C7*D7</f>
        <v>330</v>
      </c>
      <c r="G7">
        <f>C7*E7</f>
        <v>770</v>
      </c>
      <c r="H7" s="1">
        <v>240.21581782999999</v>
      </c>
      <c r="I7" s="1">
        <v>143.14244022</v>
      </c>
      <c r="J7" s="1">
        <v>179.08881836</v>
      </c>
      <c r="K7" s="1">
        <v>129.4070892</v>
      </c>
      <c r="L7" s="1">
        <f t="shared" si="1"/>
        <v>72.064745348999992</v>
      </c>
      <c r="M7" s="1">
        <f t="shared" si="2"/>
        <v>100.19970815399999</v>
      </c>
      <c r="N7" s="1">
        <v>110.34473266000001</v>
      </c>
      <c r="O7" s="1">
        <v>93.987801156000003</v>
      </c>
      <c r="P7" s="17">
        <f t="shared" si="3"/>
        <v>0.21837801620909089</v>
      </c>
      <c r="Q7" s="17">
        <f t="shared" si="4"/>
        <v>0.13012949110909092</v>
      </c>
      <c r="R7" s="17">
        <f t="shared" si="5"/>
        <v>0.54269338896969699</v>
      </c>
      <c r="S7" s="17">
        <f t="shared" si="6"/>
        <v>0.16806115480519482</v>
      </c>
      <c r="T7" s="6">
        <f t="shared" ref="T7:T8" si="20">R7/P7-1</f>
        <v>1.4851099867583883</v>
      </c>
      <c r="U7" s="6">
        <v>-1</v>
      </c>
      <c r="V7" s="6">
        <f t="shared" si="8"/>
        <v>0.40410901533011673</v>
      </c>
      <c r="W7" s="6">
        <f t="shared" si="9"/>
        <v>0.40410901533011673</v>
      </c>
      <c r="X7" s="6">
        <f t="shared" si="10"/>
        <v>0.60014633440585496</v>
      </c>
      <c r="Y7" s="6">
        <f t="shared" si="11"/>
        <v>-0.40410901533011673</v>
      </c>
      <c r="Z7" s="1">
        <f t="shared" si="12"/>
        <v>115.31413811009374</v>
      </c>
      <c r="AA7" s="1">
        <f t="shared" si="13"/>
        <v>59.708102755521985</v>
      </c>
      <c r="AB7" s="27">
        <f t="shared" si="14"/>
        <v>-4.9694054500937312</v>
      </c>
      <c r="AC7" s="27">
        <f t="shared" si="15"/>
        <v>34.279698400478019</v>
      </c>
      <c r="AD7" s="36">
        <f t="shared" si="16"/>
        <v>0.15935664710510711</v>
      </c>
      <c r="AE7" s="36">
        <f t="shared" si="16"/>
        <v>-4.3396682272935361E-2</v>
      </c>
      <c r="AF7" s="27">
        <f t="shared" si="17"/>
        <v>32.068080313000053</v>
      </c>
      <c r="AG7" s="1">
        <f>2*AVERAGE(AD7:AE7)*AVERAGE(H7:I7)</f>
        <v>22.227105060800312</v>
      </c>
      <c r="AH7" s="1">
        <f>AF7-AG7</f>
        <v>9.8409752521997405</v>
      </c>
      <c r="AI7" s="1">
        <f>(Z7+AA7)-(L7+M7)</f>
        <v>2.7577873626157441</v>
      </c>
      <c r="AJ7" s="1">
        <f>IF(N7+O7-Z7-AA7&lt;0, 0, N7+O7-Z7-AA7)</f>
        <v>29.310292950384301</v>
      </c>
      <c r="AK7" s="1">
        <f>IF(N7+O7-Z7-AA7&gt;0, 0, N7+O7-Z7-AA7)</f>
        <v>0</v>
      </c>
      <c r="AL7" s="1">
        <f t="shared" si="0"/>
        <v>0</v>
      </c>
      <c r="AM7" s="1">
        <f t="shared" si="0"/>
        <v>0</v>
      </c>
      <c r="AN7" s="1">
        <f>J7-(L7+M7)</f>
        <v>6.8243648570000346</v>
      </c>
      <c r="AO7" s="1">
        <f t="shared" si="18"/>
        <v>-48.776013687046856</v>
      </c>
      <c r="AP7" s="1">
        <f t="shared" si="19"/>
        <v>55.60037854404689</v>
      </c>
    </row>
    <row r="8" spans="1:42">
      <c r="A8">
        <v>80</v>
      </c>
      <c r="B8" s="18" t="s">
        <v>39</v>
      </c>
      <c r="C8">
        <v>1100</v>
      </c>
      <c r="D8">
        <v>0.1</v>
      </c>
      <c r="E8">
        <v>0.9</v>
      </c>
      <c r="F8">
        <f>C8*D8</f>
        <v>110</v>
      </c>
      <c r="G8">
        <f>C8*E8</f>
        <v>990</v>
      </c>
      <c r="H8" s="1">
        <v>240.21581782999999</v>
      </c>
      <c r="I8" s="1">
        <v>143.14244022</v>
      </c>
      <c r="J8" s="1">
        <v>124.49674280000001</v>
      </c>
      <c r="K8" s="1">
        <v>138.91192925999999</v>
      </c>
      <c r="L8" s="1">
        <f t="shared" si="1"/>
        <v>24.021581783000002</v>
      </c>
      <c r="M8" s="1">
        <f t="shared" si="2"/>
        <v>128.828196198</v>
      </c>
      <c r="N8" s="1">
        <v>26.215322634</v>
      </c>
      <c r="O8" s="1">
        <v>139.64944879000001</v>
      </c>
      <c r="P8" s="17">
        <f t="shared" si="3"/>
        <v>0.21837801620909089</v>
      </c>
      <c r="Q8" s="17">
        <f t="shared" si="4"/>
        <v>0.13012949110909092</v>
      </c>
      <c r="R8" s="17">
        <f t="shared" si="5"/>
        <v>1.1317885709090909</v>
      </c>
      <c r="S8" s="17">
        <f t="shared" si="6"/>
        <v>0.14031508006060606</v>
      </c>
      <c r="T8" s="6">
        <f t="shared" si="20"/>
        <v>4.1827037838160175</v>
      </c>
      <c r="U8" s="6">
        <v>-1</v>
      </c>
      <c r="V8" s="6">
        <f t="shared" si="8"/>
        <v>0.40410901533011673</v>
      </c>
      <c r="W8" s="6">
        <f t="shared" si="9"/>
        <v>0.40410901533011673</v>
      </c>
      <c r="X8" s="6">
        <f t="shared" si="10"/>
        <v>1.6902683074954443</v>
      </c>
      <c r="Y8" s="6">
        <f t="shared" si="11"/>
        <v>-0.40410901533011673</v>
      </c>
      <c r="Z8" s="1">
        <f t="shared" si="12"/>
        <v>64.62450016671481</v>
      </c>
      <c r="AA8" s="1">
        <f t="shared" si="13"/>
        <v>76.767560685671128</v>
      </c>
      <c r="AB8" s="27">
        <f t="shared" si="14"/>
        <v>-38.409177532714807</v>
      </c>
      <c r="AC8" s="27">
        <f>O8-AA8</f>
        <v>62.88188810432888</v>
      </c>
      <c r="AD8" s="36">
        <f t="shared" si="16"/>
        <v>9.132374673813129E-3</v>
      </c>
      <c r="AE8" s="36">
        <f t="shared" si="16"/>
        <v>7.5597793186762074E-2</v>
      </c>
      <c r="AF8" s="27">
        <f t="shared" si="17"/>
        <v>13.014993443000009</v>
      </c>
      <c r="AG8" s="1">
        <f>2*AVERAGE(AD8:AE8)*AVERAGE(H8:I8)</f>
        <v>16.241004777657103</v>
      </c>
      <c r="AH8" s="1">
        <f>AF8-AG8</f>
        <v>-3.2260113346570947</v>
      </c>
      <c r="AI8" s="1">
        <f>(Z8+AA8)-(L8+M8)</f>
        <v>-11.457717128614036</v>
      </c>
      <c r="AJ8" s="1">
        <f>IF(N8+O8-Z8-AA8&lt;0, 0, N8+O8-Z8-AA8)</f>
        <v>24.472710571614058</v>
      </c>
      <c r="AK8" s="1">
        <f>IF(N8+O8-Z8-AA8&gt;0, 0, N8+O8-Z8-AA8)</f>
        <v>0</v>
      </c>
      <c r="AL8" s="1">
        <f t="shared" si="0"/>
        <v>0</v>
      </c>
      <c r="AM8" s="1">
        <f t="shared" si="0"/>
        <v>0.73751953000001436</v>
      </c>
      <c r="AN8" s="1">
        <f>J8-(L8+M8)</f>
        <v>-28.353035180999981</v>
      </c>
      <c r="AO8" s="1">
        <f t="shared" si="18"/>
        <v>-92.337514297357401</v>
      </c>
      <c r="AP8" s="1">
        <f t="shared" si="19"/>
        <v>63.98447911635742</v>
      </c>
    </row>
    <row r="9" spans="1:42">
      <c r="H9" s="1"/>
      <c r="I9" s="1"/>
      <c r="J9" s="1"/>
      <c r="K9" s="1"/>
      <c r="L9" s="1"/>
      <c r="M9" s="1"/>
      <c r="N9" s="1"/>
      <c r="O9" s="1"/>
      <c r="P9" s="17"/>
      <c r="Q9" s="17"/>
      <c r="R9" s="17"/>
      <c r="S9" s="17"/>
      <c r="T9" s="6"/>
      <c r="U9" s="6"/>
      <c r="V9" s="6"/>
      <c r="W9" s="6"/>
      <c r="X9" s="6"/>
      <c r="Y9" s="6"/>
      <c r="Z9" s="1"/>
      <c r="AA9" s="1"/>
      <c r="AB9" s="27"/>
      <c r="AC9" s="27"/>
      <c r="AD9" s="27"/>
      <c r="AE9" s="27"/>
      <c r="AF9" s="27"/>
      <c r="AG9" s="1"/>
      <c r="AH9" s="1"/>
      <c r="AI9" s="1"/>
      <c r="AJ9" s="6"/>
      <c r="AK9" s="6"/>
      <c r="AO9" s="1"/>
    </row>
    <row r="10" spans="1:42">
      <c r="A10">
        <v>60</v>
      </c>
      <c r="B10" s="18" t="s">
        <v>35</v>
      </c>
      <c r="C10">
        <v>1800</v>
      </c>
      <c r="D10">
        <v>0.9</v>
      </c>
      <c r="E10">
        <v>0.1</v>
      </c>
      <c r="F10">
        <f>C10*D10</f>
        <v>1620</v>
      </c>
      <c r="G10">
        <f>C10*E10</f>
        <v>180</v>
      </c>
      <c r="H10" s="1">
        <v>189.68915826</v>
      </c>
      <c r="I10" s="1">
        <v>88.286767144999999</v>
      </c>
      <c r="J10" s="1">
        <v>186.11503547000001</v>
      </c>
      <c r="K10" s="1">
        <v>47.039734715999998</v>
      </c>
      <c r="L10" s="1">
        <f>H10*D10</f>
        <v>170.720242434</v>
      </c>
      <c r="M10" s="1">
        <f>I10*E10</f>
        <v>8.8286767145000002</v>
      </c>
      <c r="N10" s="1">
        <v>180.50170525999999</v>
      </c>
      <c r="O10" s="1">
        <v>9.5632812265999991</v>
      </c>
      <c r="P10" s="17">
        <f>H10/C10</f>
        <v>0.10538286569999999</v>
      </c>
      <c r="Q10" s="17">
        <f>I10/C10</f>
        <v>4.9048203969444447E-2</v>
      </c>
      <c r="R10" s="17">
        <f>J10/F10</f>
        <v>0.11488582436419753</v>
      </c>
      <c r="S10" s="17">
        <f>K10/G10</f>
        <v>0.26133185953333332</v>
      </c>
      <c r="T10" s="6">
        <f>R10/P10-1</f>
        <v>9.0175557488161306E-2</v>
      </c>
      <c r="U10" s="6">
        <v>-1</v>
      </c>
      <c r="V10" s="6">
        <f>ABS((H10-I10)/MAX(H10:I10))</f>
        <v>0.53457135898094632</v>
      </c>
      <c r="W10" s="6">
        <f>ABS((I10-H10)/MAX(H10:I10))</f>
        <v>0.53457135898094632</v>
      </c>
      <c r="X10" s="6">
        <f>V10*T10</f>
        <v>4.8205270313310837E-2</v>
      </c>
      <c r="Y10" s="6">
        <f>W10*U10</f>
        <v>-0.53457135898094632</v>
      </c>
      <c r="Z10" s="1">
        <f>L10*(1+X10)</f>
        <v>178.94985786848494</v>
      </c>
      <c r="AA10" s="1">
        <f>M10*(1+Y10)</f>
        <v>4.1091190052262991</v>
      </c>
      <c r="AB10" s="27">
        <f>N10-Z10</f>
        <v>1.5518473915150537</v>
      </c>
      <c r="AC10" s="27">
        <f>O10-AA10</f>
        <v>5.4541622213737</v>
      </c>
      <c r="AD10" s="36">
        <f t="shared" ref="AD10:AE14" si="21">N10/H10-D10</f>
        <v>5.1565745326324297E-2</v>
      </c>
      <c r="AE10" s="36">
        <f t="shared" si="21"/>
        <v>8.3206638532080657E-3</v>
      </c>
      <c r="AF10" s="27">
        <f>(N10+O10)-(L10+M10)</f>
        <v>10.516067338099987</v>
      </c>
      <c r="AG10" s="1">
        <f>2*AVERAGE(AD10:AE10)*AVERAGE(H10:I10)</f>
        <v>8.3234900054314984</v>
      </c>
      <c r="AH10" s="1">
        <f>AF10-AG10</f>
        <v>2.1925773326684883</v>
      </c>
      <c r="AI10" s="1">
        <f>(Z10+AA10)-(L10+M10)</f>
        <v>3.5100577252112259</v>
      </c>
      <c r="AJ10" s="1">
        <f>IF(N10+O10-Z10-AA10&lt;0, 0, N10+O10-Z10-AA10)</f>
        <v>7.0060096128887519</v>
      </c>
      <c r="AK10" s="1">
        <f>IF(N10+O10-Z10-AA10&gt;0, 0, N10+O10-Z10-AA10)</f>
        <v>0</v>
      </c>
      <c r="AL10" s="1">
        <f t="shared" ref="AL10:AM14" si="22">IF(N10-J10&lt;0, 0, N10-J10)</f>
        <v>0</v>
      </c>
      <c r="AM10" s="1">
        <f t="shared" si="22"/>
        <v>0</v>
      </c>
      <c r="AN10" s="1">
        <f>J10-(L10+M10)</f>
        <v>6.5661163215000045</v>
      </c>
      <c r="AO10" s="1">
        <f>2*AVERAGE(H10:I10)*((J10/H10-D10)-E10)/2</f>
        <v>-2.6188109514924633</v>
      </c>
      <c r="AP10" s="1">
        <f>AN10-AO10</f>
        <v>9.1849272729924678</v>
      </c>
    </row>
    <row r="11" spans="1:42">
      <c r="A11">
        <v>60</v>
      </c>
      <c r="B11" s="18" t="s">
        <v>36</v>
      </c>
      <c r="C11">
        <v>1800</v>
      </c>
      <c r="D11">
        <v>0.7</v>
      </c>
      <c r="E11">
        <v>0.3</v>
      </c>
      <c r="F11">
        <f>C11*D11</f>
        <v>1260</v>
      </c>
      <c r="G11">
        <f>C11*E11</f>
        <v>540</v>
      </c>
      <c r="H11" s="1">
        <v>189.68915826</v>
      </c>
      <c r="I11" s="1">
        <v>88.286767144999999</v>
      </c>
      <c r="J11" s="1">
        <v>177.28604356</v>
      </c>
      <c r="K11" s="1">
        <v>64.341063363999993</v>
      </c>
      <c r="L11" s="1">
        <f t="shared" ref="L11:L14" si="23">H11*D11</f>
        <v>132.782410782</v>
      </c>
      <c r="M11" s="1">
        <f t="shared" ref="M11:M14" si="24">I11*E11</f>
        <v>26.486030143499999</v>
      </c>
      <c r="N11" s="1">
        <v>158.12082452999999</v>
      </c>
      <c r="O11" s="1">
        <v>22.402967337</v>
      </c>
      <c r="P11" s="17">
        <f t="shared" ref="P11:P14" si="25">H11/C11</f>
        <v>0.10538286569999999</v>
      </c>
      <c r="Q11" s="17">
        <f t="shared" ref="Q11:Q14" si="26">I11/C11</f>
        <v>4.9048203969444447E-2</v>
      </c>
      <c r="R11" s="17">
        <f t="shared" ref="R11:R14" si="27">J11/F11</f>
        <v>0.14070320917460316</v>
      </c>
      <c r="S11" s="17">
        <f t="shared" ref="S11:S14" si="28">K11/G11</f>
        <v>0.11915011734074073</v>
      </c>
      <c r="T11" s="6">
        <f t="shared" ref="T11:T14" si="29">R11/P11-1</f>
        <v>0.33516210856470541</v>
      </c>
      <c r="U11" s="6">
        <v>-1</v>
      </c>
      <c r="V11" s="6">
        <f t="shared" ref="V11:V14" si="30">ABS((H11-I11)/MAX(H11:I11))</f>
        <v>0.53457135898094632</v>
      </c>
      <c r="W11" s="6">
        <f t="shared" ref="W11:W14" si="31">ABS((I11-H11)/MAX(H11:I11))</f>
        <v>0.53457135898094632</v>
      </c>
      <c r="X11" s="6">
        <f t="shared" ref="X11:X14" si="32">V11*T11</f>
        <v>0.17916806385435405</v>
      </c>
      <c r="Y11" s="6">
        <f t="shared" ref="Y11:Y14" si="33">W11*U11</f>
        <v>-0.53457135898094632</v>
      </c>
      <c r="Z11" s="1">
        <f t="shared" ref="Z11:Z14" si="34">L11*(1+X11)</f>
        <v>156.57277823572443</v>
      </c>
      <c r="AA11" s="1">
        <f t="shared" ref="AA11:AA14" si="35">M11*(1+Y11)</f>
        <v>12.327357015678896</v>
      </c>
      <c r="AB11" s="27">
        <f t="shared" ref="AB11:AB14" si="36">N11-Z11</f>
        <v>1.5480462942755651</v>
      </c>
      <c r="AC11" s="27">
        <f t="shared" ref="AC11:AC14" si="37">O11-AA11</f>
        <v>10.075610321321104</v>
      </c>
      <c r="AD11" s="36">
        <f t="shared" si="21"/>
        <v>0.13357860818418288</v>
      </c>
      <c r="AE11" s="36">
        <f t="shared" si="21"/>
        <v>-4.624773268449256E-2</v>
      </c>
      <c r="AF11" s="27">
        <f t="shared" ref="AF11:AF14" si="38">(N11+O11)-(L11+M11)</f>
        <v>21.255350941500012</v>
      </c>
      <c r="AG11" s="1">
        <f>2*AVERAGE(AD11:AE11)*AVERAGE(H11:I11)</f>
        <v>12.137940466727629</v>
      </c>
      <c r="AH11" s="1">
        <f>AF11-AG11</f>
        <v>9.1174104747723828</v>
      </c>
      <c r="AI11" s="1">
        <f>(Z11+AA11)-(L11+M11)</f>
        <v>9.6316943259033394</v>
      </c>
      <c r="AJ11" s="1">
        <f>IF(N11+O11-Z11-AA11&lt;0, 0, N11+O11-Z11-AA11)</f>
        <v>11.623656615596676</v>
      </c>
      <c r="AK11" s="1">
        <f>IF(N11+O11-Z11-AA11&gt;0, 0, N11+O11-Z11-AA11)</f>
        <v>0</v>
      </c>
      <c r="AL11" s="1">
        <f t="shared" si="22"/>
        <v>0</v>
      </c>
      <c r="AM11" s="1">
        <f t="shared" si="22"/>
        <v>0</v>
      </c>
      <c r="AN11" s="1">
        <f>J11-(L11+M11)</f>
        <v>18.017602634500008</v>
      </c>
      <c r="AO11" s="1">
        <f t="shared" ref="AO11:AO14" si="39">2*AVERAGE(H11:I11)*((J11/H11-D11)-E11)/2</f>
        <v>-9.0879397596122242</v>
      </c>
      <c r="AP11" s="1">
        <f t="shared" ref="AP11:AP14" si="40">AN11-AO11</f>
        <v>27.105542394112234</v>
      </c>
    </row>
    <row r="12" spans="1:42">
      <c r="A12">
        <v>60</v>
      </c>
      <c r="B12" s="18" t="s">
        <v>37</v>
      </c>
      <c r="C12">
        <v>1800</v>
      </c>
      <c r="D12">
        <v>0.5</v>
      </c>
      <c r="E12">
        <v>0.5</v>
      </c>
      <c r="F12">
        <f>C12*D12</f>
        <v>900</v>
      </c>
      <c r="G12">
        <f>C12*E12</f>
        <v>900</v>
      </c>
      <c r="H12" s="1">
        <v>189.68915826</v>
      </c>
      <c r="I12" s="1">
        <v>88.286767144999999</v>
      </c>
      <c r="J12" s="1">
        <v>164.81771096</v>
      </c>
      <c r="K12" s="1">
        <v>73.736737517999998</v>
      </c>
      <c r="L12" s="1">
        <f t="shared" si="23"/>
        <v>94.84457913</v>
      </c>
      <c r="M12" s="1">
        <f t="shared" si="24"/>
        <v>44.143383572499999</v>
      </c>
      <c r="N12" s="1">
        <v>128.07246395999999</v>
      </c>
      <c r="O12" s="1">
        <v>38.102738131999999</v>
      </c>
      <c r="P12" s="17">
        <f t="shared" si="25"/>
        <v>0.10538286569999999</v>
      </c>
      <c r="Q12" s="17">
        <f t="shared" si="26"/>
        <v>4.9048203969444447E-2</v>
      </c>
      <c r="R12" s="17">
        <f t="shared" si="27"/>
        <v>0.18313078995555557</v>
      </c>
      <c r="S12" s="17">
        <f t="shared" si="28"/>
        <v>8.1929708353333325E-2</v>
      </c>
      <c r="T12" s="6">
        <f t="shared" si="29"/>
        <v>0.73776627480301649</v>
      </c>
      <c r="U12" s="6">
        <v>-1</v>
      </c>
      <c r="V12" s="6">
        <f t="shared" si="30"/>
        <v>0.53457135898094632</v>
      </c>
      <c r="W12" s="6">
        <f t="shared" si="31"/>
        <v>0.53457135898094632</v>
      </c>
      <c r="X12" s="6">
        <f t="shared" si="32"/>
        <v>0.3943887201317588</v>
      </c>
      <c r="Y12" s="6">
        <f t="shared" si="33"/>
        <v>-0.53457135898094632</v>
      </c>
      <c r="Z12" s="1">
        <f t="shared" si="34"/>
        <v>132.25021130451603</v>
      </c>
      <c r="AA12" s="1">
        <f t="shared" si="35"/>
        <v>20.545595026131494</v>
      </c>
      <c r="AB12" s="27">
        <f t="shared" si="36"/>
        <v>-4.1777473445160354</v>
      </c>
      <c r="AC12" s="27">
        <f t="shared" si="37"/>
        <v>17.557143105868505</v>
      </c>
      <c r="AD12" s="36">
        <f t="shared" si="21"/>
        <v>0.17517018439428023</v>
      </c>
      <c r="AE12" s="36">
        <f t="shared" si="21"/>
        <v>-6.8420734339258271E-2</v>
      </c>
      <c r="AF12" s="27">
        <f t="shared" si="38"/>
        <v>27.187239389500007</v>
      </c>
      <c r="AG12" s="1">
        <f>2*AVERAGE(AD12:AE12)*AVERAGE(H12:I12)</f>
        <v>14.836888582759778</v>
      </c>
      <c r="AH12" s="1">
        <f>AF12-AG12</f>
        <v>12.350350806740229</v>
      </c>
      <c r="AI12" s="1">
        <f>(Z12+AA12)-(L12+M12)</f>
        <v>13.807843628147509</v>
      </c>
      <c r="AJ12" s="1">
        <f>IF(N12+O12-Z12-AA12&lt;0, 0, N12+O12-Z12-AA12)</f>
        <v>13.379395761352484</v>
      </c>
      <c r="AK12" s="1">
        <f>IF(N12+O12-Z12-AA12&gt;0, 0, N12+O12-Z12-AA12)</f>
        <v>0</v>
      </c>
      <c r="AL12" s="1">
        <f t="shared" si="22"/>
        <v>0</v>
      </c>
      <c r="AM12" s="1">
        <f t="shared" si="22"/>
        <v>0</v>
      </c>
      <c r="AN12" s="1">
        <f>J12-(L12+M12)</f>
        <v>25.8297482575</v>
      </c>
      <c r="AO12" s="1">
        <f t="shared" si="39"/>
        <v>-18.223665608508004</v>
      </c>
      <c r="AP12" s="1">
        <f t="shared" si="40"/>
        <v>44.053413866008</v>
      </c>
    </row>
    <row r="13" spans="1:42">
      <c r="A13">
        <v>60</v>
      </c>
      <c r="B13" s="18" t="s">
        <v>38</v>
      </c>
      <c r="C13">
        <v>1800</v>
      </c>
      <c r="D13">
        <v>0.3</v>
      </c>
      <c r="E13">
        <v>0.7</v>
      </c>
      <c r="F13">
        <f>C13*D13</f>
        <v>540</v>
      </c>
      <c r="G13">
        <f>C13*E13</f>
        <v>1260</v>
      </c>
      <c r="H13" s="1">
        <v>189.68915826</v>
      </c>
      <c r="I13" s="1">
        <v>88.286767144999999</v>
      </c>
      <c r="J13" s="1">
        <v>144.84999812000001</v>
      </c>
      <c r="K13" s="1">
        <v>80.528954829</v>
      </c>
      <c r="L13" s="1">
        <f t="shared" si="23"/>
        <v>56.906747478</v>
      </c>
      <c r="M13" s="1">
        <f t="shared" si="24"/>
        <v>61.800737001499996</v>
      </c>
      <c r="N13" s="1">
        <v>85.426132525</v>
      </c>
      <c r="O13" s="1">
        <v>58.455167813999999</v>
      </c>
      <c r="P13" s="17">
        <f t="shared" si="25"/>
        <v>0.10538286569999999</v>
      </c>
      <c r="Q13" s="17">
        <f t="shared" si="26"/>
        <v>4.9048203969444447E-2</v>
      </c>
      <c r="R13" s="17">
        <f t="shared" si="27"/>
        <v>0.26824073725925929</v>
      </c>
      <c r="S13" s="17">
        <f t="shared" si="28"/>
        <v>6.3911868911904757E-2</v>
      </c>
      <c r="T13" s="6">
        <f t="shared" si="29"/>
        <v>1.5453923223427708</v>
      </c>
      <c r="U13" s="6">
        <v>-1</v>
      </c>
      <c r="V13" s="6">
        <f t="shared" si="30"/>
        <v>0.53457135898094632</v>
      </c>
      <c r="W13" s="6">
        <f t="shared" si="31"/>
        <v>0.53457135898094632</v>
      </c>
      <c r="X13" s="6">
        <f t="shared" si="32"/>
        <v>0.82612247391349569</v>
      </c>
      <c r="Y13" s="6">
        <f t="shared" si="33"/>
        <v>-0.53457135898094632</v>
      </c>
      <c r="Z13" s="1">
        <f t="shared" si="34"/>
        <v>103.91869048689595</v>
      </c>
      <c r="AA13" s="1">
        <f t="shared" si="35"/>
        <v>28.763833036584089</v>
      </c>
      <c r="AB13" s="27">
        <f t="shared" si="36"/>
        <v>-18.492557961895955</v>
      </c>
      <c r="AC13" s="27">
        <f t="shared" si="37"/>
        <v>29.691334777415911</v>
      </c>
      <c r="AD13" s="36">
        <f t="shared" si="21"/>
        <v>0.15034799726355219</v>
      </c>
      <c r="AE13" s="36">
        <f t="shared" si="21"/>
        <v>-3.7894344709726635E-2</v>
      </c>
      <c r="AF13" s="27">
        <f t="shared" si="38"/>
        <v>25.17381585950001</v>
      </c>
      <c r="AG13" s="1">
        <f>2*AVERAGE(AD13:AE13)*AVERAGE(H13:I13)</f>
        <v>15.629704066911</v>
      </c>
      <c r="AH13" s="1">
        <f>AF13-AG13</f>
        <v>9.5441117925890104</v>
      </c>
      <c r="AI13" s="1">
        <f>(Z13+AA13)-(L13+M13)</f>
        <v>13.975039043980033</v>
      </c>
      <c r="AJ13" s="1">
        <f>IF(N13+O13-Z13-AA13&lt;0, 0, N13+O13-Z13-AA13)</f>
        <v>11.198776815519963</v>
      </c>
      <c r="AK13" s="1">
        <f>IF(N13+O13-Z13-AA13&gt;0, 0, N13+O13-Z13-AA13)</f>
        <v>0</v>
      </c>
      <c r="AL13" s="1">
        <f t="shared" si="22"/>
        <v>0</v>
      </c>
      <c r="AM13" s="1">
        <f t="shared" si="22"/>
        <v>0</v>
      </c>
      <c r="AN13" s="1">
        <f>J13-(L13+M13)</f>
        <v>26.142513640500013</v>
      </c>
      <c r="AO13" s="1">
        <f t="shared" si="39"/>
        <v>-32.854294754197952</v>
      </c>
      <c r="AP13" s="1">
        <f t="shared" si="40"/>
        <v>58.996808394697965</v>
      </c>
    </row>
    <row r="14" spans="1:42">
      <c r="A14">
        <v>60</v>
      </c>
      <c r="B14" s="18" t="s">
        <v>39</v>
      </c>
      <c r="C14">
        <v>1800</v>
      </c>
      <c r="D14">
        <v>0.1</v>
      </c>
      <c r="E14">
        <v>0.9</v>
      </c>
      <c r="F14">
        <f>C14*D14</f>
        <v>180</v>
      </c>
      <c r="G14">
        <f>C14*E14</f>
        <v>1620</v>
      </c>
      <c r="H14" s="1">
        <v>189.68915826</v>
      </c>
      <c r="I14" s="1">
        <v>88.286767144999999</v>
      </c>
      <c r="J14" s="1">
        <v>109.23068694</v>
      </c>
      <c r="K14" s="1">
        <v>85.938499953999994</v>
      </c>
      <c r="L14" s="1">
        <f t="shared" si="23"/>
        <v>18.968915826</v>
      </c>
      <c r="M14" s="1">
        <f t="shared" si="24"/>
        <v>79.458090430500008</v>
      </c>
      <c r="N14" s="1">
        <v>28.582144246999999</v>
      </c>
      <c r="O14" s="1">
        <v>82.956250615000002</v>
      </c>
      <c r="P14" s="17">
        <f t="shared" si="25"/>
        <v>0.10538286569999999</v>
      </c>
      <c r="Q14" s="17">
        <f t="shared" si="26"/>
        <v>4.9048203969444447E-2</v>
      </c>
      <c r="R14" s="17">
        <f t="shared" si="27"/>
        <v>0.60683714966666669</v>
      </c>
      <c r="S14" s="17">
        <f t="shared" si="28"/>
        <v>5.3048456761728389E-2</v>
      </c>
      <c r="T14" s="6">
        <f t="shared" si="29"/>
        <v>4.7584043253690593</v>
      </c>
      <c r="U14" s="6">
        <v>-1</v>
      </c>
      <c r="V14" s="6">
        <f t="shared" si="30"/>
        <v>0.53457135898094632</v>
      </c>
      <c r="W14" s="6">
        <f t="shared" si="31"/>
        <v>0.53457135898094632</v>
      </c>
      <c r="X14" s="6">
        <f t="shared" si="32"/>
        <v>2.543706666793351</v>
      </c>
      <c r="Y14" s="6">
        <f t="shared" si="33"/>
        <v>-0.53457135898094632</v>
      </c>
      <c r="Z14" s="1">
        <f t="shared" si="34"/>
        <v>67.220273474438102</v>
      </c>
      <c r="AA14" s="1">
        <f t="shared" si="35"/>
        <v>36.98207104703669</v>
      </c>
      <c r="AB14" s="27">
        <f t="shared" si="36"/>
        <v>-38.6381292274381</v>
      </c>
      <c r="AC14" s="27">
        <f t="shared" si="37"/>
        <v>45.974179567963311</v>
      </c>
      <c r="AD14" s="36">
        <f t="shared" si="21"/>
        <v>5.0678850120803948E-2</v>
      </c>
      <c r="AE14" s="36">
        <f t="shared" si="21"/>
        <v>3.9622701086729273E-2</v>
      </c>
      <c r="AF14" s="27">
        <f t="shared" si="38"/>
        <v>13.111388605499997</v>
      </c>
      <c r="AG14" s="1">
        <f>2*AVERAGE(AD14:AE14)*AVERAGE(H14:I14)</f>
        <v>12.550828631210521</v>
      </c>
      <c r="AH14" s="1">
        <f>AF14-AG14</f>
        <v>0.56055997428947535</v>
      </c>
      <c r="AI14" s="1">
        <f>(Z14+AA14)-(L14+M14)</f>
        <v>5.775338264974792</v>
      </c>
      <c r="AJ14" s="1">
        <f>IF(N14+O14-Z14-AA14&lt;0, 0, N14+O14-Z14-AA14)</f>
        <v>7.3360503405252118</v>
      </c>
      <c r="AK14" s="1">
        <f>IF(N14+O14-Z14-AA14&gt;0, 0, N14+O14-Z14-AA14)</f>
        <v>0</v>
      </c>
      <c r="AL14" s="1">
        <f t="shared" si="22"/>
        <v>0</v>
      </c>
      <c r="AM14" s="1">
        <f t="shared" si="22"/>
        <v>0</v>
      </c>
      <c r="AN14" s="1">
        <f>J14-(L14+M14)</f>
        <v>10.803680683499991</v>
      </c>
      <c r="AO14" s="1">
        <f t="shared" si="39"/>
        <v>-58.953074142469056</v>
      </c>
      <c r="AP14" s="1">
        <f t="shared" si="40"/>
        <v>69.75675482596904</v>
      </c>
    </row>
    <row r="15" spans="1:42">
      <c r="H15" s="1"/>
      <c r="I15" s="1"/>
      <c r="J15" s="1"/>
      <c r="K15" s="1"/>
      <c r="L15" s="1"/>
      <c r="M15" s="1"/>
      <c r="N15" s="1"/>
      <c r="O15" s="1"/>
      <c r="P15" s="17"/>
      <c r="Q15" s="17"/>
      <c r="R15" s="17"/>
      <c r="S15" s="17"/>
      <c r="T15" s="6"/>
      <c r="U15" s="6"/>
      <c r="V15" s="6"/>
      <c r="W15" s="6"/>
      <c r="X15" s="6"/>
      <c r="Y15" s="6"/>
      <c r="Z15" s="1"/>
      <c r="AA15" s="1"/>
      <c r="AB15" s="27"/>
      <c r="AC15" s="27"/>
      <c r="AD15" s="27"/>
      <c r="AE15" s="27"/>
      <c r="AF15" s="27"/>
      <c r="AG15" s="1"/>
      <c r="AH15" s="1"/>
      <c r="AI15" s="1"/>
      <c r="AJ15" s="6"/>
      <c r="AK15" s="6"/>
      <c r="AO15" s="1"/>
    </row>
    <row r="16" spans="1:42">
      <c r="A16">
        <v>40</v>
      </c>
      <c r="B16" s="18" t="s">
        <v>35</v>
      </c>
      <c r="C16">
        <v>3600</v>
      </c>
      <c r="D16">
        <v>0.9</v>
      </c>
      <c r="E16">
        <v>0.1</v>
      </c>
      <c r="F16">
        <f>C16*D16</f>
        <v>3240</v>
      </c>
      <c r="G16">
        <f>C16*E16</f>
        <v>360</v>
      </c>
      <c r="H16" s="1">
        <v>110.35263526999999</v>
      </c>
      <c r="I16" s="1">
        <v>27.228755531000001</v>
      </c>
      <c r="J16" s="1">
        <v>108.34955406</v>
      </c>
      <c r="K16" s="1">
        <v>15.517530708000001</v>
      </c>
      <c r="L16" s="1">
        <f>H16*D16</f>
        <v>99.317371742999995</v>
      </c>
      <c r="M16" s="1">
        <f>I16*E16</f>
        <v>2.7228755531000002</v>
      </c>
      <c r="N16" s="1">
        <v>104.46201576</v>
      </c>
      <c r="O16" s="1">
        <v>3.4227307996</v>
      </c>
      <c r="P16" s="17">
        <f>H16/C16</f>
        <v>3.0653509797222221E-2</v>
      </c>
      <c r="Q16" s="17">
        <f>I16/C16</f>
        <v>7.5635432030555557E-3</v>
      </c>
      <c r="R16" s="17">
        <f>J16/F16</f>
        <v>3.3441220388888887E-2</v>
      </c>
      <c r="S16" s="17">
        <f>K16/G16</f>
        <v>4.3104251966666667E-2</v>
      </c>
      <c r="T16" s="6">
        <f>R16/P16-1</f>
        <v>9.0942623213713825E-2</v>
      </c>
      <c r="U16" s="6">
        <v>-1</v>
      </c>
      <c r="V16" s="6">
        <f>ABS((H16-I16)/MAX(H16:I16))</f>
        <v>0.75325686183769547</v>
      </c>
      <c r="W16" s="6">
        <f>ABS((I16-H16)/MAX(H16:I16))</f>
        <v>0.75325686183769547</v>
      </c>
      <c r="X16" s="6">
        <f>V16*T16</f>
        <v>6.8503154969250024E-2</v>
      </c>
      <c r="Y16" s="6">
        <f>W16*U16</f>
        <v>-0.75325686183769547</v>
      </c>
      <c r="Z16" s="1">
        <f>L16*(1+X16)</f>
        <v>106.12092505064935</v>
      </c>
      <c r="AA16" s="1">
        <f>M16*(1+Y16)</f>
        <v>0.67185085879731476</v>
      </c>
      <c r="AB16" s="27">
        <f>N16-Z16</f>
        <v>-1.6589092906493477</v>
      </c>
      <c r="AC16" s="27">
        <f>O16-AA16</f>
        <v>2.7508799408026854</v>
      </c>
      <c r="AD16" s="36">
        <f t="shared" ref="AD16:AE20" si="41">N16/H16-D16</f>
        <v>4.6620037703790196E-2</v>
      </c>
      <c r="AE16" s="36">
        <f t="shared" si="41"/>
        <v>2.5702799590058861E-2</v>
      </c>
      <c r="AF16" s="27">
        <f>(N16+O16)-(L16+M16)</f>
        <v>5.8444992635000119</v>
      </c>
      <c r="AG16" s="1">
        <f>2*AVERAGE(AD16:AE16)*AVERAGE(H16:I16)</f>
        <v>4.9751382707810921</v>
      </c>
      <c r="AH16" s="1">
        <f>AF16-AG16</f>
        <v>0.86936099271891987</v>
      </c>
      <c r="AI16" s="1">
        <f>(Z16+AA16)-(L16+M16)</f>
        <v>4.7525286133466693</v>
      </c>
      <c r="AJ16" s="1">
        <f>IF(N16+O16-Z16-AA16&lt;0, 0, N16+O16-Z16-AA16)</f>
        <v>1.0919706501533413</v>
      </c>
      <c r="AK16" s="1">
        <f>IF(N16+O16-Z16-AA16&gt;0, 0, N16+O16-Z16-AA16)</f>
        <v>0</v>
      </c>
      <c r="AL16" s="1">
        <f t="shared" ref="AL16:AM20" si="42">IF(N16-J16&lt;0, 0, N16-J16)</f>
        <v>0</v>
      </c>
      <c r="AM16" s="1">
        <f t="shared" si="42"/>
        <v>0</v>
      </c>
      <c r="AN16" s="1">
        <f>J16-(L16+M16)</f>
        <v>6.3093067639000111</v>
      </c>
      <c r="AO16" s="1">
        <f>2*AVERAGE(H16:I16)*((J16/H16-D16)-E16)/2</f>
        <v>-1.2486638768746721</v>
      </c>
      <c r="AP16" s="1">
        <f>AN16-AO16</f>
        <v>7.5579706407746832</v>
      </c>
    </row>
    <row r="17" spans="1:42">
      <c r="A17">
        <v>40</v>
      </c>
      <c r="B17" s="18" t="s">
        <v>36</v>
      </c>
      <c r="C17">
        <v>3600</v>
      </c>
      <c r="D17">
        <v>0.7</v>
      </c>
      <c r="E17">
        <v>0.3</v>
      </c>
      <c r="F17">
        <f>C17*D17</f>
        <v>2520</v>
      </c>
      <c r="G17">
        <f>C17*E17</f>
        <v>1080</v>
      </c>
      <c r="H17" s="1">
        <v>110.35263526999999</v>
      </c>
      <c r="I17" s="1">
        <v>27.228755531000001</v>
      </c>
      <c r="J17" s="1">
        <v>103.5000028</v>
      </c>
      <c r="K17" s="1">
        <v>20.706351611999999</v>
      </c>
      <c r="L17" s="1">
        <f t="shared" ref="L17:L20" si="43">H17*D17</f>
        <v>77.246844688999985</v>
      </c>
      <c r="M17" s="1">
        <f t="shared" ref="M17:M20" si="44">I17*E17</f>
        <v>8.1686266592999992</v>
      </c>
      <c r="N17" s="1">
        <v>90.349525065999998</v>
      </c>
      <c r="O17" s="1">
        <v>7.570268059</v>
      </c>
      <c r="P17" s="17">
        <f t="shared" ref="P17:P20" si="45">H17/C17</f>
        <v>3.0653509797222221E-2</v>
      </c>
      <c r="Q17" s="17">
        <f t="shared" ref="Q17:Q20" si="46">I17/C17</f>
        <v>7.5635432030555557E-3</v>
      </c>
      <c r="R17" s="17">
        <f t="shared" ref="R17:R20" si="47">J17/F17</f>
        <v>4.1071429682539684E-2</v>
      </c>
      <c r="S17" s="17">
        <f t="shared" ref="S17:S20" si="48">K17/G17</f>
        <v>1.9172547788888886E-2</v>
      </c>
      <c r="T17" s="6">
        <f t="shared" ref="T17:T20" si="49">R17/P17-1</f>
        <v>0.33986058869713909</v>
      </c>
      <c r="U17" s="6">
        <v>-1</v>
      </c>
      <c r="V17" s="6">
        <f t="shared" ref="V17:V20" si="50">ABS((H17-I17)/MAX(H17:I17))</f>
        <v>0.75325686183769547</v>
      </c>
      <c r="W17" s="6">
        <f t="shared" ref="W17:W20" si="51">ABS((I17-H17)/MAX(H17:I17))</f>
        <v>0.75325686183769547</v>
      </c>
      <c r="X17" s="6">
        <f t="shared" ref="X17:X20" si="52">V17*T17</f>
        <v>0.25600232050431876</v>
      </c>
      <c r="Y17" s="6">
        <f t="shared" ref="Y17:Y20" si="53">W17*U17</f>
        <v>-0.75325686183769547</v>
      </c>
      <c r="Z17" s="1">
        <f t="shared" ref="Z17:Z20" si="54">L17*(1+X17)</f>
        <v>97.022216181020696</v>
      </c>
      <c r="AA17" s="1">
        <f t="shared" ref="AA17:AA20" si="55">M17*(1+Y17)</f>
        <v>2.015552576391944</v>
      </c>
      <c r="AB17" s="27">
        <f t="shared" ref="AB17:AB20" si="56">N17-Z17</f>
        <v>-6.6726911150206973</v>
      </c>
      <c r="AC17" s="27">
        <f t="shared" ref="AC17:AC20" si="57">O17-AA17</f>
        <v>5.5547154826080565</v>
      </c>
      <c r="AD17" s="36">
        <f t="shared" si="41"/>
        <v>0.11873463959371389</v>
      </c>
      <c r="AE17" s="36">
        <f t="shared" si="41"/>
        <v>-2.197524597180972E-2</v>
      </c>
      <c r="AF17" s="27">
        <f t="shared" ref="AF17:AF20" si="58">(N17+O17)-(L17+M17)</f>
        <v>12.50432177670001</v>
      </c>
      <c r="AG17" s="1">
        <f>2*AVERAGE(AD17:AE17)*AVERAGE(H17:I17)</f>
        <v>6.6561459737814914</v>
      </c>
      <c r="AH17" s="1">
        <f>AF17-AG17</f>
        <v>5.8481758029185187</v>
      </c>
      <c r="AI17" s="1">
        <f>(Z17+AA17)-(L17+M17)</f>
        <v>13.622297409112647</v>
      </c>
      <c r="AJ17" s="1">
        <f>IF(N17+O17-Z17-AA17&lt;0, 0, N17+O17-Z17-AA17)</f>
        <v>0</v>
      </c>
      <c r="AK17" s="1">
        <f>IF(N17+O17-Z17-AA17&gt;0, 0, N17+O17-Z17-AA17)</f>
        <v>-1.1179756324126413</v>
      </c>
      <c r="AL17" s="1">
        <f t="shared" si="42"/>
        <v>0</v>
      </c>
      <c r="AM17" s="1">
        <f t="shared" si="42"/>
        <v>0</v>
      </c>
      <c r="AN17" s="1">
        <f>J17-(L17+M17)</f>
        <v>18.084531451700016</v>
      </c>
      <c r="AO17" s="1">
        <f t="shared" ref="AO17:AO20" si="59">2*AVERAGE(H17:I17)*((J17/H17-D17)-E17)/2</f>
        <v>-4.2717362551603451</v>
      </c>
      <c r="AP17" s="1">
        <f t="shared" ref="AP17:AP20" si="60">AN17-AO17</f>
        <v>22.356267706860361</v>
      </c>
    </row>
    <row r="18" spans="1:42">
      <c r="A18">
        <v>40</v>
      </c>
      <c r="B18" s="18" t="s">
        <v>37</v>
      </c>
      <c r="C18">
        <v>3600</v>
      </c>
      <c r="D18">
        <v>0.5</v>
      </c>
      <c r="E18">
        <v>0.5</v>
      </c>
      <c r="F18">
        <f>C18*D18</f>
        <v>1800</v>
      </c>
      <c r="G18">
        <f>C18*E18</f>
        <v>1800</v>
      </c>
      <c r="H18" s="1">
        <v>110.35263526999999</v>
      </c>
      <c r="I18" s="1">
        <v>27.228755531000001</v>
      </c>
      <c r="J18" s="1">
        <v>96.959938042999994</v>
      </c>
      <c r="K18" s="1">
        <v>23.412663912999999</v>
      </c>
      <c r="L18" s="1">
        <f t="shared" si="43"/>
        <v>55.176317634999997</v>
      </c>
      <c r="M18" s="1">
        <f t="shared" si="44"/>
        <v>13.6143777655</v>
      </c>
      <c r="N18" s="1">
        <v>72.446598495000003</v>
      </c>
      <c r="O18" s="1">
        <v>12.13633171</v>
      </c>
      <c r="P18" s="17">
        <f t="shared" si="45"/>
        <v>3.0653509797222221E-2</v>
      </c>
      <c r="Q18" s="17">
        <f t="shared" si="46"/>
        <v>7.5635432030555557E-3</v>
      </c>
      <c r="R18" s="17">
        <f t="shared" si="47"/>
        <v>5.3866632246111108E-2</v>
      </c>
      <c r="S18" s="17">
        <f t="shared" si="48"/>
        <v>1.3007035507222223E-2</v>
      </c>
      <c r="T18" s="6">
        <f t="shared" si="49"/>
        <v>0.75727453731880412</v>
      </c>
      <c r="U18" s="6">
        <v>-1</v>
      </c>
      <c r="V18" s="6">
        <f t="shared" si="50"/>
        <v>0.75325686183769547</v>
      </c>
      <c r="W18" s="6">
        <f t="shared" si="51"/>
        <v>0.75325686183769547</v>
      </c>
      <c r="X18" s="6">
        <f t="shared" si="52"/>
        <v>0.57042224153035515</v>
      </c>
      <c r="Y18" s="6">
        <f t="shared" si="53"/>
        <v>-0.75325686183769547</v>
      </c>
      <c r="Z18" s="1">
        <f t="shared" si="54"/>
        <v>86.650116419747548</v>
      </c>
      <c r="AA18" s="1">
        <f t="shared" si="55"/>
        <v>3.3592542939865733</v>
      </c>
      <c r="AB18" s="27">
        <f t="shared" si="56"/>
        <v>-14.203517924747544</v>
      </c>
      <c r="AC18" s="27">
        <f t="shared" si="57"/>
        <v>8.7770774160134266</v>
      </c>
      <c r="AD18" s="36">
        <f t="shared" si="41"/>
        <v>0.15650084674230735</v>
      </c>
      <c r="AE18" s="36">
        <f t="shared" si="41"/>
        <v>-5.4282541624689429E-2</v>
      </c>
      <c r="AF18" s="27">
        <f t="shared" si="58"/>
        <v>15.792234804499998</v>
      </c>
      <c r="AG18" s="1">
        <f>2*AVERAGE(AD18:AE18)*AVERAGE(H18:I18)</f>
        <v>7.0316682917014246</v>
      </c>
      <c r="AH18" s="1">
        <f>AF18-AG18</f>
        <v>8.7605665127985723</v>
      </c>
      <c r="AI18" s="1">
        <f>(Z18+AA18)-(L18+M18)</f>
        <v>21.218675313234115</v>
      </c>
      <c r="AJ18" s="1">
        <f>IF(N18+O18-Z18-AA18&lt;0, 0, N18+O18-Z18-AA18)</f>
        <v>0</v>
      </c>
      <c r="AK18" s="1">
        <f>IF(N18+O18-Z18-AA18&gt;0, 0, N18+O18-Z18-AA18)</f>
        <v>-5.4264405087341245</v>
      </c>
      <c r="AL18" s="1">
        <f t="shared" si="42"/>
        <v>0</v>
      </c>
      <c r="AM18" s="1">
        <f t="shared" si="42"/>
        <v>0</v>
      </c>
      <c r="AN18" s="1">
        <f>J18-(L18+M18)</f>
        <v>28.169242642499995</v>
      </c>
      <c r="AO18" s="1">
        <f t="shared" si="59"/>
        <v>-8.3486266846237882</v>
      </c>
      <c r="AP18" s="1">
        <f t="shared" si="60"/>
        <v>36.517869327123783</v>
      </c>
    </row>
    <row r="19" spans="1:42">
      <c r="A19">
        <v>40</v>
      </c>
      <c r="B19" s="18" t="s">
        <v>38</v>
      </c>
      <c r="C19">
        <v>3600</v>
      </c>
      <c r="D19">
        <v>0.3</v>
      </c>
      <c r="E19">
        <v>0.7</v>
      </c>
      <c r="F19">
        <f>C19*D19</f>
        <v>1080</v>
      </c>
      <c r="G19">
        <f>C19*E19</f>
        <v>2520</v>
      </c>
      <c r="H19" s="1">
        <v>110.35263526999999</v>
      </c>
      <c r="I19" s="1">
        <v>27.228755531000001</v>
      </c>
      <c r="J19" s="1">
        <v>87.403468130999997</v>
      </c>
      <c r="K19" s="1">
        <v>25.267607606999999</v>
      </c>
      <c r="L19" s="1">
        <f t="shared" si="43"/>
        <v>33.105790580999994</v>
      </c>
      <c r="M19" s="1">
        <f t="shared" si="44"/>
        <v>19.060128871699998</v>
      </c>
      <c r="N19" s="1">
        <v>49.617250435000003</v>
      </c>
      <c r="O19" s="1">
        <v>17.503260429000001</v>
      </c>
      <c r="P19" s="17">
        <f t="shared" si="45"/>
        <v>3.0653509797222221E-2</v>
      </c>
      <c r="Q19" s="17">
        <f t="shared" si="46"/>
        <v>7.5635432030555557E-3</v>
      </c>
      <c r="R19" s="17">
        <f t="shared" si="47"/>
        <v>8.0929137158333331E-2</v>
      </c>
      <c r="S19" s="17">
        <f t="shared" si="48"/>
        <v>1.002682841547619E-2</v>
      </c>
      <c r="T19" s="6">
        <f t="shared" si="49"/>
        <v>1.6401262920198136</v>
      </c>
      <c r="U19" s="6">
        <v>-1</v>
      </c>
      <c r="V19" s="6">
        <f t="shared" si="50"/>
        <v>0.75325686183769547</v>
      </c>
      <c r="W19" s="6">
        <f t="shared" si="51"/>
        <v>0.75325686183769547</v>
      </c>
      <c r="X19" s="6">
        <f t="shared" si="52"/>
        <v>1.2354363837443405</v>
      </c>
      <c r="Y19" s="6">
        <f t="shared" si="53"/>
        <v>-0.75325686183769547</v>
      </c>
      <c r="Z19" s="1">
        <f t="shared" si="54"/>
        <v>74.005888777388066</v>
      </c>
      <c r="AA19" s="1">
        <f t="shared" si="55"/>
        <v>4.7029560115812021</v>
      </c>
      <c r="AB19" s="27">
        <f t="shared" si="56"/>
        <v>-24.388638342388063</v>
      </c>
      <c r="AC19" s="27">
        <f t="shared" si="57"/>
        <v>12.800304417418799</v>
      </c>
      <c r="AD19" s="36">
        <f t="shared" si="41"/>
        <v>0.14962451792475445</v>
      </c>
      <c r="AE19" s="36">
        <f t="shared" si="41"/>
        <v>-5.7177363134628068E-2</v>
      </c>
      <c r="AF19" s="27">
        <f t="shared" si="58"/>
        <v>14.954591411300015</v>
      </c>
      <c r="AG19" s="1">
        <f>2*AVERAGE(AD19:AE19)*AVERAGE(H19:I19)</f>
        <v>6.3595040658104587</v>
      </c>
      <c r="AH19" s="1">
        <f>AF19-AG19</f>
        <v>8.5950873454895564</v>
      </c>
      <c r="AI19" s="1">
        <f>(Z19+AA19)-(L19+M19)</f>
        <v>26.542925336269278</v>
      </c>
      <c r="AJ19" s="1">
        <f>IF(N19+O19-Z19-AA19&lt;0, 0, N19+O19-Z19-AA19)</f>
        <v>0</v>
      </c>
      <c r="AK19" s="1">
        <f>IF(N19+O19-Z19-AA19&gt;0, 0, N19+O19-Z19-AA19)</f>
        <v>-11.588333924969257</v>
      </c>
      <c r="AL19" s="1">
        <f t="shared" si="42"/>
        <v>0</v>
      </c>
      <c r="AM19" s="1">
        <f t="shared" si="42"/>
        <v>0</v>
      </c>
      <c r="AN19" s="1">
        <f>J19-(L19+M19)</f>
        <v>35.237548678300001</v>
      </c>
      <c r="AO19" s="1">
        <f t="shared" si="59"/>
        <v>-14.305858328544044</v>
      </c>
      <c r="AP19" s="1">
        <f t="shared" si="60"/>
        <v>49.543407006844049</v>
      </c>
    </row>
    <row r="20" spans="1:42">
      <c r="A20">
        <v>40</v>
      </c>
      <c r="B20" s="18" t="s">
        <v>39</v>
      </c>
      <c r="C20">
        <v>3600</v>
      </c>
      <c r="D20">
        <v>0.1</v>
      </c>
      <c r="E20">
        <v>0.9</v>
      </c>
      <c r="F20">
        <f>C20*D20</f>
        <v>360</v>
      </c>
      <c r="G20">
        <f>C20*E20</f>
        <v>3240</v>
      </c>
      <c r="H20" s="1">
        <v>110.35263526999999</v>
      </c>
      <c r="I20" s="1">
        <v>27.228755531000001</v>
      </c>
      <c r="J20" s="1">
        <v>70.635718695999998</v>
      </c>
      <c r="K20" s="1">
        <v>26.656195265000001</v>
      </c>
      <c r="L20" s="1">
        <f t="shared" si="43"/>
        <v>11.035263527</v>
      </c>
      <c r="M20" s="1">
        <f t="shared" si="44"/>
        <v>24.505879977900001</v>
      </c>
      <c r="N20" s="1">
        <v>20.601238234</v>
      </c>
      <c r="O20" s="1">
        <v>23.867039396999999</v>
      </c>
      <c r="P20" s="17">
        <f t="shared" si="45"/>
        <v>3.0653509797222221E-2</v>
      </c>
      <c r="Q20" s="17">
        <f t="shared" si="46"/>
        <v>7.5635432030555557E-3</v>
      </c>
      <c r="R20" s="17">
        <f t="shared" si="47"/>
        <v>0.1962103297111111</v>
      </c>
      <c r="S20" s="17">
        <f t="shared" si="48"/>
        <v>8.22722076080247E-3</v>
      </c>
      <c r="T20" s="6">
        <f t="shared" si="49"/>
        <v>5.4009090968399125</v>
      </c>
      <c r="U20" s="6">
        <v>-1</v>
      </c>
      <c r="V20" s="6">
        <f t="shared" si="50"/>
        <v>0.75325686183769547</v>
      </c>
      <c r="W20" s="6">
        <f t="shared" si="51"/>
        <v>0.75325686183769547</v>
      </c>
      <c r="X20" s="6">
        <f t="shared" si="52"/>
        <v>4.0682718373562947</v>
      </c>
      <c r="Y20" s="6">
        <f t="shared" si="53"/>
        <v>-0.75325686183769547</v>
      </c>
      <c r="Z20" s="1">
        <f t="shared" si="54"/>
        <v>55.929715351699194</v>
      </c>
      <c r="AA20" s="1">
        <f t="shared" si="55"/>
        <v>6.0466577291758323</v>
      </c>
      <c r="AB20" s="27">
        <f t="shared" si="56"/>
        <v>-35.328477117699194</v>
      </c>
      <c r="AC20" s="27">
        <f t="shared" si="57"/>
        <v>17.820381667824165</v>
      </c>
      <c r="AD20" s="36">
        <f t="shared" si="41"/>
        <v>8.6685512163754974E-2</v>
      </c>
      <c r="AE20" s="36">
        <f t="shared" si="41"/>
        <v>-2.3461982321325014E-2</v>
      </c>
      <c r="AF20" s="27">
        <f t="shared" si="58"/>
        <v>8.9271341261000003</v>
      </c>
      <c r="AG20" s="1">
        <f>2*AVERAGE(AD20:AE20)*AVERAGE(H20:I20)</f>
        <v>4.3491905835350213</v>
      </c>
      <c r="AH20" s="1">
        <f>AF20-AG20</f>
        <v>4.577943542564979</v>
      </c>
      <c r="AI20" s="1">
        <f>(Z20+AA20)-(L20+M20)</f>
        <v>26.435229575975029</v>
      </c>
      <c r="AJ20" s="1">
        <f>IF(N20+O20-Z20-AA20&lt;0, 0, N20+O20-Z20-AA20)</f>
        <v>0</v>
      </c>
      <c r="AK20" s="1">
        <f>IF(N20+O20-Z20-AA20&gt;0, 0, N20+O20-Z20-AA20)</f>
        <v>-17.508095449875029</v>
      </c>
      <c r="AL20" s="1">
        <f t="shared" si="42"/>
        <v>0</v>
      </c>
      <c r="AM20" s="1">
        <f t="shared" si="42"/>
        <v>0</v>
      </c>
      <c r="AN20" s="1">
        <f>J20-(L20+M20)</f>
        <v>35.094575191099999</v>
      </c>
      <c r="AO20" s="1">
        <f t="shared" si="59"/>
        <v>-24.7583966037996</v>
      </c>
      <c r="AP20" s="1">
        <f t="shared" si="60"/>
        <v>59.852971794899602</v>
      </c>
    </row>
    <row r="21" spans="1:42">
      <c r="H21" s="1"/>
      <c r="I21" s="1"/>
      <c r="J21" s="1"/>
      <c r="K21" s="1"/>
      <c r="L21" s="1"/>
      <c r="M21" s="1"/>
      <c r="N21" s="1"/>
      <c r="O21" s="1"/>
      <c r="P21" s="17"/>
      <c r="Q21" s="17"/>
      <c r="R21" s="17"/>
      <c r="S21" s="17"/>
      <c r="T21" s="6"/>
      <c r="U21" s="6"/>
      <c r="V21" s="6"/>
      <c r="W21" s="6"/>
      <c r="X21" s="6"/>
      <c r="Y21" s="6"/>
      <c r="Z21" s="1"/>
      <c r="AA21" s="1"/>
      <c r="AB21" s="27"/>
      <c r="AC21" s="27"/>
      <c r="AD21" s="27"/>
      <c r="AE21" s="27"/>
      <c r="AF21" s="27"/>
      <c r="AG21" s="1"/>
      <c r="AH21" s="1"/>
      <c r="AI21" s="1"/>
      <c r="AJ21" s="6"/>
      <c r="AK21" s="6"/>
      <c r="AO21" s="1"/>
    </row>
    <row r="22" spans="1:42">
      <c r="A22">
        <v>20</v>
      </c>
      <c r="B22" s="18" t="s">
        <v>35</v>
      </c>
      <c r="C22">
        <v>11000</v>
      </c>
      <c r="D22">
        <v>0.9</v>
      </c>
      <c r="E22">
        <v>0.1</v>
      </c>
      <c r="F22">
        <f>C22*D22</f>
        <v>9900</v>
      </c>
      <c r="G22">
        <f>C22*E22</f>
        <v>1100</v>
      </c>
      <c r="H22" s="1">
        <v>23.707757581999999</v>
      </c>
      <c r="I22" s="1">
        <v>0.69538457750000005</v>
      </c>
      <c r="J22" s="1">
        <v>23.340771434000001</v>
      </c>
      <c r="K22" s="1">
        <v>0.46288502269999998</v>
      </c>
      <c r="L22" s="1">
        <f>H22*D22</f>
        <v>21.336981823799999</v>
      </c>
      <c r="M22" s="1">
        <f>I22*E22</f>
        <v>6.9538457750000005E-2</v>
      </c>
      <c r="N22" s="1">
        <v>22.270082284000001</v>
      </c>
      <c r="O22" s="1">
        <v>0.1090692268</v>
      </c>
      <c r="P22" s="17">
        <f>H22/C22</f>
        <v>2.1552506892727271E-3</v>
      </c>
      <c r="Q22" s="17">
        <f>I22/C22</f>
        <v>6.3216779772727277E-5</v>
      </c>
      <c r="R22" s="17">
        <f>J22/F22</f>
        <v>2.3576536802020201E-3</v>
      </c>
      <c r="S22" s="17">
        <f>K22/G22</f>
        <v>4.2080456609090906E-4</v>
      </c>
      <c r="T22" s="6">
        <f>R22/P22-1</f>
        <v>9.3911576939382568E-2</v>
      </c>
      <c r="U22" s="6">
        <v>-1</v>
      </c>
      <c r="V22" s="6">
        <f>ABS((H22-I22)/MAX(H22:I22))</f>
        <v>0.97066847950107404</v>
      </c>
      <c r="W22" s="6">
        <f>ABS((I22-H22)/MAX(H22:I22))</f>
        <v>0.97066847950107404</v>
      </c>
      <c r="X22" s="6">
        <f>V22*T22</f>
        <v>9.11570075952986E-2</v>
      </c>
      <c r="Y22" s="6">
        <f>W22*U22</f>
        <v>-0.97066847950107404</v>
      </c>
      <c r="Z22" s="1">
        <f>L22*(1+X22)</f>
        <v>23.281997237972881</v>
      </c>
      <c r="AA22" s="22">
        <f>M22*(1+Y22)</f>
        <v>2.0396686989578214E-3</v>
      </c>
      <c r="AB22" s="27">
        <f>N22-Z22</f>
        <v>-1.0119149539728802</v>
      </c>
      <c r="AC22" s="27">
        <f>O22-AA22</f>
        <v>0.10702955810104219</v>
      </c>
      <c r="AD22" s="36">
        <f t="shared" ref="AD22:AE26" si="61">N22/H22-D22</f>
        <v>3.9358444465808606E-2</v>
      </c>
      <c r="AE22" s="36">
        <f t="shared" si="61"/>
        <v>5.6847347969836148E-2</v>
      </c>
      <c r="AF22" s="27">
        <f>(N22+O22)-(L22+M22)</f>
        <v>0.97263122925000189</v>
      </c>
      <c r="AG22" s="1">
        <f>2*AVERAGE(AD22:AE22)*AVERAGE(H22:I22)</f>
        <v>1.1738618146871944</v>
      </c>
      <c r="AH22" s="1">
        <f>AF22-AG22</f>
        <v>-0.20123058543719252</v>
      </c>
      <c r="AI22" s="1">
        <f>(Z22+AA22)-(L22+M22)</f>
        <v>1.8775166251218423</v>
      </c>
      <c r="AJ22" s="1">
        <f>IF(N22+O22-Z22-AA22&lt;0, 0, N22+O22-Z22-AA22)</f>
        <v>0</v>
      </c>
      <c r="AK22" s="1">
        <f>IF(N22+O22-Z22-AA22&gt;0, 0, N22+O22-Z22-AA22)</f>
        <v>-0.90488539587183892</v>
      </c>
      <c r="AL22" s="1">
        <f t="shared" ref="AL22:AM26" si="62">IF(N22-J22&lt;0, 0, N22-J22)</f>
        <v>0</v>
      </c>
      <c r="AM22" s="1">
        <f t="shared" si="62"/>
        <v>0</v>
      </c>
      <c r="AN22" s="1">
        <f>J22-(L22+M22)</f>
        <v>1.9342511524500026</v>
      </c>
      <c r="AO22" s="1">
        <f>2*AVERAGE(H22:I22)*((J22/H22-D22)-E22)/2</f>
        <v>-0.18887520486144171</v>
      </c>
      <c r="AP22" s="1">
        <f>AN22-AO22</f>
        <v>2.1231263573114445</v>
      </c>
    </row>
    <row r="23" spans="1:42">
      <c r="A23">
        <v>20</v>
      </c>
      <c r="B23" s="18" t="s">
        <v>36</v>
      </c>
      <c r="C23">
        <v>11000</v>
      </c>
      <c r="D23">
        <v>0.7</v>
      </c>
      <c r="E23">
        <v>0.3</v>
      </c>
      <c r="F23">
        <f>C23*D23</f>
        <v>7699.9999999999991</v>
      </c>
      <c r="G23">
        <f>C23*E23</f>
        <v>3300</v>
      </c>
      <c r="H23" s="1">
        <v>23.707757581999999</v>
      </c>
      <c r="I23" s="1">
        <v>0.69538457750000005</v>
      </c>
      <c r="J23" s="1">
        <v>22.482420137999998</v>
      </c>
      <c r="K23" s="1">
        <v>0.58753671060000001</v>
      </c>
      <c r="L23" s="1">
        <f t="shared" ref="L23:L26" si="63">H23*D23</f>
        <v>16.595430307399997</v>
      </c>
      <c r="M23" s="1">
        <f t="shared" ref="M23:M26" si="64">I23*E23</f>
        <v>0.20861537325000001</v>
      </c>
      <c r="N23" s="1">
        <v>18.963296592999999</v>
      </c>
      <c r="O23" s="1">
        <v>0.213517019</v>
      </c>
      <c r="P23" s="17">
        <f t="shared" ref="P23:P26" si="65">H23/C23</f>
        <v>2.1552506892727271E-3</v>
      </c>
      <c r="Q23" s="17">
        <f t="shared" ref="Q23:Q26" si="66">I23/C23</f>
        <v>6.3216779772727277E-5</v>
      </c>
      <c r="R23" s="17">
        <f t="shared" ref="R23:R26" si="67">J23/F23</f>
        <v>2.9197948231168831E-3</v>
      </c>
      <c r="S23" s="17">
        <f t="shared" ref="S23:S26" si="68">K23/G23</f>
        <v>1.7804142745454546E-4</v>
      </c>
      <c r="T23" s="6">
        <f t="shared" ref="T23:T26" si="69">R23/P23-1</f>
        <v>0.35473559416985756</v>
      </c>
      <c r="U23" s="6">
        <v>-1</v>
      </c>
      <c r="V23" s="6">
        <f t="shared" ref="V23:V26" si="70">ABS((H23-I23)/MAX(H23:I23))</f>
        <v>0.97066847950107404</v>
      </c>
      <c r="W23" s="6">
        <f t="shared" ref="W23:W26" si="71">ABS((I23-H23)/MAX(H23:I23))</f>
        <v>0.97066847950107404</v>
      </c>
      <c r="X23" s="6">
        <f t="shared" ref="X23:X26" si="72">V23*T23</f>
        <v>0.34433065981776573</v>
      </c>
      <c r="Y23" s="6">
        <f t="shared" ref="Y23:Y26" si="73">W23*U23</f>
        <v>-0.97066847950107404</v>
      </c>
      <c r="Z23" s="1">
        <f t="shared" ref="Z23:Z26" si="74">L23*(1+X23)</f>
        <v>22.309745775106787</v>
      </c>
      <c r="AA23" s="22">
        <f t="shared" ref="AA23:AA26" si="75">M23*(1+Y23)</f>
        <v>6.1190060968734647E-3</v>
      </c>
      <c r="AB23" s="27">
        <f t="shared" ref="AB23:AB26" si="76">N23-Z23</f>
        <v>-3.3464491821067881</v>
      </c>
      <c r="AC23" s="27">
        <f t="shared" ref="AC23:AC26" si="77">O23-AA23</f>
        <v>0.20739801290312654</v>
      </c>
      <c r="AD23" s="36">
        <f t="shared" si="61"/>
        <v>9.9877277613037219E-2</v>
      </c>
      <c r="AE23" s="36">
        <f t="shared" si="61"/>
        <v>7.0488272368968152E-3</v>
      </c>
      <c r="AF23" s="27">
        <f t="shared" ref="AF23:AF26" si="78">(N23+O23)-(L23+M23)</f>
        <v>2.3727679313500012</v>
      </c>
      <c r="AG23" s="1">
        <f>2*AVERAGE(AD23:AE23)*AVERAGE(H23:I23)</f>
        <v>1.3046664686072713</v>
      </c>
      <c r="AH23" s="1">
        <f>AF23-AG23</f>
        <v>1.0681014627427299</v>
      </c>
      <c r="AI23" s="1">
        <f>(Z23+AA23)-(L23+M23)</f>
        <v>5.5118191005536623</v>
      </c>
      <c r="AJ23" s="1">
        <f>IF(N23+O23-Z23-AA23&lt;0, 0, N23+O23-Z23-AA23)</f>
        <v>0</v>
      </c>
      <c r="AK23" s="1">
        <f>IF(N23+O23-Z23-AA23&gt;0, 0, N23+O23-Z23-AA23)</f>
        <v>-3.1390511692036607</v>
      </c>
      <c r="AL23" s="1">
        <f t="shared" si="62"/>
        <v>0</v>
      </c>
      <c r="AM23" s="1">
        <f t="shared" si="62"/>
        <v>0</v>
      </c>
      <c r="AN23" s="1">
        <f>J23-(L23+M23)</f>
        <v>5.6783744573499995</v>
      </c>
      <c r="AO23" s="1">
        <f t="shared" ref="AO23:AO26" si="79">2*AVERAGE(H23:I23)*((J23/H23-D23)-E23)/2</f>
        <v>-0.63063922717839294</v>
      </c>
      <c r="AP23" s="1">
        <f t="shared" ref="AP23:AP26" si="80">AN23-AO23</f>
        <v>6.3090136845283924</v>
      </c>
    </row>
    <row r="24" spans="1:42">
      <c r="A24">
        <v>20</v>
      </c>
      <c r="B24" s="18" t="s">
        <v>37</v>
      </c>
      <c r="C24">
        <v>11000</v>
      </c>
      <c r="D24">
        <v>0.5</v>
      </c>
      <c r="E24">
        <v>0.5</v>
      </c>
      <c r="F24">
        <f>C24*D24</f>
        <v>5500</v>
      </c>
      <c r="G24">
        <f>C24*E24</f>
        <v>5500</v>
      </c>
      <c r="H24" s="1">
        <v>23.707757581999999</v>
      </c>
      <c r="I24" s="1">
        <v>0.69538457750000005</v>
      </c>
      <c r="J24" s="1">
        <v>21.379861849000001</v>
      </c>
      <c r="K24" s="1">
        <v>0.64212666959999998</v>
      </c>
      <c r="L24" s="1">
        <f t="shared" si="63"/>
        <v>11.853878791</v>
      </c>
      <c r="M24" s="1">
        <f t="shared" si="64"/>
        <v>0.34769228875000002</v>
      </c>
      <c r="N24" s="1">
        <v>15.093579487</v>
      </c>
      <c r="O24" s="1">
        <v>0.30982987709999998</v>
      </c>
      <c r="P24" s="17">
        <f t="shared" si="65"/>
        <v>2.1552506892727271E-3</v>
      </c>
      <c r="Q24" s="17">
        <f t="shared" si="66"/>
        <v>6.3216779772727277E-5</v>
      </c>
      <c r="R24" s="17">
        <f t="shared" si="67"/>
        <v>3.887247608909091E-3</v>
      </c>
      <c r="S24" s="17">
        <f t="shared" si="68"/>
        <v>1.1675030356363636E-4</v>
      </c>
      <c r="T24" s="6">
        <f t="shared" si="69"/>
        <v>0.80361738347051093</v>
      </c>
      <c r="U24" s="6">
        <v>-1</v>
      </c>
      <c r="V24" s="6">
        <f t="shared" si="70"/>
        <v>0.97066847950107404</v>
      </c>
      <c r="W24" s="6">
        <f t="shared" si="71"/>
        <v>0.97066847950107404</v>
      </c>
      <c r="X24" s="6">
        <f t="shared" si="72"/>
        <v>0.78004606371395235</v>
      </c>
      <c r="Y24" s="6">
        <f t="shared" si="73"/>
        <v>-0.97066847950107404</v>
      </c>
      <c r="Z24" s="1">
        <f t="shared" si="74"/>
        <v>21.100450281661853</v>
      </c>
      <c r="AA24" s="22">
        <f t="shared" si="75"/>
        <v>1.0198343494789108E-2</v>
      </c>
      <c r="AB24" s="27">
        <f t="shared" si="76"/>
        <v>-6.0068707946618538</v>
      </c>
      <c r="AC24" s="27">
        <f t="shared" si="77"/>
        <v>0.29963153360521089</v>
      </c>
      <c r="AD24" s="36">
        <f t="shared" si="61"/>
        <v>0.13665150256385816</v>
      </c>
      <c r="AE24" s="36">
        <f t="shared" si="61"/>
        <v>-5.4448161312579624E-2</v>
      </c>
      <c r="AF24" s="27">
        <f t="shared" si="78"/>
        <v>3.20183828435</v>
      </c>
      <c r="AG24" s="1">
        <f>2*AVERAGE(AD24:AE24)*AVERAGE(H24:I24)</f>
        <v>1.0030099112704205</v>
      </c>
      <c r="AH24" s="1">
        <f>AF24-AG24</f>
        <v>2.1988283730795795</v>
      </c>
      <c r="AI24" s="1">
        <f>(Z24+AA24)-(L24+M24)</f>
        <v>8.9090775454066424</v>
      </c>
      <c r="AJ24" s="1">
        <f>IF(N24+O24-Z24-AA24&lt;0, 0, N24+O24-Z24-AA24)</f>
        <v>0</v>
      </c>
      <c r="AK24" s="1">
        <f>IF(N24+O24-Z24-AA24&gt;0, 0, N24+O24-Z24-AA24)</f>
        <v>-5.7072392610566425</v>
      </c>
      <c r="AL24" s="1">
        <f t="shared" si="62"/>
        <v>0</v>
      </c>
      <c r="AM24" s="1">
        <f t="shared" si="62"/>
        <v>0</v>
      </c>
      <c r="AN24" s="1">
        <f>J24-(L24+M24)</f>
        <v>9.1782907692500011</v>
      </c>
      <c r="AO24" s="1">
        <f t="shared" si="79"/>
        <v>-1.1980882272059254</v>
      </c>
      <c r="AP24" s="1">
        <f t="shared" si="80"/>
        <v>10.376378996455927</v>
      </c>
    </row>
    <row r="25" spans="1:42">
      <c r="A25">
        <v>20</v>
      </c>
      <c r="B25" s="18" t="s">
        <v>38</v>
      </c>
      <c r="C25">
        <v>11000</v>
      </c>
      <c r="D25">
        <v>0.3</v>
      </c>
      <c r="E25">
        <v>0.7</v>
      </c>
      <c r="F25">
        <f>C25*D25</f>
        <v>3300</v>
      </c>
      <c r="G25">
        <f>C25*E25</f>
        <v>7699.9999999999991</v>
      </c>
      <c r="H25" s="1">
        <v>23.707757581999999</v>
      </c>
      <c r="I25" s="1">
        <v>0.69538457750000005</v>
      </c>
      <c r="J25" s="1">
        <v>19.821076136999999</v>
      </c>
      <c r="K25" s="1">
        <v>0.67255981070000004</v>
      </c>
      <c r="L25" s="1">
        <f t="shared" si="63"/>
        <v>7.1123272745999992</v>
      </c>
      <c r="M25" s="1">
        <f t="shared" si="64"/>
        <v>0.48676920424999998</v>
      </c>
      <c r="N25" s="1">
        <v>10.594469061</v>
      </c>
      <c r="O25" s="1">
        <v>0.41314854090000003</v>
      </c>
      <c r="P25" s="17">
        <f t="shared" si="65"/>
        <v>2.1552506892727271E-3</v>
      </c>
      <c r="Q25" s="17">
        <f t="shared" si="66"/>
        <v>6.3216779772727277E-5</v>
      </c>
      <c r="R25" s="17">
        <f t="shared" si="67"/>
        <v>6.0063867081818177E-3</v>
      </c>
      <c r="S25" s="17">
        <f t="shared" si="68"/>
        <v>8.7345429961038979E-5</v>
      </c>
      <c r="T25" s="6">
        <f t="shared" si="69"/>
        <v>1.7868622142552835</v>
      </c>
      <c r="U25" s="6">
        <v>-1</v>
      </c>
      <c r="V25" s="6">
        <f t="shared" si="70"/>
        <v>0.97066847950107404</v>
      </c>
      <c r="W25" s="6">
        <f t="shared" si="71"/>
        <v>0.97066847950107404</v>
      </c>
      <c r="X25" s="6">
        <f t="shared" si="72"/>
        <v>1.7344508285890985</v>
      </c>
      <c r="Y25" s="6">
        <f t="shared" si="73"/>
        <v>-0.97066847950107404</v>
      </c>
      <c r="Z25" s="1">
        <f t="shared" si="74"/>
        <v>19.448309209226814</v>
      </c>
      <c r="AA25" s="22">
        <f t="shared" si="75"/>
        <v>1.427768089270475E-2</v>
      </c>
      <c r="AB25" s="27">
        <f t="shared" si="76"/>
        <v>-8.8538401482268139</v>
      </c>
      <c r="AC25" s="27">
        <f t="shared" si="77"/>
        <v>0.39887086000729527</v>
      </c>
      <c r="AD25" s="36">
        <f t="shared" si="61"/>
        <v>0.14687773714388747</v>
      </c>
      <c r="AE25" s="36">
        <f t="shared" si="61"/>
        <v>-0.10587042872690111</v>
      </c>
      <c r="AF25" s="27">
        <f t="shared" si="78"/>
        <v>3.4085211230500008</v>
      </c>
      <c r="AG25" s="1">
        <f>2*AVERAGE(AD25:AE25)*AVERAGE(H25:I25)</f>
        <v>0.5003535884390895</v>
      </c>
      <c r="AH25" s="1">
        <f>AF25-AG25</f>
        <v>2.9081675346109113</v>
      </c>
      <c r="AI25" s="1">
        <f>(Z25+AA25)-(L25+M25)</f>
        <v>11.863490411269519</v>
      </c>
      <c r="AJ25" s="1">
        <f>IF(N25+O25-Z25-AA25&lt;0, 0, N25+O25-Z25-AA25)</f>
        <v>0</v>
      </c>
      <c r="AK25" s="1">
        <f>IF(N25+O25-Z25-AA25&gt;0, 0, N25+O25-Z25-AA25)</f>
        <v>-8.4549692882195178</v>
      </c>
      <c r="AL25" s="1">
        <f t="shared" si="62"/>
        <v>0</v>
      </c>
      <c r="AM25" s="1">
        <f t="shared" si="62"/>
        <v>0</v>
      </c>
      <c r="AN25" s="1">
        <f>J25-(L25+M25)</f>
        <v>12.22197965815</v>
      </c>
      <c r="AO25" s="1">
        <f t="shared" si="79"/>
        <v>-2.0003418607384056</v>
      </c>
      <c r="AP25" s="1">
        <f t="shared" si="80"/>
        <v>14.222321518888405</v>
      </c>
    </row>
    <row r="26" spans="1:42">
      <c r="A26">
        <v>20</v>
      </c>
      <c r="B26" s="18" t="s">
        <v>39</v>
      </c>
      <c r="C26">
        <v>11000</v>
      </c>
      <c r="D26">
        <v>0.1</v>
      </c>
      <c r="E26">
        <v>0.9</v>
      </c>
      <c r="F26">
        <f>C26*D26</f>
        <v>1100</v>
      </c>
      <c r="G26">
        <f>C26*E26</f>
        <v>9900</v>
      </c>
      <c r="H26" s="1">
        <v>23.707757581999999</v>
      </c>
      <c r="I26" s="1">
        <v>0.69538457750000005</v>
      </c>
      <c r="J26" s="1">
        <v>16.877613307000001</v>
      </c>
      <c r="K26" s="1">
        <v>0.68998283439999997</v>
      </c>
      <c r="L26" s="1">
        <f t="shared" si="63"/>
        <v>2.3707757582000002</v>
      </c>
      <c r="M26" s="1">
        <f t="shared" si="64"/>
        <v>0.62584611975000004</v>
      </c>
      <c r="N26" s="1">
        <v>4.9731113771000004</v>
      </c>
      <c r="O26" s="1">
        <v>0.54275061219999998</v>
      </c>
      <c r="P26" s="17">
        <f t="shared" si="65"/>
        <v>2.1552506892727271E-3</v>
      </c>
      <c r="Q26" s="17">
        <f t="shared" si="66"/>
        <v>6.3216779772727277E-5</v>
      </c>
      <c r="R26" s="17">
        <f t="shared" si="67"/>
        <v>1.5343284824545455E-2</v>
      </c>
      <c r="S26" s="17">
        <f t="shared" si="68"/>
        <v>6.9695235797979791E-5</v>
      </c>
      <c r="T26" s="6">
        <f t="shared" si="69"/>
        <v>6.1190255968427181</v>
      </c>
      <c r="U26" s="6">
        <v>-1</v>
      </c>
      <c r="V26" s="6">
        <f t="shared" si="70"/>
        <v>0.97066847950107404</v>
      </c>
      <c r="W26" s="6">
        <f t="shared" si="71"/>
        <v>0.97066847950107404</v>
      </c>
      <c r="X26" s="6">
        <f t="shared" si="72"/>
        <v>5.9395452721154731</v>
      </c>
      <c r="Y26" s="6">
        <f t="shared" si="73"/>
        <v>-0.97066847950107404</v>
      </c>
      <c r="Z26" s="1">
        <f t="shared" si="74"/>
        <v>16.452105704062788</v>
      </c>
      <c r="AA26" s="22">
        <f t="shared" si="75"/>
        <v>1.8357018290620395E-2</v>
      </c>
      <c r="AB26" s="27">
        <f t="shared" si="76"/>
        <v>-11.478994326962788</v>
      </c>
      <c r="AC26" s="27">
        <f t="shared" si="77"/>
        <v>0.52439359390937956</v>
      </c>
      <c r="AD26" s="36">
        <f t="shared" si="61"/>
        <v>0.10976726119706112</v>
      </c>
      <c r="AE26" s="36">
        <f t="shared" si="61"/>
        <v>-0.11949575851788297</v>
      </c>
      <c r="AF26" s="27">
        <f t="shared" si="78"/>
        <v>2.5192401113500003</v>
      </c>
      <c r="AG26" s="1">
        <f>2*AVERAGE(AD26:AE26)*AVERAGE(H26:I26)</f>
        <v>-0.11870295155916517</v>
      </c>
      <c r="AH26" s="1">
        <f>AF26-AG26</f>
        <v>2.6379430629091654</v>
      </c>
      <c r="AI26" s="1">
        <f>(Z26+AA26)-(L26+M26)</f>
        <v>13.473840844403407</v>
      </c>
      <c r="AJ26" s="1">
        <f>IF(N26+O26-Z26-AA26&lt;0, 0, N26+O26-Z26-AA26)</f>
        <v>0</v>
      </c>
      <c r="AK26" s="1">
        <f>IF(N26+O26-Z26-AA26&gt;0, 0, N26+O26-Z26-AA26)</f>
        <v>-10.954600733053409</v>
      </c>
      <c r="AL26" s="1">
        <f t="shared" si="62"/>
        <v>0</v>
      </c>
      <c r="AM26" s="1">
        <f t="shared" si="62"/>
        <v>0</v>
      </c>
      <c r="AN26" s="1">
        <f>J26-(L26+M26)</f>
        <v>13.880991429050001</v>
      </c>
      <c r="AO26" s="1">
        <f t="shared" si="79"/>
        <v>-3.5152413959063917</v>
      </c>
      <c r="AP26" s="1">
        <f t="shared" si="80"/>
        <v>17.396232824956392</v>
      </c>
    </row>
    <row r="28" spans="1:42" ht="17.25">
      <c r="A28" t="s">
        <v>40</v>
      </c>
      <c r="B28" s="62" t="s">
        <v>41</v>
      </c>
      <c r="C28" s="62"/>
      <c r="D28" s="62"/>
      <c r="E28" s="62"/>
      <c r="F28" s="62"/>
      <c r="G28" s="62"/>
      <c r="H28" s="62"/>
      <c r="I28" s="62"/>
      <c r="AC28" s="27"/>
      <c r="AE28" s="30" t="s">
        <v>42</v>
      </c>
      <c r="AF28" s="27">
        <f t="shared" ref="AF28:AI28" si="81">AVERAGE(AF4:AF26)</f>
        <v>14.254001765177502</v>
      </c>
      <c r="AG28" s="1">
        <f t="shared" si="81"/>
        <v>8.995747814923325</v>
      </c>
      <c r="AH28" s="1">
        <f t="shared" si="81"/>
        <v>5.2582539502541863</v>
      </c>
      <c r="AI28" s="1">
        <f t="shared" si="81"/>
        <v>9.2993805182474087</v>
      </c>
      <c r="AJ28" s="1">
        <f>AVERAGE(AJ4:AJ26)</f>
        <v>8.194700815099905</v>
      </c>
      <c r="AK28" s="1">
        <f>AVERAGE(AK4:AK26)</f>
        <v>-3.2400795681698056</v>
      </c>
      <c r="AL28" s="1"/>
      <c r="AM28" s="1"/>
      <c r="AN28" s="1">
        <f t="shared" ref="AN28:AP28" si="82">AVERAGE(AN4:AN26)</f>
        <v>13.286010226312507</v>
      </c>
      <c r="AO28" s="1">
        <f t="shared" si="82"/>
        <v>-18.291054030562993</v>
      </c>
      <c r="AP28" s="1">
        <f t="shared" si="82"/>
        <v>31.577064256875495</v>
      </c>
    </row>
    <row r="29" spans="1:42">
      <c r="B29" s="25"/>
      <c r="C29" s="25"/>
      <c r="D29" s="25"/>
      <c r="E29" s="25"/>
      <c r="F29" s="25"/>
      <c r="G29" s="25"/>
      <c r="H29" s="25"/>
      <c r="I29" s="25"/>
      <c r="J29" s="25"/>
      <c r="L29" s="19"/>
      <c r="AE29" s="30" t="s">
        <v>43</v>
      </c>
      <c r="AG29" s="11">
        <f>100*AG28/AF28</f>
        <v>63.110331843089277</v>
      </c>
      <c r="AH29" s="11">
        <f>100*AH28/AF28</f>
        <v>36.889668156910787</v>
      </c>
      <c r="AI29" s="11">
        <f>100*AI28/AF28</f>
        <v>65.240489453044532</v>
      </c>
      <c r="AJ29" s="11">
        <f>100*AJ28/AF28</f>
        <v>57.490527573242922</v>
      </c>
      <c r="AK29" s="11">
        <f>100*AK28/AF28</f>
        <v>-22.731017026287404</v>
      </c>
      <c r="AL29" s="1"/>
      <c r="AM29" s="1"/>
      <c r="AN29" s="1"/>
    </row>
    <row r="30" spans="1:42"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AG30" s="11"/>
      <c r="AH30" s="11"/>
    </row>
    <row r="31" spans="1:42"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AF31" s="27"/>
      <c r="AG31" s="1"/>
      <c r="AH31" s="1"/>
      <c r="AI31" s="31"/>
      <c r="AJ31" s="1"/>
      <c r="AK31" s="1"/>
      <c r="AL31" s="1"/>
      <c r="AM31" s="1"/>
      <c r="AN31" s="1"/>
    </row>
    <row r="32" spans="1:42">
      <c r="AF32" s="27"/>
      <c r="AG32" s="1"/>
      <c r="AH32" s="1"/>
      <c r="AI32" s="1"/>
      <c r="AJ32" s="1"/>
      <c r="AK32" s="1"/>
      <c r="AL32" s="1"/>
      <c r="AM32" s="1"/>
      <c r="AN32" s="1"/>
    </row>
    <row r="33" spans="33:37">
      <c r="AI33" s="11"/>
      <c r="AJ33" s="11"/>
      <c r="AK33" s="11"/>
    </row>
    <row r="34" spans="33:37">
      <c r="AG34" s="11"/>
      <c r="AH34" s="11"/>
      <c r="AI34" s="11"/>
      <c r="AJ34" s="11"/>
      <c r="AK34" s="11"/>
    </row>
  </sheetData>
  <mergeCells count="19">
    <mergeCell ref="AN2:AP2"/>
    <mergeCell ref="B28:I28"/>
    <mergeCell ref="AL2:AM2"/>
    <mergeCell ref="X2:Y2"/>
    <mergeCell ref="AF2:AH2"/>
    <mergeCell ref="A1:AJ1"/>
    <mergeCell ref="F2:G2"/>
    <mergeCell ref="D2:E2"/>
    <mergeCell ref="T2:U2"/>
    <mergeCell ref="V2:W2"/>
    <mergeCell ref="Z2:AA2"/>
    <mergeCell ref="H2:I2"/>
    <mergeCell ref="L2:M2"/>
    <mergeCell ref="N2:O2"/>
    <mergeCell ref="P2:Q2"/>
    <mergeCell ref="AI2:AK2"/>
    <mergeCell ref="R2:S2"/>
    <mergeCell ref="AB2:AC2"/>
    <mergeCell ref="J2:K2"/>
  </mergeCells>
  <conditionalFormatting sqref="AJ4:AJ8">
    <cfRule type="expression" priority="7">
      <formula>"sum(n4,o4)&gt;sum(z4,aa4)"</formula>
    </cfRule>
  </conditionalFormatting>
  <conditionalFormatting sqref="AJ10:AJ14">
    <cfRule type="expression" priority="5">
      <formula>"sum(n4,o4)&gt;sum(z4,aa4)"</formula>
    </cfRule>
  </conditionalFormatting>
  <conditionalFormatting sqref="AJ16:AJ20">
    <cfRule type="expression" priority="3">
      <formula>"sum(n4,o4)&gt;sum(z4,aa4)"</formula>
    </cfRule>
  </conditionalFormatting>
  <conditionalFormatting sqref="AJ22:AJ26">
    <cfRule type="expression" priority="1">
      <formula>"sum(n4,o4)&gt;sum(z4,aa4)"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E0DF34-3CCD-4E60-ADA6-DDF4303EE130}">
  <dimension ref="A1:AU30"/>
  <sheetViews>
    <sheetView tabSelected="1" workbookViewId="0">
      <selection activeCell="I24" sqref="I24"/>
    </sheetView>
  </sheetViews>
  <sheetFormatPr defaultRowHeight="15"/>
  <cols>
    <col min="1" max="1" width="24.140625" customWidth="1"/>
    <col min="2" max="2" width="15.85546875" customWidth="1"/>
    <col min="3" max="4" width="9.140625" customWidth="1"/>
    <col min="5" max="5" width="11" customWidth="1"/>
    <col min="6" max="6" width="9.5703125" customWidth="1"/>
    <col min="7" max="7" width="13" customWidth="1"/>
    <col min="8" max="8" width="11.42578125" customWidth="1"/>
    <col min="9" max="9" width="12.7109375" customWidth="1"/>
    <col min="10" max="10" width="13.140625" customWidth="1"/>
    <col min="11" max="18" width="9.140625" customWidth="1"/>
    <col min="19" max="19" width="13.85546875" customWidth="1"/>
    <col min="20" max="20" width="12.5703125" customWidth="1"/>
    <col min="21" max="23" width="9.140625" customWidth="1"/>
    <col min="24" max="24" width="12.7109375" customWidth="1"/>
    <col min="25" max="26" width="9.140625" customWidth="1"/>
    <col min="27" max="27" width="13.5703125" style="30" customWidth="1"/>
    <col min="28" max="28" width="13.7109375" style="30" customWidth="1"/>
    <col min="29" max="29" width="10" style="30" customWidth="1"/>
    <col min="30" max="30" width="11" style="30" customWidth="1"/>
    <col min="31" max="31" width="13.7109375" customWidth="1"/>
    <col min="32" max="32" width="15.85546875" customWidth="1"/>
    <col min="33" max="33" width="14.42578125" style="30" customWidth="1"/>
    <col min="34" max="34" width="16.140625" style="30" customWidth="1"/>
    <col min="35" max="35" width="13.7109375" customWidth="1"/>
    <col min="36" max="36" width="14.5703125" customWidth="1"/>
    <col min="37" max="38" width="9.140625" customWidth="1"/>
    <col min="39" max="39" width="21.28515625" customWidth="1"/>
    <col min="40" max="40" width="20" customWidth="1"/>
    <col min="41" max="41" width="19.7109375" customWidth="1"/>
  </cols>
  <sheetData>
    <row r="1" spans="1:47" ht="19.899999999999999" customHeight="1">
      <c r="A1" s="72" t="s">
        <v>90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4"/>
      <c r="AG1" s="64"/>
      <c r="AH1" s="64"/>
      <c r="AI1" s="64"/>
      <c r="AJ1" s="24"/>
    </row>
    <row r="2" spans="1:47" ht="33.75" customHeight="1">
      <c r="A2" s="7" t="s">
        <v>44</v>
      </c>
      <c r="B2" s="3" t="s">
        <v>45</v>
      </c>
      <c r="C2" s="54" t="s">
        <v>4</v>
      </c>
      <c r="D2" s="54"/>
      <c r="E2" s="54" t="s">
        <v>46</v>
      </c>
      <c r="F2" s="54"/>
      <c r="G2" s="55" t="s">
        <v>47</v>
      </c>
      <c r="H2" s="55"/>
      <c r="I2" s="55" t="s">
        <v>48</v>
      </c>
      <c r="J2" s="55"/>
      <c r="K2" s="55" t="s">
        <v>49</v>
      </c>
      <c r="L2" s="55"/>
      <c r="M2" s="55" t="s">
        <v>50</v>
      </c>
      <c r="N2" s="55"/>
      <c r="O2" s="55" t="s">
        <v>85</v>
      </c>
      <c r="P2" s="55"/>
      <c r="Q2" s="55" t="s">
        <v>86</v>
      </c>
      <c r="R2" s="55"/>
      <c r="S2" s="55" t="s">
        <v>83</v>
      </c>
      <c r="T2" s="55"/>
      <c r="U2" s="55" t="s">
        <v>87</v>
      </c>
      <c r="V2" s="55"/>
      <c r="W2" s="56" t="s">
        <v>84</v>
      </c>
      <c r="X2" s="58"/>
      <c r="Y2" s="55" t="s">
        <v>51</v>
      </c>
      <c r="Z2" s="55"/>
      <c r="AA2" s="59" t="s">
        <v>52</v>
      </c>
      <c r="AB2" s="60"/>
      <c r="AC2" s="65" t="s">
        <v>12</v>
      </c>
      <c r="AD2" s="66"/>
      <c r="AE2" s="67" t="s">
        <v>53</v>
      </c>
      <c r="AF2" s="68"/>
      <c r="AG2" s="69"/>
      <c r="AH2" s="63" t="s">
        <v>54</v>
      </c>
      <c r="AI2" s="70"/>
      <c r="AJ2" s="71"/>
      <c r="AK2" s="61" t="s">
        <v>55</v>
      </c>
      <c r="AL2" s="61"/>
      <c r="AM2" s="61" t="s">
        <v>56</v>
      </c>
      <c r="AN2" s="61"/>
      <c r="AO2" s="61"/>
    </row>
    <row r="3" spans="1:47" ht="30" customHeight="1" thickBot="1">
      <c r="A3" s="9" t="s">
        <v>57</v>
      </c>
      <c r="B3" s="9" t="s">
        <v>58</v>
      </c>
      <c r="C3" s="8" t="s">
        <v>59</v>
      </c>
      <c r="D3" s="8" t="s">
        <v>60</v>
      </c>
      <c r="E3" s="8" t="s">
        <v>59</v>
      </c>
      <c r="F3" s="8" t="s">
        <v>60</v>
      </c>
      <c r="G3" s="5" t="s">
        <v>59</v>
      </c>
      <c r="H3" s="5" t="s">
        <v>60</v>
      </c>
      <c r="I3" s="8" t="s">
        <v>59</v>
      </c>
      <c r="J3" s="8" t="s">
        <v>60</v>
      </c>
      <c r="K3" s="8" t="s">
        <v>59</v>
      </c>
      <c r="L3" s="8" t="s">
        <v>60</v>
      </c>
      <c r="M3" s="8" t="s">
        <v>59</v>
      </c>
      <c r="N3" s="8" t="s">
        <v>60</v>
      </c>
      <c r="O3" s="8" t="s">
        <v>59</v>
      </c>
      <c r="P3" s="8" t="s">
        <v>60</v>
      </c>
      <c r="Q3" s="8" t="s">
        <v>59</v>
      </c>
      <c r="R3" s="8" t="s">
        <v>60</v>
      </c>
      <c r="S3" s="8" t="s">
        <v>59</v>
      </c>
      <c r="T3" s="8" t="s">
        <v>60</v>
      </c>
      <c r="U3" s="8" t="s">
        <v>59</v>
      </c>
      <c r="V3" s="8" t="s">
        <v>60</v>
      </c>
      <c r="W3" s="8" t="s">
        <v>59</v>
      </c>
      <c r="X3" s="8" t="s">
        <v>60</v>
      </c>
      <c r="Y3" s="8" t="s">
        <v>59</v>
      </c>
      <c r="Z3" s="8" t="s">
        <v>60</v>
      </c>
      <c r="AA3" s="34" t="s">
        <v>59</v>
      </c>
      <c r="AB3" s="34" t="s">
        <v>60</v>
      </c>
      <c r="AC3" s="34" t="s">
        <v>59</v>
      </c>
      <c r="AD3" s="34" t="s">
        <v>60</v>
      </c>
      <c r="AE3" s="9" t="s">
        <v>26</v>
      </c>
      <c r="AF3" s="10" t="s">
        <v>61</v>
      </c>
      <c r="AG3" s="28" t="s">
        <v>62</v>
      </c>
      <c r="AH3" s="28" t="s">
        <v>63</v>
      </c>
      <c r="AI3" s="10" t="s">
        <v>64</v>
      </c>
      <c r="AJ3" s="10" t="s">
        <v>65</v>
      </c>
      <c r="AK3" s="8" t="s">
        <v>59</v>
      </c>
      <c r="AL3" s="8" t="s">
        <v>60</v>
      </c>
      <c r="AM3" s="23" t="s">
        <v>32</v>
      </c>
      <c r="AN3" s="23" t="s">
        <v>33</v>
      </c>
      <c r="AO3" s="23" t="s">
        <v>34</v>
      </c>
      <c r="AQ3" s="45"/>
      <c r="AR3" s="45"/>
      <c r="AT3" s="46"/>
      <c r="AU3" s="46"/>
    </row>
    <row r="4" spans="1:47" s="30" customFormat="1">
      <c r="A4" s="47" t="s">
        <v>66</v>
      </c>
      <c r="B4" s="30">
        <v>6</v>
      </c>
      <c r="C4" s="30">
        <v>0.5</v>
      </c>
      <c r="D4" s="30">
        <v>0.5</v>
      </c>
      <c r="E4" s="30">
        <f t="shared" ref="E4:E16" si="0">B4*C4</f>
        <v>3</v>
      </c>
      <c r="F4" s="30">
        <f t="shared" ref="F4:F16" si="1">B4*D4</f>
        <v>3</v>
      </c>
      <c r="G4" s="43">
        <v>5.5174333333333303</v>
      </c>
      <c r="H4" s="43">
        <v>9.8277666666666708</v>
      </c>
      <c r="I4" s="27">
        <v>5.2916333333333299</v>
      </c>
      <c r="J4" s="27">
        <v>11.515933333333299</v>
      </c>
      <c r="K4" s="27">
        <f>G4*C4</f>
        <v>2.7587166666666652</v>
      </c>
      <c r="L4" s="27">
        <f>H4*D4</f>
        <v>4.9138833333333354</v>
      </c>
      <c r="M4" s="27">
        <v>2.6199333333333299</v>
      </c>
      <c r="N4" s="27">
        <v>8.5868333333333293</v>
      </c>
      <c r="O4" s="36">
        <f>G4/B4</f>
        <v>0.91957222222222168</v>
      </c>
      <c r="P4" s="36">
        <f>H4/B4</f>
        <v>1.6379611111111119</v>
      </c>
      <c r="Q4" s="36">
        <f>I4/E4</f>
        <v>1.7638777777777765</v>
      </c>
      <c r="R4" s="36">
        <f>J4/F4</f>
        <v>3.8386444444444332</v>
      </c>
      <c r="S4" s="36">
        <v>-1</v>
      </c>
      <c r="T4" s="36">
        <f>R4/P4-1</f>
        <v>1.3435504166765515</v>
      </c>
      <c r="U4" s="36">
        <f>ABS((G4-H4)/MAX(G4:H4))</f>
        <v>0.43858726804665749</v>
      </c>
      <c r="V4" s="36">
        <f>ABS((H4-G4)/MAX(G4:H4))</f>
        <v>0.43858726804665749</v>
      </c>
      <c r="W4" s="36">
        <f>S4*U4</f>
        <v>-0.43858726804665749</v>
      </c>
      <c r="X4" s="36">
        <f>T4*V4</f>
        <v>0.58926410673311702</v>
      </c>
      <c r="Y4" s="27">
        <f>K4*(1+W4)</f>
        <v>1.548778660518551</v>
      </c>
      <c r="Z4" s="27">
        <f>L4*(1+X4)</f>
        <v>7.8094584063407551</v>
      </c>
      <c r="AA4" s="27">
        <f>M4-Y4</f>
        <v>1.0711546728147789</v>
      </c>
      <c r="AB4" s="27">
        <f>N4-Z4</f>
        <v>0.77737492699257427</v>
      </c>
      <c r="AC4" s="36">
        <f>M4/G4-C4</f>
        <v>-2.5153604030860144E-2</v>
      </c>
      <c r="AD4" s="36">
        <f>N4/H4-D4</f>
        <v>0.37373190925032063</v>
      </c>
      <c r="AE4" s="27">
        <f>(M4+N4)-(K4+L4)</f>
        <v>3.5341666666666587</v>
      </c>
      <c r="AF4" s="27">
        <f>2*AVERAGE(AC4:AD4)*AVERAGE(G4:H4)</f>
        <v>2.6745019046268328</v>
      </c>
      <c r="AG4" s="27">
        <f>AE4-AF4</f>
        <v>0.85966476203982589</v>
      </c>
      <c r="AH4" s="27">
        <f>(Y4+Z4)-(K4+L4)</f>
        <v>1.6856370668593055</v>
      </c>
      <c r="AI4" s="27">
        <f>IF(M4+N4-Y4-Z4&lt;0, 0, M4+N4-Y4-Z4)</f>
        <v>1.8485295998073541</v>
      </c>
      <c r="AJ4" s="36">
        <f t="shared" ref="AJ4:AJ18" si="2">IF(M4+N4-Y4-Z4&gt;0, 0, M4+N4-Y4-Z4)</f>
        <v>0</v>
      </c>
      <c r="AK4" s="36">
        <f t="shared" ref="AK4:AK18" si="3">IF(M4-I4&lt;0, 0, M4-I4)</f>
        <v>0</v>
      </c>
      <c r="AL4" s="36">
        <f t="shared" ref="AL4:AL18" si="4">IF(N4-J4&lt;0, 0, N4-J4)</f>
        <v>0</v>
      </c>
      <c r="AM4" s="27">
        <f>J4-(K4+L4)</f>
        <v>3.8433333333332982</v>
      </c>
      <c r="AN4" s="27">
        <f>2*AVERAGE(G4:H4)*((J4/H4-D4)-C4)/2</f>
        <v>1.3179624634962548</v>
      </c>
      <c r="AO4" s="48">
        <f>AM4-AN4</f>
        <v>2.5253708698370434</v>
      </c>
      <c r="AQ4" s="36"/>
      <c r="AR4" s="36"/>
      <c r="AT4" s="36"/>
      <c r="AU4" s="36"/>
    </row>
    <row r="5" spans="1:47" s="30" customFormat="1">
      <c r="A5" s="39" t="s">
        <v>67</v>
      </c>
      <c r="B5" s="30">
        <v>6</v>
      </c>
      <c r="C5" s="30">
        <v>0.5</v>
      </c>
      <c r="D5" s="30">
        <v>0.5</v>
      </c>
      <c r="E5" s="30">
        <f t="shared" si="0"/>
        <v>3</v>
      </c>
      <c r="F5" s="30">
        <f t="shared" si="1"/>
        <v>3</v>
      </c>
      <c r="G5" s="42">
        <v>5.5174333333333303</v>
      </c>
      <c r="H5" s="42">
        <v>6.3114333333333299</v>
      </c>
      <c r="I5" s="27">
        <v>5.2916333333333299</v>
      </c>
      <c r="J5" s="27">
        <v>4.7238333333333298</v>
      </c>
      <c r="K5" s="27">
        <f t="shared" ref="K5:K18" si="5">G5*C5</f>
        <v>2.7587166666666652</v>
      </c>
      <c r="L5" s="27">
        <f t="shared" ref="L5:L18" si="6">H5*D5</f>
        <v>3.1557166666666649</v>
      </c>
      <c r="M5" s="27">
        <v>3.7640333333333298</v>
      </c>
      <c r="N5" s="27">
        <v>3.2158000000000002</v>
      </c>
      <c r="O5" s="36">
        <f t="shared" ref="O5:O18" si="7">G5/B5</f>
        <v>0.91957222222222168</v>
      </c>
      <c r="P5" s="36">
        <f>H5/B5</f>
        <v>1.051905555555555</v>
      </c>
      <c r="Q5" s="36">
        <f t="shared" ref="Q5:Q18" si="8">I5/E5</f>
        <v>1.7638777777777765</v>
      </c>
      <c r="R5" s="36">
        <f>J5/F5</f>
        <v>1.5746111111111099</v>
      </c>
      <c r="S5" s="36">
        <v>-1</v>
      </c>
      <c r="T5" s="36">
        <f>R5/P5-1</f>
        <v>0.49691300972309471</v>
      </c>
      <c r="U5" s="36">
        <f>ABS((G5-H5)/MAX(G5:H5))</f>
        <v>0.12580343609217134</v>
      </c>
      <c r="V5" s="36">
        <f>ABS((H5-G5)/MAX(G5:H5))</f>
        <v>0.12580343609217134</v>
      </c>
      <c r="W5" s="36">
        <f t="shared" ref="W5:W18" si="9">S5*U5</f>
        <v>-0.12580343609217134</v>
      </c>
      <c r="X5" s="36">
        <f t="shared" ref="X5:X18" si="10">T5*V5</f>
        <v>6.2513364062067867E-2</v>
      </c>
      <c r="Y5" s="27">
        <f t="shared" ref="Y5:Y18" si="11">K5*(1+W5)</f>
        <v>2.4116606307952573</v>
      </c>
      <c r="Z5" s="27">
        <f t="shared" ref="Z5:Z17" si="12">L5*(1+X5)</f>
        <v>3.3529911315267333</v>
      </c>
      <c r="AA5" s="27">
        <f t="shared" ref="AA5:AA18" si="13">M5-Y5</f>
        <v>1.3523727025380725</v>
      </c>
      <c r="AB5" s="27">
        <f t="shared" ref="AB5:AB18" si="14">N5-Z5</f>
        <v>-0.13719113152673312</v>
      </c>
      <c r="AC5" s="36">
        <f t="shared" ref="AC5:AC18" si="15">M5/G5-C5</f>
        <v>0.18220730653745976</v>
      </c>
      <c r="AD5" s="36">
        <f t="shared" ref="AD5:AD18" si="16">N5/H5-D5</f>
        <v>9.5197604347668774E-3</v>
      </c>
      <c r="AE5" s="27">
        <f t="shared" ref="AE5:AE18" si="17">(M5+N5)-(K5+L5)</f>
        <v>1.0654000000000003</v>
      </c>
      <c r="AF5" s="27">
        <f t="shared" ref="AF5:AF18" si="18">2*AVERAGE(AC5:AD5)*AVERAGE(G5:H5)</f>
        <v>1.1339569558027689</v>
      </c>
      <c r="AG5" s="27">
        <f t="shared" ref="AG5:AG18" si="19">AE5-AF5</f>
        <v>-6.8556955802768549E-2</v>
      </c>
      <c r="AH5" s="27">
        <f t="shared" ref="AH5:AH18" si="20">(Y5+Z5)-(K5+L5)</f>
        <v>-0.1497815710113386</v>
      </c>
      <c r="AI5" s="27">
        <f t="shared" ref="AI5:AI18" si="21">IF(M5+N5-Y5-Z5&lt;0, 0, M5+N5-Y5-Z5)</f>
        <v>1.2151815710113394</v>
      </c>
      <c r="AJ5" s="36">
        <f t="shared" si="2"/>
        <v>0</v>
      </c>
      <c r="AK5" s="36">
        <f t="shared" si="3"/>
        <v>0</v>
      </c>
      <c r="AL5" s="36">
        <f t="shared" si="4"/>
        <v>0</v>
      </c>
      <c r="AM5" s="27">
        <f>J5-(K5+L5)</f>
        <v>-1.1905999999999999</v>
      </c>
      <c r="AN5" s="27">
        <f>2*AVERAGE(G5:H5)*((J5/H5-D5)-C5)/2</f>
        <v>-1.4877372324300346</v>
      </c>
      <c r="AO5" s="40">
        <f t="shared" ref="AO5:AO18" si="22">AM5-AN5</f>
        <v>0.29713723243003476</v>
      </c>
      <c r="AQ5" s="36"/>
      <c r="AR5" s="36"/>
      <c r="AT5" s="36"/>
      <c r="AU5" s="36"/>
    </row>
    <row r="6" spans="1:47" s="30" customFormat="1">
      <c r="A6" s="39" t="s">
        <v>68</v>
      </c>
      <c r="B6" s="30">
        <v>6</v>
      </c>
      <c r="C6" s="30">
        <v>0.5</v>
      </c>
      <c r="D6" s="30">
        <v>0.5</v>
      </c>
      <c r="E6" s="30">
        <f t="shared" si="0"/>
        <v>3</v>
      </c>
      <c r="F6" s="30">
        <f t="shared" si="1"/>
        <v>3</v>
      </c>
      <c r="G6" s="42">
        <v>5.5174333333333303</v>
      </c>
      <c r="H6" s="42">
        <v>8.5531000000000006</v>
      </c>
      <c r="I6" s="27">
        <v>5.2916333333333299</v>
      </c>
      <c r="J6" s="27">
        <v>16.067799999999998</v>
      </c>
      <c r="K6" s="27">
        <f t="shared" si="5"/>
        <v>2.7587166666666652</v>
      </c>
      <c r="L6" s="27">
        <f t="shared" si="6"/>
        <v>4.2765500000000003</v>
      </c>
      <c r="M6" s="27">
        <v>1.8527</v>
      </c>
      <c r="N6" s="27">
        <v>10.872766666666701</v>
      </c>
      <c r="O6" s="36">
        <f t="shared" si="7"/>
        <v>0.91957222222222168</v>
      </c>
      <c r="P6" s="36">
        <f>H6/B6</f>
        <v>1.4255166666666668</v>
      </c>
      <c r="Q6" s="36">
        <f t="shared" si="8"/>
        <v>1.7638777777777765</v>
      </c>
      <c r="R6" s="36">
        <f>J6/F6</f>
        <v>5.3559333333333328</v>
      </c>
      <c r="S6" s="36">
        <v>-1</v>
      </c>
      <c r="T6" s="36">
        <f>R6/P6-1</f>
        <v>2.7571874525026008</v>
      </c>
      <c r="U6" s="36">
        <f t="shared" ref="U6:U18" si="23">ABS((G6-H6)/MAX(G6:H6))</f>
        <v>0.35492004848144765</v>
      </c>
      <c r="V6" s="36">
        <f t="shared" ref="V6:V18" si="24">ABS((H6-G6)/MAX(G6:H6))</f>
        <v>0.35492004848144765</v>
      </c>
      <c r="W6" s="36">
        <f t="shared" si="9"/>
        <v>-0.35492004848144765</v>
      </c>
      <c r="X6" s="36">
        <f t="shared" si="10"/>
        <v>0.97858110431466216</v>
      </c>
      <c r="Y6" s="27">
        <f t="shared" si="11"/>
        <v>1.7795928135867547</v>
      </c>
      <c r="Z6" s="27">
        <f t="shared" si="12"/>
        <v>8.4615010216568685</v>
      </c>
      <c r="AA6" s="27">
        <f t="shared" si="13"/>
        <v>7.3107186413245318E-2</v>
      </c>
      <c r="AB6" s="27">
        <f t="shared" si="14"/>
        <v>2.4112656450098324</v>
      </c>
      <c r="AC6" s="36">
        <f t="shared" si="15"/>
        <v>-0.16420980770044025</v>
      </c>
      <c r="AD6" s="36">
        <f t="shared" si="16"/>
        <v>0.77120771026489821</v>
      </c>
      <c r="AE6" s="27">
        <f t="shared" si="17"/>
        <v>5.6902000000000363</v>
      </c>
      <c r="AF6" s="27">
        <f t="shared" si="18"/>
        <v>4.2703921106483111</v>
      </c>
      <c r="AG6" s="27">
        <f t="shared" si="19"/>
        <v>1.4198078893517252</v>
      </c>
      <c r="AH6" s="27">
        <f t="shared" si="20"/>
        <v>3.2058271685769579</v>
      </c>
      <c r="AI6" s="27">
        <f t="shared" si="21"/>
        <v>2.4843728314230784</v>
      </c>
      <c r="AJ6" s="36">
        <f t="shared" si="2"/>
        <v>0</v>
      </c>
      <c r="AK6" s="36">
        <f t="shared" si="3"/>
        <v>0</v>
      </c>
      <c r="AL6" s="36">
        <f t="shared" si="4"/>
        <v>0</v>
      </c>
      <c r="AM6" s="27">
        <f>J6-(K6+L6)</f>
        <v>9.0325333333333333</v>
      </c>
      <c r="AN6" s="27">
        <f>2*AVERAGE(G6:H6)*((J6/H6-D6)-C6)/2</f>
        <v>6.1811411558382305</v>
      </c>
      <c r="AO6" s="40">
        <f t="shared" si="22"/>
        <v>2.8513921774951028</v>
      </c>
      <c r="AQ6" s="36"/>
      <c r="AR6" s="36"/>
      <c r="AT6" s="36"/>
      <c r="AU6" s="36"/>
    </row>
    <row r="7" spans="1:47" s="30" customFormat="1" ht="18.75" customHeight="1">
      <c r="A7" s="39" t="s">
        <v>69</v>
      </c>
      <c r="B7" s="30">
        <v>6</v>
      </c>
      <c r="C7" s="30">
        <v>0.5</v>
      </c>
      <c r="D7" s="30">
        <v>0.5</v>
      </c>
      <c r="E7" s="30">
        <f t="shared" si="0"/>
        <v>3</v>
      </c>
      <c r="F7" s="30">
        <f t="shared" si="1"/>
        <v>3</v>
      </c>
      <c r="G7" s="42">
        <v>5.5174333333333303</v>
      </c>
      <c r="H7" s="42">
        <v>4.3897333333333304</v>
      </c>
      <c r="I7" s="27">
        <v>5.2916333333333299</v>
      </c>
      <c r="J7" s="27">
        <v>3.5901999999999998</v>
      </c>
      <c r="K7" s="27">
        <f t="shared" si="5"/>
        <v>2.7587166666666652</v>
      </c>
      <c r="L7" s="27">
        <f t="shared" si="6"/>
        <v>2.1948666666666652</v>
      </c>
      <c r="M7" s="27">
        <v>2.9241000000000001</v>
      </c>
      <c r="N7" s="27">
        <v>2.1540333333333299</v>
      </c>
      <c r="O7" s="36">
        <f t="shared" si="7"/>
        <v>0.91957222222222168</v>
      </c>
      <c r="P7" s="36">
        <f t="shared" ref="P7:P18" si="25">H7/B7</f>
        <v>0.73162222222222173</v>
      </c>
      <c r="Q7" s="36">
        <f t="shared" si="8"/>
        <v>1.7638777777777765</v>
      </c>
      <c r="R7" s="36">
        <f t="shared" ref="R7:R18" si="26">J7/F7</f>
        <v>1.1967333333333332</v>
      </c>
      <c r="S7" s="36">
        <f t="shared" ref="S7:T17" si="27">Q7/O7-1</f>
        <v>0.91815034768581993</v>
      </c>
      <c r="T7" s="36">
        <v>-1</v>
      </c>
      <c r="U7" s="36">
        <f t="shared" si="23"/>
        <v>0.2043885139829511</v>
      </c>
      <c r="V7" s="36">
        <f t="shared" si="24"/>
        <v>0.2043885139829511</v>
      </c>
      <c r="W7" s="36">
        <f t="shared" si="9"/>
        <v>0.18765938517643463</v>
      </c>
      <c r="X7" s="36">
        <f t="shared" si="10"/>
        <v>-0.2043885139829511</v>
      </c>
      <c r="Y7" s="27">
        <f t="shared" si="11"/>
        <v>3.2764157402093144</v>
      </c>
      <c r="Z7" s="27">
        <f t="shared" si="12"/>
        <v>1.7462611302759523</v>
      </c>
      <c r="AA7" s="27">
        <f t="shared" si="13"/>
        <v>-0.35231574020931422</v>
      </c>
      <c r="AB7" s="27">
        <f t="shared" si="14"/>
        <v>0.4077722030573776</v>
      </c>
      <c r="AC7" s="36">
        <f t="shared" si="15"/>
        <v>2.9974686297372877E-2</v>
      </c>
      <c r="AD7" s="36">
        <f t="shared" si="16"/>
        <v>-9.3020077149717495E-3</v>
      </c>
      <c r="AE7" s="27">
        <f t="shared" si="17"/>
        <v>0.12454999999999927</v>
      </c>
      <c r="AF7" s="27">
        <f t="shared" si="18"/>
        <v>0.10240383608113914</v>
      </c>
      <c r="AG7" s="27">
        <f t="shared" si="19"/>
        <v>2.2146163918860137E-2</v>
      </c>
      <c r="AH7" s="27">
        <f t="shared" si="20"/>
        <v>6.9093537151935891E-2</v>
      </c>
      <c r="AI7" s="27">
        <f t="shared" si="21"/>
        <v>5.5456462848063381E-2</v>
      </c>
      <c r="AJ7" s="27">
        <f t="shared" si="2"/>
        <v>0</v>
      </c>
      <c r="AK7" s="36">
        <f t="shared" si="3"/>
        <v>0</v>
      </c>
      <c r="AL7" s="36">
        <f t="shared" si="4"/>
        <v>0</v>
      </c>
      <c r="AM7" s="27">
        <f>I7-(K7+L7)</f>
        <v>0.33804999999999907</v>
      </c>
      <c r="AN7" s="27">
        <f>2*AVERAGE(G7:H7)*((I7/G7-C7)-D7)/2</f>
        <v>-0.20272453677132513</v>
      </c>
      <c r="AO7" s="40">
        <f t="shared" si="22"/>
        <v>0.54077453677132414</v>
      </c>
      <c r="AQ7" s="36"/>
      <c r="AR7" s="36"/>
      <c r="AT7" s="36"/>
      <c r="AU7" s="36"/>
    </row>
    <row r="8" spans="1:47" s="27" customFormat="1" ht="16.5" customHeight="1">
      <c r="A8" s="49" t="s">
        <v>70</v>
      </c>
      <c r="B8" s="31">
        <v>6</v>
      </c>
      <c r="C8" s="27">
        <v>0.5</v>
      </c>
      <c r="D8" s="27">
        <v>0.5</v>
      </c>
      <c r="E8" s="31">
        <f t="shared" si="0"/>
        <v>3</v>
      </c>
      <c r="F8" s="31">
        <f t="shared" si="1"/>
        <v>3</v>
      </c>
      <c r="G8" s="42">
        <v>5.5174333333333303</v>
      </c>
      <c r="H8" s="42">
        <v>13.2914666666667</v>
      </c>
      <c r="I8" s="27">
        <v>5.2916333333333299</v>
      </c>
      <c r="J8" s="27">
        <v>14.1863333333333</v>
      </c>
      <c r="K8" s="27">
        <f t="shared" si="5"/>
        <v>2.7587166666666652</v>
      </c>
      <c r="L8" s="27">
        <f t="shared" si="6"/>
        <v>6.6457333333333501</v>
      </c>
      <c r="M8" s="27">
        <v>3.8028666666666702</v>
      </c>
      <c r="N8" s="27">
        <v>9.2725666666666697</v>
      </c>
      <c r="O8" s="36">
        <f t="shared" si="7"/>
        <v>0.91957222222222168</v>
      </c>
      <c r="P8" s="36">
        <f t="shared" si="25"/>
        <v>2.2152444444444499</v>
      </c>
      <c r="Q8" s="36">
        <f t="shared" si="8"/>
        <v>1.7638777777777765</v>
      </c>
      <c r="R8" s="36">
        <f t="shared" si="26"/>
        <v>4.7287777777777666</v>
      </c>
      <c r="S8" s="36">
        <v>-1</v>
      </c>
      <c r="T8" s="27">
        <f>R8/P8-1</f>
        <v>1.1346528098228332</v>
      </c>
      <c r="U8" s="36">
        <f t="shared" si="23"/>
        <v>0.5848890516220947</v>
      </c>
      <c r="V8" s="36">
        <f t="shared" si="24"/>
        <v>0.5848890516220947</v>
      </c>
      <c r="W8" s="36">
        <f t="shared" si="9"/>
        <v>-0.5848890516220947</v>
      </c>
      <c r="X8" s="36">
        <f t="shared" si="10"/>
        <v>0.6636460058576219</v>
      </c>
      <c r="Y8" s="27">
        <f t="shared" si="11"/>
        <v>1.1451734918059331</v>
      </c>
      <c r="Z8" s="27">
        <f t="shared" si="12"/>
        <v>11.056147715994888</v>
      </c>
      <c r="AA8" s="27">
        <f t="shared" si="13"/>
        <v>2.6576931748607371</v>
      </c>
      <c r="AB8" s="27">
        <f t="shared" si="14"/>
        <v>-1.7835810493282178</v>
      </c>
      <c r="AC8" s="36">
        <f t="shared" si="15"/>
        <v>0.1892456033300518</v>
      </c>
      <c r="AD8" s="36">
        <f t="shared" si="16"/>
        <v>0.19763306783299406</v>
      </c>
      <c r="AE8" s="27">
        <f t="shared" si="17"/>
        <v>3.670983333333325</v>
      </c>
      <c r="AF8" s="27">
        <f t="shared" si="18"/>
        <v>3.6383811190193125</v>
      </c>
      <c r="AG8" s="27">
        <f t="shared" si="19"/>
        <v>3.2602214314012556E-2</v>
      </c>
      <c r="AH8" s="27">
        <f t="shared" si="20"/>
        <v>2.7968712078008053</v>
      </c>
      <c r="AI8" s="27">
        <f t="shared" si="21"/>
        <v>0.87411212553251971</v>
      </c>
      <c r="AJ8" s="36">
        <f t="shared" si="2"/>
        <v>0</v>
      </c>
      <c r="AK8" s="36">
        <f t="shared" si="3"/>
        <v>0</v>
      </c>
      <c r="AL8" s="36">
        <f t="shared" si="4"/>
        <v>0</v>
      </c>
      <c r="AM8" s="27">
        <f>J8-(K8+L8)</f>
        <v>4.7818833333332851</v>
      </c>
      <c r="AN8" s="27">
        <f>2*AVERAGE(G8:H8)*((J8/H8-D8)-C8)/2</f>
        <v>0.63316780866917299</v>
      </c>
      <c r="AO8" s="40">
        <f t="shared" si="22"/>
        <v>4.1487155246641123</v>
      </c>
      <c r="AQ8" s="36"/>
      <c r="AR8" s="36"/>
      <c r="AS8" s="30"/>
      <c r="AT8" s="36"/>
      <c r="AU8" s="36"/>
    </row>
    <row r="9" spans="1:47" s="30" customFormat="1">
      <c r="A9" s="39" t="s">
        <v>71</v>
      </c>
      <c r="B9" s="30">
        <v>6</v>
      </c>
      <c r="C9" s="30">
        <v>0.5</v>
      </c>
      <c r="D9" s="30">
        <v>0.5</v>
      </c>
      <c r="E9" s="30">
        <f t="shared" si="0"/>
        <v>3</v>
      </c>
      <c r="F9" s="30">
        <f t="shared" si="1"/>
        <v>3</v>
      </c>
      <c r="G9" s="42">
        <v>9.8277666666666708</v>
      </c>
      <c r="H9" s="42">
        <v>6.3114333333333299</v>
      </c>
      <c r="I9" s="27">
        <v>11.515933333333299</v>
      </c>
      <c r="J9" s="27">
        <v>4.7238333333333298</v>
      </c>
      <c r="K9" s="27">
        <f t="shared" si="5"/>
        <v>4.9138833333333354</v>
      </c>
      <c r="L9" s="27">
        <f t="shared" si="6"/>
        <v>3.1557166666666649</v>
      </c>
      <c r="M9" s="27">
        <v>11.787100000000001</v>
      </c>
      <c r="N9" s="27">
        <v>1.9935</v>
      </c>
      <c r="O9" s="36">
        <f t="shared" si="7"/>
        <v>1.6379611111111119</v>
      </c>
      <c r="P9" s="36">
        <f t="shared" si="25"/>
        <v>1.051905555555555</v>
      </c>
      <c r="Q9" s="36">
        <f t="shared" si="8"/>
        <v>3.8386444444444332</v>
      </c>
      <c r="R9" s="36">
        <f t="shared" si="26"/>
        <v>1.5746111111111099</v>
      </c>
      <c r="S9" s="36">
        <f t="shared" si="27"/>
        <v>1.3435504166765515</v>
      </c>
      <c r="T9" s="36">
        <v>-1</v>
      </c>
      <c r="U9" s="36">
        <f t="shared" si="23"/>
        <v>0.35779576913032185</v>
      </c>
      <c r="V9" s="36">
        <f t="shared" si="24"/>
        <v>0.35779576913032185</v>
      </c>
      <c r="W9" s="36">
        <f t="shared" si="9"/>
        <v>0.48071665470015112</v>
      </c>
      <c r="X9" s="36">
        <f t="shared" si="10"/>
        <v>-0.35779576913032185</v>
      </c>
      <c r="Y9" s="27">
        <f t="shared" si="11"/>
        <v>7.2760688909201638</v>
      </c>
      <c r="Z9" s="27">
        <f t="shared" si="12"/>
        <v>2.0266145947592902</v>
      </c>
      <c r="AA9" s="27">
        <f t="shared" si="13"/>
        <v>4.5110311090798367</v>
      </c>
      <c r="AB9" s="27">
        <f t="shared" si="14"/>
        <v>-3.3114594759290128E-2</v>
      </c>
      <c r="AC9" s="36">
        <f t="shared" si="15"/>
        <v>0.6993670993409824</v>
      </c>
      <c r="AD9" s="36">
        <f t="shared" si="16"/>
        <v>-0.18414464754440335</v>
      </c>
      <c r="AE9" s="27">
        <f t="shared" si="17"/>
        <v>5.7109999999999985</v>
      </c>
      <c r="AF9" s="27">
        <f t="shared" si="18"/>
        <v>4.1576390970176753</v>
      </c>
      <c r="AG9" s="27">
        <f t="shared" si="19"/>
        <v>1.5533609029823232</v>
      </c>
      <c r="AH9" s="27">
        <f t="shared" si="20"/>
        <v>1.2330834856794528</v>
      </c>
      <c r="AI9" s="27">
        <f t="shared" si="21"/>
        <v>4.4779165143205457</v>
      </c>
      <c r="AJ9" s="36">
        <f t="shared" si="2"/>
        <v>0</v>
      </c>
      <c r="AK9" s="36">
        <f t="shared" si="3"/>
        <v>0.27116666666670142</v>
      </c>
      <c r="AL9" s="36">
        <f t="shared" si="4"/>
        <v>0</v>
      </c>
      <c r="AM9" s="27">
        <f>I9-(K9+L9)</f>
        <v>3.4463333333332979</v>
      </c>
      <c r="AN9" s="27">
        <f>2*AVERAGE(G9:H9)*((I9/G9-C9)-D9)/2</f>
        <v>1.3861572212065503</v>
      </c>
      <c r="AO9" s="40">
        <f t="shared" si="22"/>
        <v>2.0601761121267477</v>
      </c>
      <c r="AQ9" s="36"/>
      <c r="AR9" s="36"/>
      <c r="AT9" s="36"/>
      <c r="AU9" s="36"/>
    </row>
    <row r="10" spans="1:47" s="30" customFormat="1">
      <c r="A10" s="39" t="s">
        <v>72</v>
      </c>
      <c r="B10" s="30">
        <v>6</v>
      </c>
      <c r="C10" s="30">
        <v>0.5</v>
      </c>
      <c r="D10" s="30">
        <v>0.5</v>
      </c>
      <c r="E10" s="30">
        <f t="shared" si="0"/>
        <v>3</v>
      </c>
      <c r="F10" s="30">
        <f t="shared" si="1"/>
        <v>3</v>
      </c>
      <c r="G10" s="42">
        <v>9.8277666666666708</v>
      </c>
      <c r="H10" s="42">
        <v>8.5531000000000006</v>
      </c>
      <c r="I10" s="27">
        <v>11.515933333333299</v>
      </c>
      <c r="J10" s="27">
        <v>16.067799999999998</v>
      </c>
      <c r="K10" s="27">
        <f t="shared" si="5"/>
        <v>4.9138833333333354</v>
      </c>
      <c r="L10" s="27">
        <f t="shared" si="6"/>
        <v>4.2765500000000003</v>
      </c>
      <c r="M10" s="27">
        <v>4.3748333333333296</v>
      </c>
      <c r="N10" s="27">
        <v>9.4521666666666704</v>
      </c>
      <c r="O10" s="36">
        <f t="shared" si="7"/>
        <v>1.6379611111111119</v>
      </c>
      <c r="P10" s="36">
        <f t="shared" si="25"/>
        <v>1.4255166666666668</v>
      </c>
      <c r="Q10" s="36">
        <f t="shared" si="8"/>
        <v>3.8386444444444332</v>
      </c>
      <c r="R10" s="36">
        <f t="shared" si="26"/>
        <v>5.3559333333333328</v>
      </c>
      <c r="S10" s="36">
        <f t="shared" si="27"/>
        <v>1.3435504166765515</v>
      </c>
      <c r="T10" s="36">
        <v>-1</v>
      </c>
      <c r="U10" s="36">
        <f t="shared" si="23"/>
        <v>0.12970054234091871</v>
      </c>
      <c r="V10" s="36">
        <f t="shared" si="24"/>
        <v>0.12970054234091871</v>
      </c>
      <c r="W10" s="36">
        <f t="shared" si="9"/>
        <v>0.17425921770531605</v>
      </c>
      <c r="X10" s="36">
        <f t="shared" si="10"/>
        <v>-0.12970054234091871</v>
      </c>
      <c r="Y10" s="27">
        <f t="shared" si="11"/>
        <v>5.7701727988951941</v>
      </c>
      <c r="Z10" s="27">
        <f t="shared" si="12"/>
        <v>3.7218791456519442</v>
      </c>
      <c r="AA10" s="27">
        <f t="shared" si="13"/>
        <v>-1.3953394655618645</v>
      </c>
      <c r="AB10" s="27">
        <f t="shared" si="14"/>
        <v>5.7302875210147262</v>
      </c>
      <c r="AC10" s="36">
        <f t="shared" si="15"/>
        <v>-5.484969457286043E-2</v>
      </c>
      <c r="AD10" s="36">
        <f t="shared" si="16"/>
        <v>0.60511588390953808</v>
      </c>
      <c r="AE10" s="27">
        <f t="shared" si="17"/>
        <v>4.6365666666666652</v>
      </c>
      <c r="AF10" s="27">
        <f t="shared" si="18"/>
        <v>5.0571847286861136</v>
      </c>
      <c r="AG10" s="27">
        <f t="shared" si="19"/>
        <v>-0.4206180620194484</v>
      </c>
      <c r="AH10" s="27">
        <f t="shared" si="20"/>
        <v>0.3016186112138044</v>
      </c>
      <c r="AI10" s="27">
        <f t="shared" si="21"/>
        <v>4.3349480554528617</v>
      </c>
      <c r="AJ10" s="36">
        <f t="shared" si="2"/>
        <v>0</v>
      </c>
      <c r="AK10" s="36">
        <f t="shared" si="3"/>
        <v>0</v>
      </c>
      <c r="AL10" s="36">
        <f t="shared" si="4"/>
        <v>0</v>
      </c>
      <c r="AM10" s="27">
        <f>I10-(K10+L10)</f>
        <v>2.3254999999999644</v>
      </c>
      <c r="AN10" s="27">
        <f>2*AVERAGE(G10:H10)*((I10/G10-C10)-D10)/2</f>
        <v>1.5786886005523677</v>
      </c>
      <c r="AO10" s="40">
        <f t="shared" si="22"/>
        <v>0.74681139944759667</v>
      </c>
      <c r="AQ10" s="36"/>
      <c r="AR10" s="36"/>
      <c r="AT10" s="36"/>
      <c r="AU10" s="36"/>
    </row>
    <row r="11" spans="1:47" s="30" customFormat="1">
      <c r="A11" s="39" t="s">
        <v>73</v>
      </c>
      <c r="B11" s="30">
        <v>6</v>
      </c>
      <c r="C11" s="30">
        <v>0.5</v>
      </c>
      <c r="D11" s="30">
        <v>0.5</v>
      </c>
      <c r="E11" s="30">
        <f t="shared" si="0"/>
        <v>3</v>
      </c>
      <c r="F11" s="30">
        <f t="shared" si="1"/>
        <v>3</v>
      </c>
      <c r="G11" s="42">
        <v>9.8277666666666708</v>
      </c>
      <c r="H11" s="42">
        <v>4.3897333333333304</v>
      </c>
      <c r="I11" s="27">
        <v>11.515933333333299</v>
      </c>
      <c r="J11" s="27">
        <v>3.5901999999999998</v>
      </c>
      <c r="K11" s="27">
        <f t="shared" si="5"/>
        <v>4.9138833333333354</v>
      </c>
      <c r="L11" s="27">
        <f t="shared" si="6"/>
        <v>2.1948666666666652</v>
      </c>
      <c r="M11" s="27">
        <v>6.0077333333333298</v>
      </c>
      <c r="N11" s="27">
        <v>1.90513333333333</v>
      </c>
      <c r="O11" s="36">
        <f t="shared" si="7"/>
        <v>1.6379611111111119</v>
      </c>
      <c r="P11" s="36">
        <f t="shared" si="25"/>
        <v>0.73162222222222173</v>
      </c>
      <c r="Q11" s="36">
        <f t="shared" si="8"/>
        <v>3.8386444444444332</v>
      </c>
      <c r="R11" s="36">
        <f t="shared" si="26"/>
        <v>1.1967333333333332</v>
      </c>
      <c r="S11" s="36">
        <f t="shared" si="27"/>
        <v>1.3435504166765515</v>
      </c>
      <c r="T11" s="36">
        <v>-1</v>
      </c>
      <c r="U11" s="36">
        <f t="shared" si="23"/>
        <v>0.55333358206171002</v>
      </c>
      <c r="V11" s="36">
        <f t="shared" si="24"/>
        <v>0.55333358206171002</v>
      </c>
      <c r="W11" s="36">
        <f t="shared" si="9"/>
        <v>0.74343156474013927</v>
      </c>
      <c r="X11" s="36">
        <f t="shared" si="10"/>
        <v>-0.55333358206171002</v>
      </c>
      <c r="Y11" s="27">
        <f t="shared" si="11"/>
        <v>8.5670193087838289</v>
      </c>
      <c r="Z11" s="27">
        <f t="shared" si="12"/>
        <v>0.98037323185215408</v>
      </c>
      <c r="AA11" s="27">
        <f t="shared" si="13"/>
        <v>-2.5592859754504991</v>
      </c>
      <c r="AB11" s="27">
        <f t="shared" si="14"/>
        <v>0.92476010148117593</v>
      </c>
      <c r="AC11" s="36">
        <f t="shared" si="15"/>
        <v>0.11130199129676743</v>
      </c>
      <c r="AD11" s="36">
        <f t="shared" si="16"/>
        <v>-6.6002490660025392E-2</v>
      </c>
      <c r="AE11" s="27">
        <f t="shared" si="17"/>
        <v>0.80411666666665926</v>
      </c>
      <c r="AF11" s="27">
        <f t="shared" si="18"/>
        <v>0.32202282515143998</v>
      </c>
      <c r="AG11" s="27">
        <f t="shared" si="19"/>
        <v>0.48209384151521928</v>
      </c>
      <c r="AH11" s="27">
        <f t="shared" si="20"/>
        <v>2.438642540635982</v>
      </c>
      <c r="AI11" s="27">
        <f t="shared" si="21"/>
        <v>0</v>
      </c>
      <c r="AJ11" s="36">
        <f t="shared" si="2"/>
        <v>-1.6345258739693231</v>
      </c>
      <c r="AK11" s="36">
        <f t="shared" si="3"/>
        <v>0</v>
      </c>
      <c r="AL11" s="36">
        <f t="shared" si="4"/>
        <v>0</v>
      </c>
      <c r="AM11" s="27">
        <f>I11-(K11+L11)</f>
        <v>4.4071833333332986</v>
      </c>
      <c r="AN11" s="27">
        <f>2*AVERAGE(G11:H11)*((I11/G11-C11)-D11)/2</f>
        <v>1.2211070122747179</v>
      </c>
      <c r="AO11" s="40">
        <f t="shared" si="22"/>
        <v>3.1860763210585805</v>
      </c>
      <c r="AQ11" s="36"/>
      <c r="AR11" s="36"/>
      <c r="AT11" s="36"/>
      <c r="AU11" s="36"/>
    </row>
    <row r="12" spans="1:47" s="30" customFormat="1">
      <c r="A12" s="39" t="s">
        <v>74</v>
      </c>
      <c r="B12" s="30">
        <v>6</v>
      </c>
      <c r="C12" s="30">
        <v>0.5</v>
      </c>
      <c r="D12" s="30">
        <v>0.5</v>
      </c>
      <c r="E12" s="30">
        <f t="shared" si="0"/>
        <v>3</v>
      </c>
      <c r="F12" s="30">
        <f t="shared" si="1"/>
        <v>3</v>
      </c>
      <c r="G12" s="42">
        <v>9.8277666666666708</v>
      </c>
      <c r="H12" s="42">
        <v>13.2914666666667</v>
      </c>
      <c r="I12" s="27">
        <v>11.515933333333299</v>
      </c>
      <c r="J12" s="27">
        <v>14.1863333333333</v>
      </c>
      <c r="K12" s="27">
        <f t="shared" si="5"/>
        <v>4.9138833333333354</v>
      </c>
      <c r="L12" s="27">
        <f t="shared" si="6"/>
        <v>6.6457333333333501</v>
      </c>
      <c r="M12" s="27">
        <v>7.5489666666666704</v>
      </c>
      <c r="N12" s="27">
        <v>7.7000333333333302</v>
      </c>
      <c r="O12" s="36">
        <f t="shared" si="7"/>
        <v>1.6379611111111119</v>
      </c>
      <c r="P12" s="36">
        <f t="shared" si="25"/>
        <v>2.2152444444444499</v>
      </c>
      <c r="Q12" s="36">
        <f t="shared" si="8"/>
        <v>3.8386444444444332</v>
      </c>
      <c r="R12" s="36">
        <f t="shared" si="26"/>
        <v>4.7287777777777666</v>
      </c>
      <c r="S12" s="36">
        <v>-1</v>
      </c>
      <c r="T12" s="36">
        <f>R12/P12-1</f>
        <v>1.1346528098228332</v>
      </c>
      <c r="U12" s="36">
        <f t="shared" si="23"/>
        <v>0.26059577072006257</v>
      </c>
      <c r="V12" s="36">
        <f t="shared" si="24"/>
        <v>0.26059577072006257</v>
      </c>
      <c r="W12" s="36">
        <f t="shared" si="9"/>
        <v>-0.26059577072006257</v>
      </c>
      <c r="X12" s="36">
        <f t="shared" si="10"/>
        <v>0.29568572347546579</v>
      </c>
      <c r="Y12" s="27">
        <f t="shared" si="11"/>
        <v>3.6333461188548646</v>
      </c>
      <c r="Z12" s="27">
        <f t="shared" si="12"/>
        <v>8.6107818020250395</v>
      </c>
      <c r="AA12" s="27">
        <f t="shared" si="13"/>
        <v>3.9156205478118058</v>
      </c>
      <c r="AB12" s="27">
        <f t="shared" si="14"/>
        <v>-0.91074846869170933</v>
      </c>
      <c r="AC12" s="36">
        <f t="shared" si="15"/>
        <v>0.26812636305976612</v>
      </c>
      <c r="AD12" s="36">
        <f t="shared" si="16"/>
        <v>7.9321569728947217E-2</v>
      </c>
      <c r="AE12" s="27">
        <f t="shared" si="17"/>
        <v>3.6893833333333159</v>
      </c>
      <c r="AF12" s="27">
        <f t="shared" si="18"/>
        <v>4.0163649146632965</v>
      </c>
      <c r="AG12" s="27">
        <f t="shared" si="19"/>
        <v>-0.32698158132998056</v>
      </c>
      <c r="AH12" s="27">
        <f t="shared" si="20"/>
        <v>0.6845112542132199</v>
      </c>
      <c r="AI12" s="27">
        <f t="shared" si="21"/>
        <v>3.004872079120096</v>
      </c>
      <c r="AJ12" s="36">
        <f t="shared" si="2"/>
        <v>0</v>
      </c>
      <c r="AK12" s="36">
        <f t="shared" si="3"/>
        <v>0</v>
      </c>
      <c r="AL12" s="36">
        <f t="shared" si="4"/>
        <v>0</v>
      </c>
      <c r="AM12" s="27">
        <f>J12-(K12+L12)</f>
        <v>2.6267166666666153</v>
      </c>
      <c r="AN12" s="27">
        <f>2*AVERAGE(G12:H12)*((J12/H12-D12)-C12)/2</f>
        <v>0.77826743232076123</v>
      </c>
      <c r="AO12" s="40">
        <f t="shared" si="22"/>
        <v>1.8484492343458541</v>
      </c>
      <c r="AQ12" s="36"/>
      <c r="AR12" s="36"/>
      <c r="AT12" s="36"/>
      <c r="AU12" s="36"/>
    </row>
    <row r="13" spans="1:47" s="30" customFormat="1">
      <c r="A13" s="39" t="s">
        <v>75</v>
      </c>
      <c r="B13" s="30">
        <v>6</v>
      </c>
      <c r="C13" s="30">
        <v>0.5</v>
      </c>
      <c r="D13" s="30">
        <v>0.5</v>
      </c>
      <c r="E13" s="30">
        <f t="shared" si="0"/>
        <v>3</v>
      </c>
      <c r="F13" s="30">
        <f t="shared" si="1"/>
        <v>3</v>
      </c>
      <c r="G13" s="42">
        <v>6.3114333333333299</v>
      </c>
      <c r="H13" s="42">
        <v>8.5531000000000006</v>
      </c>
      <c r="I13" s="27">
        <v>4.7238333333333298</v>
      </c>
      <c r="J13" s="27">
        <v>16.067799999999998</v>
      </c>
      <c r="K13" s="27">
        <f t="shared" si="5"/>
        <v>3.1557166666666649</v>
      </c>
      <c r="L13" s="27">
        <f t="shared" si="6"/>
        <v>4.2765500000000003</v>
      </c>
      <c r="M13" s="27">
        <v>1.04263333333333</v>
      </c>
      <c r="N13" s="27">
        <v>16.203700000000001</v>
      </c>
      <c r="O13" s="36">
        <f t="shared" si="7"/>
        <v>1.051905555555555</v>
      </c>
      <c r="P13" s="36">
        <f t="shared" si="25"/>
        <v>1.4255166666666668</v>
      </c>
      <c r="Q13" s="36">
        <f t="shared" si="8"/>
        <v>1.5746111111111099</v>
      </c>
      <c r="R13" s="36">
        <f t="shared" si="26"/>
        <v>5.3559333333333328</v>
      </c>
      <c r="S13" s="36">
        <v>-1</v>
      </c>
      <c r="T13" s="36">
        <f t="shared" si="27"/>
        <v>2.7571874525026008</v>
      </c>
      <c r="U13" s="36">
        <f t="shared" si="23"/>
        <v>0.26208820973292379</v>
      </c>
      <c r="V13" s="36">
        <f t="shared" si="24"/>
        <v>0.26208820973292379</v>
      </c>
      <c r="W13" s="36">
        <f t="shared" si="9"/>
        <v>-0.26208820973292379</v>
      </c>
      <c r="X13" s="36">
        <f t="shared" si="10"/>
        <v>0.72262632332448751</v>
      </c>
      <c r="Y13" s="27">
        <f t="shared" si="11"/>
        <v>2.3286405350756487</v>
      </c>
      <c r="Z13" s="27">
        <f t="shared" si="12"/>
        <v>7.3668976030133377</v>
      </c>
      <c r="AA13" s="27">
        <f t="shared" si="13"/>
        <v>-1.2860072017423188</v>
      </c>
      <c r="AB13" s="27">
        <f t="shared" si="14"/>
        <v>8.8368023969866627</v>
      </c>
      <c r="AC13" s="36">
        <f t="shared" si="15"/>
        <v>-0.33480244846654</v>
      </c>
      <c r="AD13" s="36">
        <f t="shared" si="16"/>
        <v>1.3944827021781576</v>
      </c>
      <c r="AE13" s="27">
        <f t="shared" si="17"/>
        <v>9.8140666666666672</v>
      </c>
      <c r="AF13" s="27">
        <f t="shared" si="18"/>
        <v>7.8758262269857306</v>
      </c>
      <c r="AG13" s="27">
        <f t="shared" si="19"/>
        <v>1.9382404396809365</v>
      </c>
      <c r="AH13" s="27">
        <f t="shared" si="20"/>
        <v>2.2632714714223212</v>
      </c>
      <c r="AI13" s="27">
        <f t="shared" si="21"/>
        <v>7.5507951952443451</v>
      </c>
      <c r="AJ13" s="36">
        <f t="shared" si="2"/>
        <v>0</v>
      </c>
      <c r="AK13" s="36">
        <f t="shared" si="3"/>
        <v>0</v>
      </c>
      <c r="AL13" s="36">
        <f t="shared" si="4"/>
        <v>0.13590000000000302</v>
      </c>
      <c r="AM13" s="27">
        <f>J13-(K13+L13)</f>
        <v>8.6355333333333331</v>
      </c>
      <c r="AN13" s="27">
        <f>2*AVERAGE(G13:H13)*((J13/H13-D13)-C13)/2</f>
        <v>6.5299428651599971</v>
      </c>
      <c r="AO13" s="40">
        <f t="shared" si="22"/>
        <v>2.1055904681733359</v>
      </c>
      <c r="AQ13" s="36"/>
      <c r="AR13" s="36"/>
      <c r="AT13" s="36"/>
      <c r="AU13" s="36"/>
    </row>
    <row r="14" spans="1:47" s="30" customFormat="1">
      <c r="A14" s="39" t="s">
        <v>76</v>
      </c>
      <c r="B14" s="30">
        <v>6</v>
      </c>
      <c r="C14" s="30">
        <v>0.5</v>
      </c>
      <c r="D14" s="30">
        <v>0.5</v>
      </c>
      <c r="E14" s="30">
        <f t="shared" si="0"/>
        <v>3</v>
      </c>
      <c r="F14" s="30">
        <f t="shared" si="1"/>
        <v>3</v>
      </c>
      <c r="G14" s="42">
        <v>6.3114333333333299</v>
      </c>
      <c r="H14" s="42">
        <v>4.3897333333333304</v>
      </c>
      <c r="I14" s="27">
        <v>4.7238333333333298</v>
      </c>
      <c r="J14" s="27">
        <v>3.5901999999999998</v>
      </c>
      <c r="K14" s="27">
        <f t="shared" si="5"/>
        <v>3.1557166666666649</v>
      </c>
      <c r="L14" s="27">
        <f t="shared" si="6"/>
        <v>2.1948666666666652</v>
      </c>
      <c r="M14" s="27">
        <v>1.87736666666667</v>
      </c>
      <c r="N14" s="27">
        <v>2.6002000000000001</v>
      </c>
      <c r="O14" s="36">
        <f t="shared" si="7"/>
        <v>1.051905555555555</v>
      </c>
      <c r="P14" s="36">
        <f t="shared" si="25"/>
        <v>0.73162222222222173</v>
      </c>
      <c r="Q14" s="36">
        <f t="shared" si="8"/>
        <v>1.5746111111111099</v>
      </c>
      <c r="R14" s="36">
        <f t="shared" si="26"/>
        <v>1.1967333333333332</v>
      </c>
      <c r="S14" s="36">
        <f>Q14/O14-1</f>
        <v>0.49691300972309471</v>
      </c>
      <c r="T14" s="36">
        <v>-1</v>
      </c>
      <c r="U14" s="36">
        <f t="shared" si="23"/>
        <v>0.30447917271829439</v>
      </c>
      <c r="V14" s="36">
        <f t="shared" si="24"/>
        <v>0.30447917271829439</v>
      </c>
      <c r="W14" s="36">
        <f t="shared" si="9"/>
        <v>0.15129966211344564</v>
      </c>
      <c r="X14" s="36">
        <f t="shared" si="10"/>
        <v>-0.30447917271829439</v>
      </c>
      <c r="Y14" s="27">
        <f t="shared" si="11"/>
        <v>3.6331755320591004</v>
      </c>
      <c r="Z14" s="27">
        <f t="shared" si="12"/>
        <v>1.5265754797730386</v>
      </c>
      <c r="AA14" s="27">
        <f t="shared" si="13"/>
        <v>-1.7558088653924304</v>
      </c>
      <c r="AB14" s="27">
        <f t="shared" si="14"/>
        <v>1.0736245202269614</v>
      </c>
      <c r="AC14" s="36">
        <f t="shared" si="15"/>
        <v>-0.20254511653454244</v>
      </c>
      <c r="AD14" s="36">
        <f t="shared" si="16"/>
        <v>9.2336664338001251E-2</v>
      </c>
      <c r="AE14" s="27">
        <f t="shared" si="17"/>
        <v>-0.87301666666666033</v>
      </c>
      <c r="AF14" s="27">
        <f t="shared" si="18"/>
        <v>-0.58967950751527631</v>
      </c>
      <c r="AG14" s="27">
        <f t="shared" si="19"/>
        <v>-0.28333715915138402</v>
      </c>
      <c r="AH14" s="27">
        <f t="shared" si="20"/>
        <v>-0.19083232150119134</v>
      </c>
      <c r="AI14" s="27">
        <f t="shared" si="21"/>
        <v>0</v>
      </c>
      <c r="AJ14" s="36">
        <f t="shared" si="2"/>
        <v>-0.68218434516546922</v>
      </c>
      <c r="AK14" s="36">
        <f t="shared" si="3"/>
        <v>0</v>
      </c>
      <c r="AL14" s="36">
        <f t="shared" si="4"/>
        <v>0</v>
      </c>
      <c r="AM14" s="27">
        <f>I14-(K14+L14)</f>
        <v>-0.62675000000000036</v>
      </c>
      <c r="AN14" s="27">
        <f>2*AVERAGE(G14:H14)*((I14/G14-C14)-D14)/2</f>
        <v>-1.3459044326962182</v>
      </c>
      <c r="AO14" s="40">
        <f t="shared" si="22"/>
        <v>0.71915443269621782</v>
      </c>
      <c r="AQ14" s="36"/>
      <c r="AR14" s="36"/>
      <c r="AT14" s="36"/>
      <c r="AU14" s="36"/>
    </row>
    <row r="15" spans="1:47" s="30" customFormat="1">
      <c r="A15" s="39" t="s">
        <v>77</v>
      </c>
      <c r="B15" s="30">
        <v>6</v>
      </c>
      <c r="C15" s="30">
        <v>0.5</v>
      </c>
      <c r="D15" s="30">
        <v>0.5</v>
      </c>
      <c r="E15" s="30">
        <f t="shared" si="0"/>
        <v>3</v>
      </c>
      <c r="F15" s="30">
        <f t="shared" si="1"/>
        <v>3</v>
      </c>
      <c r="G15" s="42">
        <v>6.3114333333333299</v>
      </c>
      <c r="H15" s="42">
        <v>13.2914666666667</v>
      </c>
      <c r="I15" s="27">
        <v>4.7238333333333298</v>
      </c>
      <c r="J15" s="27">
        <v>14.1863333333333</v>
      </c>
      <c r="K15" s="27">
        <f t="shared" si="5"/>
        <v>3.1557166666666649</v>
      </c>
      <c r="L15" s="27">
        <f t="shared" si="6"/>
        <v>6.6457333333333501</v>
      </c>
      <c r="M15" s="27">
        <v>2.4306999999999999</v>
      </c>
      <c r="N15" s="27">
        <v>9.2071333333333296</v>
      </c>
      <c r="O15" s="36">
        <f t="shared" si="7"/>
        <v>1.051905555555555</v>
      </c>
      <c r="P15" s="36">
        <f t="shared" si="25"/>
        <v>2.2152444444444499</v>
      </c>
      <c r="Q15" s="36">
        <f t="shared" si="8"/>
        <v>1.5746111111111099</v>
      </c>
      <c r="R15" s="36">
        <f t="shared" si="26"/>
        <v>4.7287777777777666</v>
      </c>
      <c r="S15" s="36">
        <v>-1</v>
      </c>
      <c r="T15" s="36">
        <f t="shared" si="27"/>
        <v>1.1346528098228332</v>
      </c>
      <c r="U15" s="36">
        <f t="shared" si="23"/>
        <v>0.52515147563349063</v>
      </c>
      <c r="V15" s="36">
        <f t="shared" si="24"/>
        <v>0.52515147563349063</v>
      </c>
      <c r="W15" s="36">
        <f t="shared" si="9"/>
        <v>-0.52515147563349063</v>
      </c>
      <c r="X15" s="36">
        <f t="shared" si="10"/>
        <v>0.5958645974101473</v>
      </c>
      <c r="Y15" s="27">
        <f t="shared" si="11"/>
        <v>1.4984874024854655</v>
      </c>
      <c r="Z15" s="27">
        <f t="shared" si="12"/>
        <v>10.605690550495224</v>
      </c>
      <c r="AA15" s="27">
        <f t="shared" si="13"/>
        <v>0.93221259751453434</v>
      </c>
      <c r="AB15" s="27">
        <f t="shared" si="14"/>
        <v>-1.3985572171618941</v>
      </c>
      <c r="AC15" s="36">
        <f t="shared" si="15"/>
        <v>-0.11487353638634629</v>
      </c>
      <c r="AD15" s="36">
        <f t="shared" si="16"/>
        <v>0.19271010974459601</v>
      </c>
      <c r="AE15" s="27">
        <f t="shared" si="17"/>
        <v>1.8363833333333144</v>
      </c>
      <c r="AF15" s="27">
        <f t="shared" si="18"/>
        <v>0.76291128194221802</v>
      </c>
      <c r="AG15" s="27">
        <f t="shared" si="19"/>
        <v>1.0734720513910965</v>
      </c>
      <c r="AH15" s="27">
        <f t="shared" si="20"/>
        <v>2.3027279529806748</v>
      </c>
      <c r="AI15" s="27">
        <f t="shared" si="21"/>
        <v>0</v>
      </c>
      <c r="AJ15" s="36">
        <f t="shared" si="2"/>
        <v>-0.4663446196473604</v>
      </c>
      <c r="AK15" s="36">
        <f t="shared" si="3"/>
        <v>0</v>
      </c>
      <c r="AL15" s="36">
        <f t="shared" si="4"/>
        <v>0</v>
      </c>
      <c r="AM15" s="27">
        <f>J15-(K15+L15)</f>
        <v>4.3848833333332848</v>
      </c>
      <c r="AN15" s="27">
        <f>2*AVERAGE(G15:H15)*((J15/H15-D15)-C15)/2</f>
        <v>0.65989639141900536</v>
      </c>
      <c r="AO15" s="40">
        <f t="shared" si="22"/>
        <v>3.7249869419142794</v>
      </c>
      <c r="AQ15" s="36"/>
      <c r="AR15" s="36"/>
      <c r="AT15" s="36"/>
      <c r="AU15" s="36"/>
    </row>
    <row r="16" spans="1:47" s="30" customFormat="1">
      <c r="A16" s="39" t="s">
        <v>78</v>
      </c>
      <c r="B16" s="30">
        <v>6</v>
      </c>
      <c r="C16" s="30">
        <v>0.5</v>
      </c>
      <c r="D16" s="30">
        <v>0.5</v>
      </c>
      <c r="E16" s="30">
        <f t="shared" si="0"/>
        <v>3</v>
      </c>
      <c r="F16" s="30">
        <f t="shared" si="1"/>
        <v>3</v>
      </c>
      <c r="G16" s="42">
        <v>8.5531000000000006</v>
      </c>
      <c r="H16" s="42">
        <v>4.3897333333333304</v>
      </c>
      <c r="I16" s="27">
        <v>16.067799999999998</v>
      </c>
      <c r="J16" s="27">
        <v>3.5901999999999998</v>
      </c>
      <c r="K16" s="27">
        <f t="shared" si="5"/>
        <v>4.2765500000000003</v>
      </c>
      <c r="L16" s="27">
        <f t="shared" si="6"/>
        <v>2.1948666666666652</v>
      </c>
      <c r="M16" s="27">
        <v>11.551966666666701</v>
      </c>
      <c r="N16" s="27">
        <v>1.0794666666666699</v>
      </c>
      <c r="O16" s="36">
        <f t="shared" si="7"/>
        <v>1.4255166666666668</v>
      </c>
      <c r="P16" s="36">
        <f t="shared" si="25"/>
        <v>0.73162222222222173</v>
      </c>
      <c r="Q16" s="36">
        <f t="shared" si="8"/>
        <v>5.3559333333333328</v>
      </c>
      <c r="R16" s="36">
        <f t="shared" si="26"/>
        <v>1.1967333333333332</v>
      </c>
      <c r="S16" s="36">
        <f>Q16/O16-1</f>
        <v>2.7571874525026008</v>
      </c>
      <c r="T16" s="36">
        <v>-1</v>
      </c>
      <c r="U16" s="36">
        <f t="shared" si="23"/>
        <v>0.48676698117251871</v>
      </c>
      <c r="V16" s="36">
        <f t="shared" si="24"/>
        <v>0.48676698117251871</v>
      </c>
      <c r="W16" s="36">
        <f t="shared" si="9"/>
        <v>1.3421078127814383</v>
      </c>
      <c r="X16" s="36">
        <f t="shared" si="10"/>
        <v>-0.48676698117251871</v>
      </c>
      <c r="Y16" s="27">
        <f t="shared" si="11"/>
        <v>10.01614116675046</v>
      </c>
      <c r="Z16" s="27">
        <f t="shared" si="12"/>
        <v>1.1264780452571437</v>
      </c>
      <c r="AA16" s="27">
        <f t="shared" si="13"/>
        <v>1.5358254999162408</v>
      </c>
      <c r="AB16" s="27">
        <f t="shared" si="14"/>
        <v>-4.7011378590473774E-2</v>
      </c>
      <c r="AC16" s="36">
        <f t="shared" si="15"/>
        <v>0.85061751489713666</v>
      </c>
      <c r="AD16" s="36">
        <f t="shared" si="16"/>
        <v>-0.25409288339458647</v>
      </c>
      <c r="AE16" s="27">
        <f t="shared" si="17"/>
        <v>6.1600166666667056</v>
      </c>
      <c r="AF16" s="27">
        <f t="shared" si="18"/>
        <v>3.8603594423827943</v>
      </c>
      <c r="AG16" s="27">
        <f t="shared" si="19"/>
        <v>2.2996572242839113</v>
      </c>
      <c r="AH16" s="27">
        <f t="shared" si="20"/>
        <v>4.6712025453409387</v>
      </c>
      <c r="AI16" s="27">
        <f t="shared" si="21"/>
        <v>1.4888141213257675</v>
      </c>
      <c r="AJ16" s="36">
        <f t="shared" si="2"/>
        <v>0</v>
      </c>
      <c r="AK16" s="36">
        <f t="shared" si="3"/>
        <v>0</v>
      </c>
      <c r="AL16" s="36">
        <f t="shared" si="4"/>
        <v>0</v>
      </c>
      <c r="AM16" s="27">
        <f>I16-(K16+L16)</f>
        <v>9.5963833333333319</v>
      </c>
      <c r="AN16" s="27">
        <f>2*AVERAGE(G16:H16)*((I16/G16-C16)-D16)/2</f>
        <v>5.685746083291435</v>
      </c>
      <c r="AO16" s="40">
        <f t="shared" si="22"/>
        <v>3.9106372500418969</v>
      </c>
      <c r="AQ16" s="36"/>
      <c r="AR16" s="36"/>
      <c r="AT16" s="36"/>
      <c r="AU16" s="36"/>
    </row>
    <row r="17" spans="1:47" s="30" customFormat="1">
      <c r="A17" s="39" t="s">
        <v>79</v>
      </c>
      <c r="B17" s="30">
        <v>6</v>
      </c>
      <c r="C17" s="30">
        <v>0.5</v>
      </c>
      <c r="D17" s="30">
        <v>0.5</v>
      </c>
      <c r="E17" s="30">
        <f>B17*C17</f>
        <v>3</v>
      </c>
      <c r="F17" s="30">
        <f>B17*D17</f>
        <v>3</v>
      </c>
      <c r="G17" s="42">
        <v>8.5531000000000006</v>
      </c>
      <c r="H17" s="42">
        <v>13.2914666666667</v>
      </c>
      <c r="I17" s="27">
        <v>16.067799999999998</v>
      </c>
      <c r="J17" s="27">
        <v>14.1863333333333</v>
      </c>
      <c r="K17" s="27">
        <f t="shared" si="5"/>
        <v>4.2765500000000003</v>
      </c>
      <c r="L17" s="27">
        <f t="shared" si="6"/>
        <v>6.6457333333333501</v>
      </c>
      <c r="M17" s="27">
        <v>10.1834333333333</v>
      </c>
      <c r="N17" s="27">
        <v>6.90506666666667</v>
      </c>
      <c r="O17" s="36">
        <f t="shared" si="7"/>
        <v>1.4255166666666668</v>
      </c>
      <c r="P17" s="36">
        <f t="shared" si="25"/>
        <v>2.2152444444444499</v>
      </c>
      <c r="Q17" s="36">
        <f t="shared" si="8"/>
        <v>5.3559333333333328</v>
      </c>
      <c r="R17" s="36">
        <f t="shared" si="26"/>
        <v>4.7287777777777666</v>
      </c>
      <c r="S17" s="36">
        <v>-1</v>
      </c>
      <c r="T17" s="36">
        <f t="shared" si="27"/>
        <v>1.1346528098228332</v>
      </c>
      <c r="U17" s="36">
        <f t="shared" si="23"/>
        <v>0.35649690026683944</v>
      </c>
      <c r="V17" s="36">
        <f t="shared" si="24"/>
        <v>0.35649690026683944</v>
      </c>
      <c r="W17" s="36">
        <f t="shared" si="9"/>
        <v>-0.35649690026683944</v>
      </c>
      <c r="X17" s="36">
        <f t="shared" si="10"/>
        <v>0.40450020958089972</v>
      </c>
      <c r="Y17" s="27">
        <f t="shared" si="11"/>
        <v>2.7519731811638479</v>
      </c>
      <c r="Z17" s="27">
        <f t="shared" si="12"/>
        <v>9.3339338594854624</v>
      </c>
      <c r="AA17" s="27">
        <f t="shared" si="13"/>
        <v>7.4314601521694517</v>
      </c>
      <c r="AB17" s="27">
        <f t="shared" si="14"/>
        <v>-2.4288671928187924</v>
      </c>
      <c r="AC17" s="36">
        <f t="shared" si="15"/>
        <v>0.69061315000798529</v>
      </c>
      <c r="AD17" s="36">
        <f t="shared" si="16"/>
        <v>1.951126537327097E-2</v>
      </c>
      <c r="AE17" s="27">
        <f t="shared" si="17"/>
        <v>6.1662166666666174</v>
      </c>
      <c r="AF17" s="27">
        <f t="shared" si="18"/>
        <v>7.7561800667117842</v>
      </c>
      <c r="AG17" s="27">
        <f t="shared" si="19"/>
        <v>-1.5899634000451668</v>
      </c>
      <c r="AH17" s="27">
        <f t="shared" si="20"/>
        <v>1.1636237073159599</v>
      </c>
      <c r="AI17" s="27">
        <f t="shared" si="21"/>
        <v>5.0025929593506575</v>
      </c>
      <c r="AJ17" s="36">
        <f t="shared" si="2"/>
        <v>0</v>
      </c>
      <c r="AK17" s="36">
        <f t="shared" si="3"/>
        <v>0</v>
      </c>
      <c r="AL17" s="36">
        <f t="shared" si="4"/>
        <v>0</v>
      </c>
      <c r="AM17" s="27">
        <f>J17-(K17+L17)</f>
        <v>3.2640499999999495</v>
      </c>
      <c r="AN17" s="27">
        <f>2*AVERAGE(G17:H17)*((J17/H17-D17)-C17)/2</f>
        <v>0.73535807025721833</v>
      </c>
      <c r="AO17" s="40">
        <f t="shared" si="22"/>
        <v>2.528691929742731</v>
      </c>
      <c r="AQ17" s="36"/>
      <c r="AR17" s="36"/>
      <c r="AT17" s="36"/>
      <c r="AU17" s="36"/>
    </row>
    <row r="18" spans="1:47" s="30" customFormat="1">
      <c r="A18" s="50" t="s">
        <v>80</v>
      </c>
      <c r="B18" s="51">
        <v>6</v>
      </c>
      <c r="C18" s="51">
        <v>0.5</v>
      </c>
      <c r="D18" s="51">
        <v>0.5</v>
      </c>
      <c r="E18" s="51">
        <f t="shared" ref="E18" si="28">B18*C18</f>
        <v>3</v>
      </c>
      <c r="F18" s="51">
        <f t="shared" ref="F18" si="29">B18*D18</f>
        <v>3</v>
      </c>
      <c r="G18" s="29">
        <v>4.3897333333333304</v>
      </c>
      <c r="H18" s="29">
        <v>13.2914666666667</v>
      </c>
      <c r="I18" s="29">
        <v>3.5901999999999998</v>
      </c>
      <c r="J18" s="29">
        <v>14.1863333333333</v>
      </c>
      <c r="K18" s="29">
        <f t="shared" si="5"/>
        <v>2.1948666666666652</v>
      </c>
      <c r="L18" s="29">
        <f t="shared" si="6"/>
        <v>6.6457333333333501</v>
      </c>
      <c r="M18" s="29">
        <v>1.88513333333333</v>
      </c>
      <c r="N18" s="29">
        <v>13.414199999999999</v>
      </c>
      <c r="O18" s="37">
        <f t="shared" si="7"/>
        <v>0.73162222222222173</v>
      </c>
      <c r="P18" s="37">
        <f t="shared" si="25"/>
        <v>2.2152444444444499</v>
      </c>
      <c r="Q18" s="37">
        <f t="shared" si="8"/>
        <v>1.1967333333333332</v>
      </c>
      <c r="R18" s="37">
        <f t="shared" si="26"/>
        <v>4.7287777777777666</v>
      </c>
      <c r="S18" s="37">
        <v>-1</v>
      </c>
      <c r="T18" s="37">
        <f>R18/P18-1</f>
        <v>1.1346528098228332</v>
      </c>
      <c r="U18" s="37">
        <f t="shared" si="23"/>
        <v>0.66973296149910821</v>
      </c>
      <c r="V18" s="37">
        <f t="shared" si="24"/>
        <v>0.66973296149910821</v>
      </c>
      <c r="W18" s="37">
        <f t="shared" si="9"/>
        <v>-0.66973296149910821</v>
      </c>
      <c r="X18" s="37">
        <f t="shared" si="10"/>
        <v>0.75991438659593047</v>
      </c>
      <c r="Y18" s="29">
        <f t="shared" si="11"/>
        <v>0.72489211390432351</v>
      </c>
      <c r="Z18" s="29">
        <f>L18*(1+X18)</f>
        <v>11.695921702813491</v>
      </c>
      <c r="AA18" s="29">
        <f t="shared" si="13"/>
        <v>1.1602412194290066</v>
      </c>
      <c r="AB18" s="29">
        <f t="shared" si="14"/>
        <v>1.718278297186508</v>
      </c>
      <c r="AC18" s="37">
        <f t="shared" si="15"/>
        <v>-7.0558576071439894E-2</v>
      </c>
      <c r="AD18" s="37">
        <f t="shared" si="16"/>
        <v>0.50923399474349207</v>
      </c>
      <c r="AE18" s="29">
        <f t="shared" si="17"/>
        <v>6.4587333333333135</v>
      </c>
      <c r="AF18" s="29">
        <f t="shared" si="18"/>
        <v>3.8781539063121517</v>
      </c>
      <c r="AG18" s="29">
        <f t="shared" si="19"/>
        <v>2.5805794270211617</v>
      </c>
      <c r="AH18" s="29">
        <f t="shared" si="20"/>
        <v>3.5802138167177979</v>
      </c>
      <c r="AI18" s="29">
        <f t="shared" si="21"/>
        <v>2.8785195166155155</v>
      </c>
      <c r="AJ18" s="37">
        <f t="shared" si="2"/>
        <v>0</v>
      </c>
      <c r="AK18" s="37">
        <f t="shared" si="3"/>
        <v>0</v>
      </c>
      <c r="AL18" s="37">
        <f t="shared" si="4"/>
        <v>0</v>
      </c>
      <c r="AM18" s="29">
        <f>J18-(K18+L18)</f>
        <v>5.3457333333332837</v>
      </c>
      <c r="AN18" s="29">
        <f>2*AVERAGE(G18:H18)*((J18/H18-D18)-C18)/2</f>
        <v>0.59520581525987082</v>
      </c>
      <c r="AO18" s="52">
        <f t="shared" si="22"/>
        <v>4.7505275180734126</v>
      </c>
      <c r="AQ18" s="36"/>
      <c r="AR18" s="36"/>
      <c r="AT18" s="36"/>
      <c r="AU18" s="36"/>
    </row>
    <row r="19" spans="1:47">
      <c r="AN19" s="1"/>
      <c r="AO19" s="1"/>
    </row>
    <row r="20" spans="1:47" ht="17.25">
      <c r="A20" t="s">
        <v>81</v>
      </c>
      <c r="B20" s="44" t="s">
        <v>82</v>
      </c>
      <c r="U20" s="6"/>
      <c r="Z20" s="26"/>
      <c r="AA20" s="38"/>
      <c r="AB20" s="38"/>
      <c r="AD20" s="30" t="s">
        <v>42</v>
      </c>
      <c r="AE20" s="1">
        <f t="shared" ref="AE20:AJ20" si="30">AVERAGE(AE4:AE18)</f>
        <v>3.8992511111111079</v>
      </c>
      <c r="AF20" s="1">
        <f t="shared" si="30"/>
        <v>3.2611065939010855</v>
      </c>
      <c r="AG20" s="27">
        <f t="shared" si="30"/>
        <v>0.63814451721002163</v>
      </c>
      <c r="AH20" s="27">
        <f t="shared" si="30"/>
        <v>1.7370473648931084</v>
      </c>
      <c r="AI20" s="1">
        <f t="shared" si="30"/>
        <v>2.3477407354701425</v>
      </c>
      <c r="AJ20" s="1">
        <f t="shared" si="30"/>
        <v>-0.18553698925214354</v>
      </c>
      <c r="AK20" s="1"/>
      <c r="AL20" s="1"/>
      <c r="AM20" s="1">
        <f>AVERAGE(AM4:AM18)</f>
        <v>4.014051111111085</v>
      </c>
      <c r="AN20" s="1">
        <f>AVERAGE(AN4:AN18)</f>
        <v>1.6177516478565332</v>
      </c>
      <c r="AO20" s="1">
        <f>AVERAGE(AO4:AO18)</f>
        <v>2.3962994632545511</v>
      </c>
      <c r="AQ20" s="6"/>
      <c r="AR20" s="6"/>
      <c r="AT20" s="6"/>
      <c r="AU20" s="6"/>
    </row>
    <row r="21" spans="1:47">
      <c r="AD21" s="30" t="s">
        <v>43</v>
      </c>
      <c r="AF21" s="11">
        <f>100*AF20/AE20</f>
        <v>83.6341774606001</v>
      </c>
      <c r="AG21" s="31">
        <f>100*AG20/AE20</f>
        <v>16.365822539399872</v>
      </c>
      <c r="AH21" s="31">
        <f>100*AH20/AE20</f>
        <v>44.548230298461839</v>
      </c>
      <c r="AI21" s="11">
        <f>100*AI20/AE20</f>
        <v>60.210042097061653</v>
      </c>
      <c r="AJ21" s="11">
        <f>100*AJ20/AE20</f>
        <v>-4.7582723955235089</v>
      </c>
      <c r="AK21" s="1"/>
      <c r="AL21" s="1"/>
      <c r="AM21" s="1"/>
      <c r="AN21" s="1"/>
    </row>
    <row r="22" spans="1:47">
      <c r="AH22" s="31"/>
      <c r="AI22" s="11"/>
      <c r="AJ22" s="11"/>
      <c r="AL22" s="11"/>
      <c r="AM22" s="11"/>
      <c r="AN22" s="1"/>
      <c r="AO22" s="1"/>
    </row>
    <row r="23" spans="1:47">
      <c r="AN23" s="1"/>
      <c r="AO23" s="1"/>
    </row>
    <row r="24" spans="1:47">
      <c r="I24" s="41"/>
      <c r="J24" s="42"/>
      <c r="K24" s="27"/>
      <c r="L24" s="30"/>
    </row>
    <row r="25" spans="1:47">
      <c r="I25" s="41"/>
      <c r="J25" s="42"/>
      <c r="K25" s="27"/>
      <c r="L25" s="30"/>
      <c r="AN25" s="1"/>
      <c r="AO25" s="1"/>
    </row>
    <row r="26" spans="1:47">
      <c r="I26" s="41"/>
      <c r="J26" s="42"/>
      <c r="K26" s="27"/>
      <c r="L26" s="30"/>
      <c r="AN26" s="1"/>
      <c r="AO26" s="1"/>
    </row>
    <row r="27" spans="1:47">
      <c r="I27" s="41"/>
      <c r="J27" s="42"/>
      <c r="K27" s="27"/>
      <c r="L27" s="30"/>
    </row>
    <row r="28" spans="1:47">
      <c r="I28" s="42"/>
      <c r="J28" s="42"/>
      <c r="K28" s="27"/>
      <c r="L28" s="30"/>
      <c r="AN28" s="1"/>
      <c r="AO28" s="1"/>
    </row>
    <row r="29" spans="1:47">
      <c r="I29" s="41"/>
      <c r="J29" s="42"/>
      <c r="K29" s="27"/>
      <c r="L29" s="30"/>
    </row>
    <row r="30" spans="1:47">
      <c r="I30" s="41"/>
      <c r="J30" s="41"/>
      <c r="K30" s="30"/>
      <c r="L30" s="30"/>
    </row>
  </sheetData>
  <mergeCells count="19">
    <mergeCell ref="AM2:AO2"/>
    <mergeCell ref="AH2:AJ2"/>
    <mergeCell ref="AK2:AL2"/>
    <mergeCell ref="AA2:AB2"/>
    <mergeCell ref="A1:AI1"/>
    <mergeCell ref="O2:P2"/>
    <mergeCell ref="Q2:R2"/>
    <mergeCell ref="S2:T2"/>
    <mergeCell ref="U2:V2"/>
    <mergeCell ref="Y2:Z2"/>
    <mergeCell ref="C2:D2"/>
    <mergeCell ref="E2:F2"/>
    <mergeCell ref="G2:H2"/>
    <mergeCell ref="I2:J2"/>
    <mergeCell ref="K2:L2"/>
    <mergeCell ref="W2:X2"/>
    <mergeCell ref="M2:N2"/>
    <mergeCell ref="AC2:AD2"/>
    <mergeCell ref="AE2:AG2"/>
  </mergeCells>
  <conditionalFormatting sqref="AI4:AI18">
    <cfRule type="expression" priority="1">
      <formula>"sum(n4,o4)&gt;sum(z4,aa4)"</formula>
    </cfRule>
  </conditionalFormatting>
  <pageMargins left="0.7" right="0.7" top="0.75" bottom="0.75" header="0.3" footer="0.3"/>
  <pageSetup orientation="portrait" r:id="rId1"/>
</worksheet>
</file>

<file path=docMetadata/LabelInfo.xml><?xml version="1.0" encoding="utf-8"?>
<clbl:labelList xmlns:clbl="http://schemas.microsoft.com/office/2020/mipLabelMetadata">
  <clbl:label id="{034a106e-6316-442c-ad35-738afd673d2b}" enabled="1" method="Standard" siteId="{cddc1229-ac2a-4b97-b78a-0e5cacb5865c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Table A</vt:lpstr>
      <vt:lpstr>Table B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Mixedwood</dc:creator>
  <cp:keywords/>
  <dc:description/>
  <cp:lastModifiedBy>Man, Rongzhou (MNR)</cp:lastModifiedBy>
  <cp:revision/>
  <dcterms:created xsi:type="dcterms:W3CDTF">2019-05-02T23:53:02Z</dcterms:created>
  <dcterms:modified xsi:type="dcterms:W3CDTF">2025-10-08T19:34:07Z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34a106e-6316-442c-ad35-738afd673d2b_Enabled">
    <vt:lpwstr>true</vt:lpwstr>
  </property>
  <property fmtid="{D5CDD505-2E9C-101B-9397-08002B2CF9AE}" pid="3" name="MSIP_Label_034a106e-6316-442c-ad35-738afd673d2b_SetDate">
    <vt:lpwstr>2022-07-20T14:38:54Z</vt:lpwstr>
  </property>
  <property fmtid="{D5CDD505-2E9C-101B-9397-08002B2CF9AE}" pid="4" name="MSIP_Label_034a106e-6316-442c-ad35-738afd673d2b_Method">
    <vt:lpwstr>Standard</vt:lpwstr>
  </property>
  <property fmtid="{D5CDD505-2E9C-101B-9397-08002B2CF9AE}" pid="5" name="MSIP_Label_034a106e-6316-442c-ad35-738afd673d2b_Name">
    <vt:lpwstr>034a106e-6316-442c-ad35-738afd673d2b</vt:lpwstr>
  </property>
  <property fmtid="{D5CDD505-2E9C-101B-9397-08002B2CF9AE}" pid="6" name="MSIP_Label_034a106e-6316-442c-ad35-738afd673d2b_SiteId">
    <vt:lpwstr>cddc1229-ac2a-4b97-b78a-0e5cacb5865c</vt:lpwstr>
  </property>
  <property fmtid="{D5CDD505-2E9C-101B-9397-08002B2CF9AE}" pid="7" name="MSIP_Label_034a106e-6316-442c-ad35-738afd673d2b_ContentBits">
    <vt:lpwstr>0</vt:lpwstr>
  </property>
</Properties>
</file>