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greene/Documents/Mef2c&amp;sleep/eLife112024R2/Tables/"/>
    </mc:Choice>
  </mc:AlternateContent>
  <xr:revisionPtr revIDLastSave="0" documentId="13_ncr:1_{F88B17DC-F13D-3C49-ABA1-06A402237607}" xr6:coauthVersionLast="47" xr6:coauthVersionMax="47" xr10:uidLastSave="{00000000-0000-0000-0000-000000000000}"/>
  <bookViews>
    <workbookView xWindow="4680" yWindow="500" windowWidth="33720" windowHeight="19520" xr2:uid="{1AEE4FC8-ABFC-F947-A8D9-F02E1D9026AA}"/>
  </bookViews>
  <sheets>
    <sheet name="AMPAtoNMDA EPSC&amp;ratio data" sheetId="1" r:id="rId1"/>
    <sheet name="AMPAtoNMDA EPSCXCond stats " sheetId="9" r:id="rId2"/>
    <sheet name="AMPAtoNMDA RatioXcond stats" sheetId="5" r:id="rId3"/>
    <sheet name="AMPAtoNMDA failure rate data" sheetId="2" r:id="rId4"/>
    <sheet name="AMPAtoNMDA FR Stats" sheetId="10" r:id="rId5"/>
    <sheet name="AMPAtoNMDA FRR-Stat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2" l="1"/>
  <c r="AB16" i="2"/>
  <c r="AA11" i="2"/>
  <c r="AB11" i="2"/>
  <c r="AB14" i="2"/>
  <c r="AB15" i="2"/>
  <c r="AA15" i="2"/>
  <c r="N16" i="2"/>
  <c r="N15" i="2"/>
  <c r="N14" i="2"/>
  <c r="M14" i="2"/>
  <c r="U14" i="2"/>
  <c r="T14" i="2"/>
  <c r="U15" i="2"/>
  <c r="T15" i="2"/>
  <c r="U16" i="2"/>
  <c r="T16" i="2"/>
  <c r="M16" i="2"/>
  <c r="AA14" i="2"/>
  <c r="AC10" i="2"/>
  <c r="AD10" i="2" s="1"/>
  <c r="M15" i="2"/>
  <c r="AC4" i="2"/>
  <c r="AD4" i="2" s="1"/>
  <c r="AC5" i="2"/>
  <c r="AD5" i="2" s="1"/>
  <c r="AC6" i="2"/>
  <c r="AD6" i="2" s="1"/>
  <c r="AC7" i="2"/>
  <c r="AD7" i="2" s="1"/>
  <c r="AC8" i="2"/>
  <c r="AD8" i="2" s="1"/>
  <c r="AC9" i="2"/>
  <c r="AD9" i="2" s="1"/>
  <c r="AC3" i="2"/>
  <c r="AD3" i="2" s="1"/>
  <c r="V4" i="2"/>
  <c r="W4" i="2" s="1"/>
  <c r="V5" i="2"/>
  <c r="W5" i="2" s="1"/>
  <c r="V6" i="2"/>
  <c r="W6" i="2" s="1"/>
  <c r="V7" i="2"/>
  <c r="W7" i="2" s="1"/>
  <c r="V8" i="2"/>
  <c r="W8" i="2" s="1"/>
  <c r="V9" i="2"/>
  <c r="W9" i="2" s="1"/>
  <c r="V3" i="2"/>
  <c r="W3" i="2" s="1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3" i="2"/>
  <c r="P3" i="2" s="1"/>
  <c r="T11" i="2"/>
  <c r="U11" i="2"/>
  <c r="M11" i="2"/>
  <c r="N11" i="2"/>
  <c r="S13" i="1"/>
  <c r="R13" i="1"/>
  <c r="S11" i="1"/>
  <c r="S12" i="1" s="1"/>
  <c r="R11" i="1"/>
  <c r="R12" i="1" s="1"/>
  <c r="S10" i="1"/>
  <c r="R10" i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T3" i="1"/>
  <c r="T2" i="1"/>
  <c r="U2" i="1" s="1"/>
  <c r="O19" i="1"/>
  <c r="O20" i="1"/>
  <c r="O22" i="1"/>
  <c r="O23" i="1"/>
  <c r="O25" i="1"/>
  <c r="O26" i="1"/>
  <c r="O27" i="1"/>
  <c r="O18" i="1"/>
  <c r="L19" i="1"/>
  <c r="L21" i="1"/>
  <c r="L22" i="1"/>
  <c r="L23" i="1"/>
  <c r="L25" i="1"/>
  <c r="L26" i="1"/>
  <c r="L27" i="1"/>
  <c r="L18" i="1"/>
  <c r="I19" i="1"/>
  <c r="I20" i="1"/>
  <c r="I22" i="1"/>
  <c r="I23" i="1"/>
  <c r="I25" i="1"/>
  <c r="I26" i="1"/>
  <c r="I27" i="1"/>
  <c r="I18" i="1"/>
  <c r="L13" i="1"/>
  <c r="K13" i="1"/>
  <c r="L11" i="1"/>
  <c r="L12" i="1" s="1"/>
  <c r="K11" i="1"/>
  <c r="K12" i="1" s="1"/>
  <c r="L10" i="1"/>
  <c r="K10" i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  <c r="D13" i="1"/>
  <c r="C13" i="1"/>
  <c r="D11" i="1"/>
  <c r="D12" i="1" s="1"/>
  <c r="C11" i="1"/>
  <c r="C12" i="1" s="1"/>
  <c r="D10" i="1"/>
  <c r="C10" i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AD16" i="2" l="1"/>
  <c r="AD11" i="2"/>
  <c r="AC11" i="2"/>
  <c r="AC16" i="2"/>
  <c r="AD15" i="2"/>
  <c r="AC15" i="2"/>
  <c r="P14" i="2"/>
  <c r="W14" i="2"/>
  <c r="AD14" i="2"/>
  <c r="W15" i="2"/>
  <c r="P16" i="2"/>
  <c r="P15" i="2"/>
  <c r="O14" i="2"/>
  <c r="W16" i="2"/>
  <c r="AC14" i="2"/>
  <c r="V14" i="2"/>
  <c r="V15" i="2"/>
  <c r="O15" i="2"/>
  <c r="O16" i="2"/>
  <c r="V16" i="2"/>
  <c r="O24" i="1"/>
  <c r="O28" i="1"/>
  <c r="L28" i="1"/>
  <c r="O21" i="1"/>
  <c r="I28" i="1"/>
  <c r="L24" i="1"/>
  <c r="L20" i="1"/>
  <c r="I24" i="1"/>
  <c r="I21" i="1"/>
  <c r="T10" i="1"/>
  <c r="V11" i="2"/>
  <c r="O11" i="2"/>
  <c r="P11" i="2"/>
  <c r="W11" i="2"/>
  <c r="T13" i="1"/>
  <c r="T11" i="1"/>
  <c r="T12" i="1" s="1"/>
  <c r="U3" i="1"/>
  <c r="U13" i="1" s="1"/>
  <c r="G9" i="1"/>
  <c r="N13" i="1"/>
  <c r="N11" i="1"/>
  <c r="N12" i="1" s="1"/>
  <c r="N10" i="1"/>
  <c r="M11" i="1"/>
  <c r="M12" i="1" s="1"/>
  <c r="M10" i="1"/>
  <c r="M13" i="1"/>
  <c r="E11" i="1"/>
  <c r="E12" i="1" s="1"/>
  <c r="E13" i="1"/>
  <c r="G6" i="1"/>
  <c r="F2" i="1"/>
  <c r="E10" i="1"/>
  <c r="U11" i="1" l="1"/>
  <c r="U12" i="1" s="1"/>
  <c r="U10" i="1"/>
  <c r="F13" i="1"/>
  <c r="F11" i="1"/>
  <c r="F12" i="1" s="1"/>
  <c r="F10" i="1"/>
  <c r="G4" i="1"/>
  <c r="G10" i="1" l="1"/>
  <c r="G11" i="1"/>
  <c r="G12" i="1" s="1"/>
  <c r="C15" i="2"/>
  <c r="B15" i="2"/>
  <c r="C14" i="2"/>
  <c r="B14" i="2"/>
  <c r="C13" i="2"/>
  <c r="B13" i="2"/>
  <c r="C10" i="2"/>
  <c r="B10" i="2"/>
  <c r="C9" i="2"/>
  <c r="B9" i="2"/>
  <c r="C8" i="2"/>
  <c r="B8" i="2"/>
  <c r="Q26" i="1"/>
  <c r="Q23" i="1"/>
  <c r="Q19" i="1"/>
</calcChain>
</file>

<file path=xl/sharedStrings.xml><?xml version="1.0" encoding="utf-8"?>
<sst xmlns="http://schemas.openxmlformats.org/spreadsheetml/2006/main" count="423" uniqueCount="255">
  <si>
    <t>SD</t>
  </si>
  <si>
    <t>SD-RS</t>
  </si>
  <si>
    <t>Values SD</t>
  </si>
  <si>
    <t>(AMPA/NMDA)% SD</t>
  </si>
  <si>
    <t>Values RS</t>
  </si>
  <si>
    <t>(AMPA/NMDA)% RS</t>
  </si>
  <si>
    <t>Mean</t>
  </si>
  <si>
    <t>SEM</t>
  </si>
  <si>
    <t>N</t>
  </si>
  <si>
    <t>T-test p SD vs RS</t>
  </si>
  <si>
    <t>Raw data</t>
  </si>
  <si>
    <t>SD 6h</t>
  </si>
  <si>
    <t>SD4 RS4</t>
  </si>
  <si>
    <t>FR -90 mV</t>
  </si>
  <si>
    <t>FR +50 mV</t>
  </si>
  <si>
    <t>SEM -90 mV</t>
  </si>
  <si>
    <t>SEM +50 mV</t>
  </si>
  <si>
    <t>AMPA FR</t>
  </si>
  <si>
    <t>NMDA FR</t>
  </si>
  <si>
    <t>T-test p</t>
  </si>
  <si>
    <t>SD 4h RS 4h</t>
  </si>
  <si>
    <t>Normalized to FR +50</t>
  </si>
  <si>
    <t>Normalized to FR -90</t>
  </si>
  <si>
    <t>(2 slices/mouse)</t>
  </si>
  <si>
    <t>(1meuron/slice)</t>
  </si>
  <si>
    <t>AMPA NMDA comparison</t>
  </si>
  <si>
    <t>Experiment breakdown</t>
  </si>
  <si>
    <t>First set of experiments AMPA/NMDA Ratio</t>
  </si>
  <si>
    <t>3 mice 8 neurons (3,3,2)</t>
  </si>
  <si>
    <t xml:space="preserve">SD </t>
  </si>
  <si>
    <t>3 mice 8 neurons (4,2,2)</t>
  </si>
  <si>
    <t>RS</t>
  </si>
  <si>
    <t>3 mice 8 neurons (4,3,1)</t>
  </si>
  <si>
    <t>Second set of experiments failure rate comparison</t>
  </si>
  <si>
    <t>In total 18 mice 46 neurons</t>
  </si>
  <si>
    <t>CS</t>
  </si>
  <si>
    <t>T-test p CS vs SD</t>
  </si>
  <si>
    <t>T-test p CS vs RS</t>
  </si>
  <si>
    <t>Table Analyzed</t>
  </si>
  <si>
    <t>P value</t>
  </si>
  <si>
    <t>P value summary</t>
  </si>
  <si>
    <t>*</t>
  </si>
  <si>
    <t>Yes</t>
  </si>
  <si>
    <t>ANOVA table</t>
  </si>
  <si>
    <t>SS</t>
  </si>
  <si>
    <t>DF</t>
  </si>
  <si>
    <t>MS</t>
  </si>
  <si>
    <t>F (DFn, DFd)</t>
  </si>
  <si>
    <t>No</t>
  </si>
  <si>
    <t>ns</t>
  </si>
  <si>
    <t>Alpha</t>
  </si>
  <si>
    <t>Source of Variation</t>
  </si>
  <si>
    <t>% of total variation</t>
  </si>
  <si>
    <t>Significant?</t>
  </si>
  <si>
    <t>Residual</t>
  </si>
  <si>
    <t>Q</t>
  </si>
  <si>
    <t>Discovery?</t>
  </si>
  <si>
    <t>n1</t>
  </si>
  <si>
    <t>n2</t>
  </si>
  <si>
    <t>Two-way RM ANOVA</t>
  </si>
  <si>
    <t>Matching: Across row</t>
  </si>
  <si>
    <t>Assume sphericity?</t>
  </si>
  <si>
    <t>**</t>
  </si>
  <si>
    <t>Subject</t>
  </si>
  <si>
    <t>Difference between column means</t>
  </si>
  <si>
    <t>Difference between means</t>
  </si>
  <si>
    <t>SE of difference</t>
  </si>
  <si>
    <t>95% CI of difference</t>
  </si>
  <si>
    <t>Data summary</t>
  </si>
  <si>
    <t>AMPA (pA)</t>
  </si>
  <si>
    <t>NMDA (pA)</t>
  </si>
  <si>
    <t>ratio</t>
  </si>
  <si>
    <t>ratio (%)</t>
  </si>
  <si>
    <t>avg ratio/cell</t>
  </si>
  <si>
    <t>m1</t>
  </si>
  <si>
    <t>m2</t>
  </si>
  <si>
    <t>m3</t>
  </si>
  <si>
    <t>sdev</t>
  </si>
  <si>
    <t>sem</t>
  </si>
  <si>
    <t>Mouse CS</t>
  </si>
  <si>
    <t>serr</t>
  </si>
  <si>
    <t>Mouse SD</t>
  </si>
  <si>
    <t>NMDA/AMPA% CS</t>
  </si>
  <si>
    <t>AMPA/NMDA% CS</t>
  </si>
  <si>
    <t>Mouse RS</t>
  </si>
  <si>
    <t>sleep condition</t>
  </si>
  <si>
    <t>&lt;0.0001</t>
  </si>
  <si>
    <t>****</t>
  </si>
  <si>
    <t>F (2, 21) = 7.268</t>
  </si>
  <si>
    <t>P=0.0040</t>
  </si>
  <si>
    <t>F (2, 21) = 2.470</t>
  </si>
  <si>
    <t>P=0.1088</t>
  </si>
  <si>
    <t>F (1, 21) = 2.827</t>
  </si>
  <si>
    <t>P=0.1075</t>
  </si>
  <si>
    <t>F (21, 21) = 7.883</t>
  </si>
  <si>
    <t>P&lt;0.0001</t>
  </si>
  <si>
    <t>Exact or approximate P value?</t>
  </si>
  <si>
    <t>Do the medians vary signif. (P &lt; 0.05)?</t>
  </si>
  <si>
    <t>Number of groups</t>
  </si>
  <si>
    <t>Kruskal-Wallis statistic</t>
  </si>
  <si>
    <t>Number of treatments (columns)</t>
  </si>
  <si>
    <t>Number of values (total)</t>
  </si>
  <si>
    <t>Exact</t>
  </si>
  <si>
    <t>GluR subtype response</t>
  </si>
  <si>
    <t>Mean of AMPA EPSC</t>
  </si>
  <si>
    <t>Mean of NMDA EPSC</t>
  </si>
  <si>
    <t>-37.65 to 3.986</t>
  </si>
  <si>
    <t>sleep condition x EPSC subtype response</t>
  </si>
  <si>
    <t>EPSC subtype response</t>
  </si>
  <si>
    <t>avg</t>
  </si>
  <si>
    <t>FR-90</t>
  </si>
  <si>
    <t>FR+50</t>
  </si>
  <si>
    <t>FRE+50 adj</t>
  </si>
  <si>
    <t>FR+50adj</t>
  </si>
  <si>
    <t>NMDA / AMPA FR</t>
  </si>
  <si>
    <t>Individ Exp.</t>
  </si>
  <si>
    <t>avg m1</t>
  </si>
  <si>
    <t>avg m2</t>
  </si>
  <si>
    <t>avg m3</t>
  </si>
  <si>
    <t>M1</t>
  </si>
  <si>
    <t>M2</t>
  </si>
  <si>
    <t>M3</t>
  </si>
  <si>
    <t>Avg M1</t>
  </si>
  <si>
    <t>AvgM2</t>
  </si>
  <si>
    <t>Avg M3</t>
  </si>
  <si>
    <t>3 mice 8 neurons (3,3,1)</t>
  </si>
  <si>
    <t>3 mice 7 neurons (3,2,2)</t>
  </si>
  <si>
    <t>3 mice 7 neurons (2,3,2)</t>
  </si>
  <si>
    <t>Table Analyzed (GraphPad Prism, V10.2.0)</t>
  </si>
  <si>
    <t>AMPA &amp; NMDA EPSCs</t>
  </si>
  <si>
    <t>NMDA/ AMPA FR</t>
  </si>
  <si>
    <t>Failure Rate ratio from Table1</t>
  </si>
  <si>
    <t>***</t>
  </si>
  <si>
    <t>AMPA/NMDA EPSC Ratio</t>
  </si>
  <si>
    <t>Kruskal-Wallis test (non-parametric test)</t>
  </si>
  <si>
    <t>  P value</t>
  </si>
  <si>
    <t>  Exact or approximate P value?</t>
  </si>
  <si>
    <t>Approximate</t>
  </si>
  <si>
    <t>  P value summary</t>
  </si>
  <si>
    <t>  Do the medians vary signif. (P &lt; 0.05)?</t>
  </si>
  <si>
    <t>  Number of groups</t>
  </si>
  <si>
    <t>  Kruskal-Wallis statistic</t>
  </si>
  <si>
    <t>Data summary</t>
  </si>
  <si>
    <t>  Number of treatments (columns)</t>
  </si>
  <si>
    <t>  Number of values (total)</t>
  </si>
  <si>
    <t>Kruskal-Wallis test (non-parametric)</t>
  </si>
  <si>
    <t>Two-stage linear step-up procedure of Benjamini, Krieger and Yekutieli</t>
  </si>
  <si>
    <t>Mean rank diff.</t>
  </si>
  <si>
    <t>q value</t>
  </si>
  <si>
    <t>Individual P Value</t>
  </si>
  <si>
    <t>  CS vs. SD</t>
  </si>
  <si>
    <t>A-B</t>
  </si>
  <si>
    <t>  CS vs. RS</t>
  </si>
  <si>
    <t>A-C</t>
  </si>
  <si>
    <t>  SD vs. RS</t>
  </si>
  <si>
    <t>B-C</t>
  </si>
  <si>
    <t>Test details</t>
  </si>
  <si>
    <t>Mean rank 1</t>
  </si>
  <si>
    <t>Mean rank 2</t>
  </si>
  <si>
    <t>Test for normal distribution</t>
  </si>
  <si>
    <t>  D'Agostino &amp; Pearson test</t>
  </si>
  <si>
    <t>    K2</t>
  </si>
  <si>
    <t>    P value</t>
  </si>
  <si>
    <t>    Passed normality test (alpha=0.05)?</t>
  </si>
  <si>
    <t>    P value summary</t>
  </si>
  <si>
    <t>Number of families</t>
  </si>
  <si>
    <t>Number of comparisons per family</t>
  </si>
  <si>
    <t>Two-stage linear step-up procedure of Benjamini, Krieger and  Yekutieli</t>
  </si>
  <si>
    <t>Rm/RS</t>
  </si>
  <si>
    <t>Rm/Rs</t>
  </si>
  <si>
    <t>Table Analyzed</t>
  </si>
  <si>
    <t>AMPA&amp;NMDA EPSC Failure Rate</t>
  </si>
  <si>
    <t>Mixed-effects model (REML)</t>
  </si>
  <si>
    <t>Matching: Both factors</t>
  </si>
  <si>
    <t>    Assume sphericity?</t>
  </si>
  <si>
    <t>    Alpha</t>
  </si>
  <si>
    <t>Fixed effects (type III)</t>
  </si>
  <si>
    <t>P value</t>
  </si>
  <si>
    <t>P value summary</t>
  </si>
  <si>
    <t>Statistically significant (P &lt; 0.05)?</t>
  </si>
  <si>
    <t>F (DFn, DFd)</t>
  </si>
  <si>
    <t>    Sleep condition</t>
  </si>
  <si>
    <t>F (1.367, 9.568) = 0.9888</t>
  </si>
  <si>
    <t>    Receptor Type</t>
  </si>
  <si>
    <t>F (1.000, 7.000) = 30.64</t>
  </si>
  <si>
    <t>    Sleep condition x Receptor Type</t>
  </si>
  <si>
    <t>F (1.742, 8.708) = 5.550</t>
  </si>
  <si>
    <t>Random effects</t>
  </si>
  <si>
    <t>Variance</t>
  </si>
  <si>
    <t>    Subject</t>
  </si>
  <si>
    <t>    Subject x Sleep condition</t>
  </si>
  <si>
    <t>    Subject x Receptor Type</t>
  </si>
  <si>
    <t>    Residual</t>
  </si>
  <si>
    <t>Number of values</t>
  </si>
  <si>
    <t>AMPA</t>
  </si>
  <si>
    <t>NMDA</t>
  </si>
  <si>
    <t>Šídák's multiple comparisons test</t>
  </si>
  <si>
    <t>Mean Diff.</t>
  </si>
  <si>
    <t>95.00% CI of diff.</t>
  </si>
  <si>
    <t>Below threshold?</t>
  </si>
  <si>
    <t>Summary</t>
  </si>
  <si>
    <t>Adjusted P Value</t>
  </si>
  <si>
    <t>  AMPA FR - NMDA FR</t>
  </si>
  <si>
    <t>    CS</t>
  </si>
  <si>
    <t>3.058 to 50.89</t>
  </si>
  <si>
    <t>    SD</t>
  </si>
  <si>
    <t>-11.36 to 16.61</t>
  </si>
  <si>
    <t>    RS</t>
  </si>
  <si>
    <t>8.775 to 34.36</t>
  </si>
  <si>
    <t>476/12.3</t>
  </si>
  <si>
    <t>156/8.6</t>
  </si>
  <si>
    <t>197.6/10.9</t>
  </si>
  <si>
    <t>290.6/14.2</t>
  </si>
  <si>
    <t>520/14.8</t>
  </si>
  <si>
    <t>214.5/9.1</t>
  </si>
  <si>
    <t>390.6/12.2</t>
  </si>
  <si>
    <t>303/10.7</t>
  </si>
  <si>
    <t>195.3/13.9</t>
  </si>
  <si>
    <t>150.1/8.0</t>
  </si>
  <si>
    <t>162.3/13.8</t>
  </si>
  <si>
    <t>185.2/14.6</t>
  </si>
  <si>
    <t>331.2/12.0</t>
  </si>
  <si>
    <t>384.5/9.9</t>
  </si>
  <si>
    <t>185.1/13.2</t>
  </si>
  <si>
    <t>156.3/8.7</t>
  </si>
  <si>
    <t>161.3/14.3</t>
  </si>
  <si>
    <t>217.4/12.9</t>
  </si>
  <si>
    <t>156.3/13.8</t>
  </si>
  <si>
    <t>609.7/9.4</t>
  </si>
  <si>
    <t>119/12.4</t>
  </si>
  <si>
    <t>200/13.7</t>
  </si>
  <si>
    <t>273.2/14</t>
  </si>
  <si>
    <t>156.3/10.2</t>
  </si>
  <si>
    <t>151/13</t>
  </si>
  <si>
    <t>114/8.2</t>
  </si>
  <si>
    <t>312/10.3</t>
  </si>
  <si>
    <t>543/14.8</t>
  </si>
  <si>
    <t>172/12</t>
  </si>
  <si>
    <t>403/8.9</t>
  </si>
  <si>
    <t>185/14.2</t>
  </si>
  <si>
    <t>277/8.3</t>
  </si>
  <si>
    <t>294/13.1</t>
  </si>
  <si>
    <t>416/9.9</t>
  </si>
  <si>
    <t>139/13.5</t>
  </si>
  <si>
    <t>454/14.7</t>
  </si>
  <si>
    <t>263/14.2</t>
  </si>
  <si>
    <t>312/12.0</t>
  </si>
  <si>
    <t>135/14.5</t>
  </si>
  <si>
    <t>119/10.1</t>
  </si>
  <si>
    <t>490/14.0</t>
  </si>
  <si>
    <t>128/8.3</t>
  </si>
  <si>
    <t>172/9.3</t>
  </si>
  <si>
    <t>357/13.8</t>
  </si>
  <si>
    <t>128/12.8</t>
  </si>
  <si>
    <t>185/14.1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</si>
</sst>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7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5" xfId="0" applyFont="1" applyBorder="1" applyAlignment="1">
      <alignment horizontal="left"/>
    </xf>
    <xf numFmtId="0" fontId="1" fillId="0" borderId="0" xfId="0" applyFont="1"/>
    <xf numFmtId="0" fontId="1" fillId="0" borderId="11" xfId="0" applyFont="1" applyBorder="1"/>
    <xf numFmtId="0" fontId="1" fillId="3" borderId="15" xfId="0" applyFont="1" applyFill="1" applyBorder="1" applyAlignment="1">
      <alignment horizontal="left"/>
    </xf>
    <xf numFmtId="0" fontId="1" fillId="3" borderId="11" xfId="0" applyFont="1" applyFill="1" applyBorder="1"/>
    <xf numFmtId="0" fontId="1" fillId="0" borderId="16" xfId="0" applyFont="1" applyBorder="1" applyAlignment="1">
      <alignment horizontal="left"/>
    </xf>
    <xf numFmtId="0" fontId="1" fillId="0" borderId="12" xfId="0" applyFont="1" applyBorder="1"/>
    <xf numFmtId="0" fontId="3" fillId="0" borderId="18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/>
    <xf numFmtId="0" fontId="4" fillId="0" borderId="26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2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25" xfId="0" applyFont="1" applyBorder="1"/>
    <xf numFmtId="0" fontId="4" fillId="0" borderId="12" xfId="0" applyFont="1" applyBorder="1"/>
    <xf numFmtId="0" fontId="4" fillId="0" borderId="19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0" xfId="0" applyFont="1" applyFill="1"/>
    <xf numFmtId="0" fontId="4" fillId="0" borderId="28" xfId="0" applyFont="1" applyBorder="1"/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7" xfId="0" applyFont="1" applyBorder="1"/>
    <xf numFmtId="0" fontId="4" fillId="4" borderId="0" xfId="0" applyFont="1" applyFill="1"/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3" borderId="0" xfId="0" applyFont="1" applyFill="1"/>
    <xf numFmtId="0" fontId="8" fillId="0" borderId="0" xfId="0" applyFont="1" applyAlignment="1">
      <alignment horizontal="left"/>
    </xf>
    <xf numFmtId="0" fontId="8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5" xfId="0" applyFont="1" applyBorder="1" applyAlignment="1">
      <alignment horizontal="left"/>
    </xf>
    <xf numFmtId="0" fontId="6" fillId="0" borderId="11" xfId="0" applyFont="1" applyBorder="1"/>
    <xf numFmtId="0" fontId="7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4" fillId="6" borderId="0" xfId="0" applyFont="1" applyFill="1"/>
    <xf numFmtId="0" fontId="4" fillId="6" borderId="26" xfId="0" applyFont="1" applyFill="1" applyBorder="1"/>
    <xf numFmtId="0" fontId="0" fillId="0" borderId="0" xfId="0" applyAlignment="1">
      <alignment horizontal="right"/>
    </xf>
    <xf numFmtId="0" fontId="6" fillId="0" borderId="1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14" xfId="0" applyFont="1" applyBorder="1" applyAlignment="1">
      <alignment wrapText="1"/>
    </xf>
    <xf numFmtId="0" fontId="6" fillId="0" borderId="1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7" xfId="0" applyFont="1" applyBorder="1"/>
    <xf numFmtId="0" fontId="1" fillId="0" borderId="0" xfId="0" applyFont="1" applyAlignment="1">
      <alignment wrapText="1"/>
    </xf>
    <xf numFmtId="0" fontId="1" fillId="3" borderId="0" xfId="0" applyFont="1" applyFill="1"/>
    <xf numFmtId="0" fontId="7" fillId="0" borderId="15" xfId="0" applyFont="1" applyBorder="1" applyAlignment="1">
      <alignment horizontal="left" wrapText="1"/>
    </xf>
    <xf numFmtId="0" fontId="1" fillId="0" borderId="17" xfId="0" applyFont="1" applyBorder="1"/>
    <xf numFmtId="0" fontId="1" fillId="0" borderId="29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9" xfId="0" applyFont="1" applyBorder="1"/>
    <xf numFmtId="0" fontId="6" fillId="3" borderId="15" xfId="0" applyFont="1" applyFill="1" applyBorder="1" applyAlignment="1">
      <alignment horizontal="left"/>
    </xf>
    <xf numFmtId="49" fontId="4" fillId="0" borderId="0" xfId="0" applyNumberFormat="1" applyFont="1"/>
    <xf numFmtId="49" fontId="4" fillId="0" borderId="12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596900</xdr:colOff>
      <xdr:row>1</xdr:row>
      <xdr:rowOff>12700</xdr:rowOff>
    </xdr:from>
    <xdr:to>
      <xdr:col>27</xdr:col>
      <xdr:colOff>279400</xdr:colOff>
      <xdr:row>11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BE834-9326-02A6-9037-49117959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12300" y="279400"/>
          <a:ext cx="3721100" cy="2832100"/>
        </a:xfrm>
        <a:prstGeom prst="rect">
          <a:avLst/>
        </a:prstGeom>
      </xdr:spPr>
    </xdr:pic>
    <xdr:clientData/>
  </xdr:twoCellAnchor>
  <xdr:twoCellAnchor>
    <xdr:from>
      <xdr:col>24</xdr:col>
      <xdr:colOff>444500</xdr:colOff>
      <xdr:row>3</xdr:row>
      <xdr:rowOff>228600</xdr:rowOff>
    </xdr:from>
    <xdr:to>
      <xdr:col>26</xdr:col>
      <xdr:colOff>393700</xdr:colOff>
      <xdr:row>4</xdr:row>
      <xdr:rowOff>190500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8A61915-73F0-3468-F724-E94449512277}"/>
            </a:ext>
          </a:extLst>
        </xdr:cNvPr>
        <xdr:cNvSpPr txBox="1">
          <a:spLocks noChangeArrowheads="1"/>
        </xdr:cNvSpPr>
      </xdr:nvSpPr>
      <xdr:spPr bwMode="auto">
        <a:xfrm>
          <a:off x="24079200" y="1041400"/>
          <a:ext cx="129540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R squared=0.0126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24</xdr:row>
      <xdr:rowOff>76200</xdr:rowOff>
    </xdr:from>
    <xdr:ext cx="2857500" cy="2832100"/>
    <xdr:pic>
      <xdr:nvPicPr>
        <xdr:cNvPr id="3" name="Picture 2">
          <a:extLst>
            <a:ext uri="{FF2B5EF4-FFF2-40B4-BE49-F238E27FC236}">
              <a16:creationId xmlns:a16="http://schemas.microsoft.com/office/drawing/2014/main" id="{D0495D64-EF7B-9A4E-AACF-3511BF98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121400"/>
          <a:ext cx="2857500" cy="28321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17</xdr:row>
      <xdr:rowOff>88900</xdr:rowOff>
    </xdr:from>
    <xdr:to>
      <xdr:col>4</xdr:col>
      <xdr:colOff>1384300</xdr:colOff>
      <xdr:row>30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BBB90-66C7-3277-E378-76A343EE4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71900"/>
          <a:ext cx="3822700" cy="283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6CE5-D41E-7B4E-B0E5-055531E1F506}">
  <sheetPr>
    <pageSetUpPr fitToPage="1"/>
  </sheetPr>
  <dimension ref="A1:U35"/>
  <sheetViews>
    <sheetView tabSelected="1" topLeftCell="G1" workbookViewId="0">
      <selection activeCell="W1" sqref="W1:AA11"/>
    </sheetView>
  </sheetViews>
  <sheetFormatPr baseColWidth="10" defaultColWidth="8.83203125" defaultRowHeight="21" x14ac:dyDescent="0.25"/>
  <cols>
    <col min="1" max="1" width="13.1640625" style="16" customWidth="1"/>
    <col min="2" max="2" width="13.83203125" style="16" customWidth="1"/>
    <col min="3" max="3" width="15.1640625" style="16" bestFit="1" customWidth="1"/>
    <col min="4" max="4" width="20.83203125" style="16" bestFit="1" customWidth="1"/>
    <col min="5" max="5" width="9.1640625" style="16" bestFit="1" customWidth="1"/>
    <col min="6" max="6" width="12.1640625" style="16" customWidth="1"/>
    <col min="7" max="7" width="25.1640625" style="16" customWidth="1"/>
    <col min="8" max="8" width="14.5" style="16" customWidth="1"/>
    <col min="9" max="9" width="14.1640625" style="16" customWidth="1"/>
    <col min="10" max="10" width="12.1640625" style="16" customWidth="1"/>
    <col min="11" max="11" width="11.83203125" style="16" customWidth="1"/>
    <col min="12" max="12" width="20.1640625" style="16" customWidth="1"/>
    <col min="13" max="13" width="9.5" style="16" customWidth="1"/>
    <col min="14" max="14" width="12" style="16" customWidth="1"/>
    <col min="15" max="15" width="19.33203125" style="16" customWidth="1"/>
    <col min="16" max="16" width="11.6640625" style="16" customWidth="1"/>
    <col min="17" max="17" width="13.1640625" style="16" customWidth="1"/>
    <col min="18" max="18" width="9.1640625" style="16" bestFit="1" customWidth="1"/>
    <col min="19" max="16384" width="8.83203125" style="16"/>
  </cols>
  <sheetData>
    <row r="1" spans="1:21" x14ac:dyDescent="0.25">
      <c r="A1" s="13" t="s">
        <v>79</v>
      </c>
      <c r="B1" s="14" t="s">
        <v>168</v>
      </c>
      <c r="C1" s="14" t="s">
        <v>69</v>
      </c>
      <c r="D1" s="14" t="s">
        <v>70</v>
      </c>
      <c r="E1" s="14" t="s">
        <v>71</v>
      </c>
      <c r="F1" s="14" t="s">
        <v>72</v>
      </c>
      <c r="G1" s="15" t="s">
        <v>73</v>
      </c>
      <c r="I1" s="17" t="s">
        <v>81</v>
      </c>
      <c r="J1" s="14" t="s">
        <v>168</v>
      </c>
      <c r="K1" s="18" t="s">
        <v>69</v>
      </c>
      <c r="L1" s="18" t="s">
        <v>70</v>
      </c>
      <c r="M1" s="18" t="s">
        <v>71</v>
      </c>
      <c r="N1" s="19" t="s">
        <v>72</v>
      </c>
      <c r="P1" s="17" t="s">
        <v>84</v>
      </c>
      <c r="Q1" s="18" t="s">
        <v>169</v>
      </c>
      <c r="R1" s="18" t="s">
        <v>69</v>
      </c>
      <c r="S1" s="18" t="s">
        <v>70</v>
      </c>
      <c r="T1" s="18" t="s">
        <v>71</v>
      </c>
      <c r="U1" s="19" t="s">
        <v>72</v>
      </c>
    </row>
    <row r="2" spans="1:21" x14ac:dyDescent="0.25">
      <c r="A2" s="20" t="s">
        <v>74</v>
      </c>
      <c r="B2" s="96" t="s">
        <v>209</v>
      </c>
      <c r="C2" s="16">
        <v>195</v>
      </c>
      <c r="D2" s="16">
        <v>156</v>
      </c>
      <c r="E2" s="16">
        <f t="shared" ref="E2:E9" si="0">D2/C2</f>
        <v>0.8</v>
      </c>
      <c r="F2" s="16">
        <f>E2*100</f>
        <v>80</v>
      </c>
      <c r="G2" s="21"/>
      <c r="I2" s="22" t="s">
        <v>74</v>
      </c>
      <c r="J2" s="96" t="s">
        <v>217</v>
      </c>
      <c r="K2" s="16">
        <v>43</v>
      </c>
      <c r="L2" s="16">
        <v>28</v>
      </c>
      <c r="M2" s="16">
        <f t="shared" ref="M2:M9" si="1">L2/K2</f>
        <v>0.65116279069767447</v>
      </c>
      <c r="N2" s="21">
        <f>M2*100</f>
        <v>65.116279069767444</v>
      </c>
      <c r="P2" s="22" t="s">
        <v>74</v>
      </c>
      <c r="Q2" s="16" t="s">
        <v>225</v>
      </c>
      <c r="R2" s="16">
        <v>48</v>
      </c>
      <c r="S2" s="16">
        <v>80</v>
      </c>
      <c r="T2" s="16">
        <f t="shared" ref="T2:T9" si="2">S2/R2</f>
        <v>1.6666666666666667</v>
      </c>
      <c r="U2" s="21">
        <f t="shared" ref="U2:U9" si="3">T2*100</f>
        <v>166.66666666666669</v>
      </c>
    </row>
    <row r="3" spans="1:21" ht="22" thickBot="1" x14ac:dyDescent="0.3">
      <c r="A3" s="20" t="s">
        <v>74</v>
      </c>
      <c r="B3" s="96" t="s">
        <v>210</v>
      </c>
      <c r="C3" s="16">
        <v>76</v>
      </c>
      <c r="D3" s="16">
        <v>112</v>
      </c>
      <c r="E3" s="16">
        <f t="shared" si="0"/>
        <v>1.4736842105263157</v>
      </c>
      <c r="F3" s="16">
        <f t="shared" ref="F3:F9" si="4">E3*100</f>
        <v>147.36842105263156</v>
      </c>
      <c r="G3" s="21"/>
      <c r="I3" s="23" t="s">
        <v>74</v>
      </c>
      <c r="J3" s="97" t="s">
        <v>218</v>
      </c>
      <c r="K3" s="24">
        <v>121</v>
      </c>
      <c r="L3" s="24">
        <v>58</v>
      </c>
      <c r="M3" s="24">
        <f t="shared" si="1"/>
        <v>0.47933884297520662</v>
      </c>
      <c r="N3" s="25">
        <f t="shared" ref="N3:N9" si="5">M3*100</f>
        <v>47.933884297520663</v>
      </c>
      <c r="P3" s="22" t="s">
        <v>74</v>
      </c>
      <c r="Q3" s="16" t="s">
        <v>226</v>
      </c>
      <c r="R3" s="16">
        <v>80</v>
      </c>
      <c r="S3" s="16">
        <v>112</v>
      </c>
      <c r="T3" s="16">
        <f t="shared" si="2"/>
        <v>1.4</v>
      </c>
      <c r="U3" s="21">
        <f t="shared" si="3"/>
        <v>140</v>
      </c>
    </row>
    <row r="4" spans="1:21" ht="22" thickBot="1" x14ac:dyDescent="0.3">
      <c r="A4" s="26" t="s">
        <v>74</v>
      </c>
      <c r="B4" s="97" t="s">
        <v>211</v>
      </c>
      <c r="C4" s="24">
        <v>230</v>
      </c>
      <c r="D4" s="24">
        <v>302</v>
      </c>
      <c r="E4" s="24">
        <f t="shared" si="0"/>
        <v>1.3130434782608695</v>
      </c>
      <c r="F4" s="24">
        <f t="shared" si="4"/>
        <v>131.30434782608694</v>
      </c>
      <c r="G4" s="25">
        <f>AVERAGE(F2:F4)</f>
        <v>119.5575896262395</v>
      </c>
      <c r="I4" s="22" t="s">
        <v>75</v>
      </c>
      <c r="J4" s="96" t="s">
        <v>219</v>
      </c>
      <c r="K4" s="16">
        <v>58</v>
      </c>
      <c r="L4" s="16">
        <v>55</v>
      </c>
      <c r="M4" s="16">
        <f t="shared" si="1"/>
        <v>0.94827586206896552</v>
      </c>
      <c r="N4" s="21">
        <f t="shared" si="5"/>
        <v>94.827586206896555</v>
      </c>
      <c r="P4" s="23" t="s">
        <v>74</v>
      </c>
      <c r="Q4" s="24" t="s">
        <v>227</v>
      </c>
      <c r="R4" s="24">
        <v>248</v>
      </c>
      <c r="S4" s="24">
        <v>240</v>
      </c>
      <c r="T4" s="24">
        <f t="shared" si="2"/>
        <v>0.967741935483871</v>
      </c>
      <c r="U4" s="25">
        <f t="shared" si="3"/>
        <v>96.774193548387103</v>
      </c>
    </row>
    <row r="5" spans="1:21" x14ac:dyDescent="0.25">
      <c r="A5" s="20" t="s">
        <v>75</v>
      </c>
      <c r="B5" s="96" t="s">
        <v>212</v>
      </c>
      <c r="C5" s="16">
        <v>148</v>
      </c>
      <c r="D5" s="16">
        <v>165</v>
      </c>
      <c r="E5" s="16">
        <f t="shared" si="0"/>
        <v>1.1148648648648649</v>
      </c>
      <c r="F5" s="16">
        <f t="shared" si="4"/>
        <v>111.48648648648648</v>
      </c>
      <c r="G5" s="21"/>
      <c r="I5" s="22" t="s">
        <v>75</v>
      </c>
      <c r="J5" s="96" t="s">
        <v>220</v>
      </c>
      <c r="K5" s="16">
        <v>105</v>
      </c>
      <c r="L5" s="16">
        <v>93</v>
      </c>
      <c r="M5" s="16">
        <f t="shared" si="1"/>
        <v>0.88571428571428568</v>
      </c>
      <c r="N5" s="21">
        <f t="shared" si="5"/>
        <v>88.571428571428569</v>
      </c>
      <c r="P5" s="22" t="s">
        <v>75</v>
      </c>
      <c r="Q5" s="16" t="s">
        <v>228</v>
      </c>
      <c r="R5" s="16">
        <v>56</v>
      </c>
      <c r="S5" s="16">
        <v>72</v>
      </c>
      <c r="T5" s="16">
        <f t="shared" si="2"/>
        <v>1.2857142857142858</v>
      </c>
      <c r="U5" s="21">
        <f t="shared" si="3"/>
        <v>128.57142857142858</v>
      </c>
    </row>
    <row r="6" spans="1:21" ht="22" thickBot="1" x14ac:dyDescent="0.3">
      <c r="A6" s="26" t="s">
        <v>75</v>
      </c>
      <c r="B6" s="97" t="s">
        <v>213</v>
      </c>
      <c r="C6" s="24">
        <v>42</v>
      </c>
      <c r="D6" s="24">
        <v>34</v>
      </c>
      <c r="E6" s="24">
        <f t="shared" si="0"/>
        <v>0.80952380952380953</v>
      </c>
      <c r="F6" s="24">
        <f t="shared" si="4"/>
        <v>80.952380952380949</v>
      </c>
      <c r="G6" s="25">
        <f>AVERAGE(F5:F6)</f>
        <v>96.219433719433709</v>
      </c>
      <c r="I6" s="23" t="s">
        <v>75</v>
      </c>
      <c r="J6" s="97" t="s">
        <v>221</v>
      </c>
      <c r="K6" s="24">
        <v>53</v>
      </c>
      <c r="L6" s="24">
        <v>9</v>
      </c>
      <c r="M6" s="24">
        <f t="shared" si="1"/>
        <v>0.16981132075471697</v>
      </c>
      <c r="N6" s="25">
        <f t="shared" si="5"/>
        <v>16.981132075471699</v>
      </c>
      <c r="P6" s="23" t="s">
        <v>75</v>
      </c>
      <c r="Q6" s="24" t="s">
        <v>229</v>
      </c>
      <c r="R6" s="24">
        <v>116</v>
      </c>
      <c r="S6" s="24">
        <v>168</v>
      </c>
      <c r="T6" s="24">
        <f t="shared" si="2"/>
        <v>1.4482758620689655</v>
      </c>
      <c r="U6" s="25">
        <f t="shared" si="3"/>
        <v>144.82758620689654</v>
      </c>
    </row>
    <row r="7" spans="1:21" x14ac:dyDescent="0.25">
      <c r="A7" s="20" t="s">
        <v>76</v>
      </c>
      <c r="B7" s="96" t="s">
        <v>214</v>
      </c>
      <c r="C7" s="16">
        <v>23</v>
      </c>
      <c r="D7" s="16">
        <v>81</v>
      </c>
      <c r="E7" s="16">
        <f t="shared" si="0"/>
        <v>3.5217391304347827</v>
      </c>
      <c r="F7" s="16">
        <f t="shared" si="4"/>
        <v>352.17391304347825</v>
      </c>
      <c r="G7" s="21"/>
      <c r="I7" s="22" t="s">
        <v>76</v>
      </c>
      <c r="J7" s="96" t="s">
        <v>222</v>
      </c>
      <c r="K7" s="16">
        <v>110</v>
      </c>
      <c r="L7" s="16">
        <v>140</v>
      </c>
      <c r="M7" s="16">
        <f t="shared" si="1"/>
        <v>1.2727272727272727</v>
      </c>
      <c r="N7" s="21">
        <f t="shared" si="5"/>
        <v>127.27272727272727</v>
      </c>
      <c r="P7" s="22" t="s">
        <v>76</v>
      </c>
      <c r="Q7" s="16" t="s">
        <v>230</v>
      </c>
      <c r="R7" s="16">
        <v>196</v>
      </c>
      <c r="S7" s="16">
        <v>300</v>
      </c>
      <c r="T7" s="16">
        <f t="shared" si="2"/>
        <v>1.5306122448979591</v>
      </c>
      <c r="U7" s="21">
        <f t="shared" si="3"/>
        <v>153.0612244897959</v>
      </c>
    </row>
    <row r="8" spans="1:21" x14ac:dyDescent="0.25">
      <c r="A8" s="20" t="s">
        <v>76</v>
      </c>
      <c r="B8" s="96" t="s">
        <v>215</v>
      </c>
      <c r="C8" s="16">
        <v>41</v>
      </c>
      <c r="D8" s="16">
        <v>56</v>
      </c>
      <c r="E8" s="16">
        <f t="shared" si="0"/>
        <v>1.3658536585365855</v>
      </c>
      <c r="F8" s="16">
        <f t="shared" si="4"/>
        <v>136.58536585365854</v>
      </c>
      <c r="G8" s="21"/>
      <c r="I8" s="22" t="s">
        <v>76</v>
      </c>
      <c r="J8" s="96" t="s">
        <v>223</v>
      </c>
      <c r="K8" s="16">
        <v>160</v>
      </c>
      <c r="L8" s="16">
        <v>27</v>
      </c>
      <c r="M8" s="16">
        <f t="shared" si="1"/>
        <v>0.16875000000000001</v>
      </c>
      <c r="N8" s="21">
        <f t="shared" si="5"/>
        <v>16.875</v>
      </c>
      <c r="P8" s="22" t="s">
        <v>76</v>
      </c>
      <c r="Q8" s="16" t="s">
        <v>231</v>
      </c>
      <c r="R8" s="16">
        <v>80</v>
      </c>
      <c r="S8" s="16">
        <v>160</v>
      </c>
      <c r="T8" s="16">
        <f t="shared" si="2"/>
        <v>2</v>
      </c>
      <c r="U8" s="21">
        <f t="shared" si="3"/>
        <v>200</v>
      </c>
    </row>
    <row r="9" spans="1:21" ht="22" thickBot="1" x14ac:dyDescent="0.3">
      <c r="A9" s="26" t="s">
        <v>76</v>
      </c>
      <c r="B9" s="97" t="s">
        <v>216</v>
      </c>
      <c r="C9" s="24">
        <v>144</v>
      </c>
      <c r="D9" s="24">
        <v>166</v>
      </c>
      <c r="E9" s="24">
        <f t="shared" si="0"/>
        <v>1.1527777777777777</v>
      </c>
      <c r="F9" s="24">
        <f t="shared" si="4"/>
        <v>115.27777777777777</v>
      </c>
      <c r="G9" s="25">
        <f>AVERAGE(F7:F9)</f>
        <v>201.34568555830484</v>
      </c>
      <c r="I9" s="23" t="s">
        <v>76</v>
      </c>
      <c r="J9" s="97" t="s">
        <v>224</v>
      </c>
      <c r="K9" s="24">
        <v>102</v>
      </c>
      <c r="L9" s="24">
        <v>85</v>
      </c>
      <c r="M9" s="24">
        <f t="shared" si="1"/>
        <v>0.83333333333333337</v>
      </c>
      <c r="N9" s="25">
        <f t="shared" si="5"/>
        <v>83.333333333333343</v>
      </c>
      <c r="P9" s="23" t="s">
        <v>76</v>
      </c>
      <c r="Q9" s="24" t="s">
        <v>232</v>
      </c>
      <c r="R9" s="24">
        <v>164</v>
      </c>
      <c r="S9" s="24">
        <v>344</v>
      </c>
      <c r="T9" s="24">
        <f t="shared" si="2"/>
        <v>2.0975609756097562</v>
      </c>
      <c r="U9" s="25">
        <f t="shared" si="3"/>
        <v>209.7560975609756</v>
      </c>
    </row>
    <row r="10" spans="1:21" x14ac:dyDescent="0.25">
      <c r="A10" s="20" t="s">
        <v>6</v>
      </c>
      <c r="C10" s="16">
        <f>AVERAGE(C2:C9)</f>
        <v>112.375</v>
      </c>
      <c r="D10" s="16">
        <f>AVERAGE(D2:D9)</f>
        <v>134</v>
      </c>
      <c r="E10" s="16">
        <f>AVERAGE(E2:E9)</f>
        <v>1.4439358662406256</v>
      </c>
      <c r="F10" s="16">
        <f>AVERAGE(F2:F9)</f>
        <v>144.39358662406258</v>
      </c>
      <c r="G10" s="21">
        <f>AVERAGE(G4:G9)</f>
        <v>139.04090296799268</v>
      </c>
      <c r="I10" s="22" t="s">
        <v>6</v>
      </c>
      <c r="K10" s="16">
        <f>AVERAGE(K2:K9)</f>
        <v>94</v>
      </c>
      <c r="L10" s="16">
        <f>AVERAGE(L2:L9)</f>
        <v>61.875</v>
      </c>
      <c r="M10" s="16">
        <f>AVERAGE(M2:M9)</f>
        <v>0.67613921353393192</v>
      </c>
      <c r="N10" s="21">
        <f>AVERAGE(N2:N9)</f>
        <v>67.613921353393195</v>
      </c>
      <c r="P10" s="22" t="s">
        <v>6</v>
      </c>
      <c r="R10" s="16">
        <f>AVERAGE(R2:R9)</f>
        <v>123.5</v>
      </c>
      <c r="S10" s="16">
        <f>AVERAGE(S2:S9)</f>
        <v>184.5</v>
      </c>
      <c r="T10" s="16">
        <f>AVERAGE(T2:T9)</f>
        <v>1.5495714963051879</v>
      </c>
      <c r="U10" s="21">
        <f>AVERAGE(U2:U9)</f>
        <v>154.95714963051878</v>
      </c>
    </row>
    <row r="11" spans="1:21" x14ac:dyDescent="0.25">
      <c r="A11" s="20" t="s">
        <v>77</v>
      </c>
      <c r="C11" s="16">
        <f>STDEV(C2:C9)</f>
        <v>77.726512299766256</v>
      </c>
      <c r="D11" s="16">
        <f>STDEV(D2:D9)</f>
        <v>84.574565578885142</v>
      </c>
      <c r="E11" s="16">
        <f>STDEV(E2:E9)</f>
        <v>0.87436293796741982</v>
      </c>
      <c r="F11" s="16">
        <f>STDEV(F2:F9)</f>
        <v>87.436293796741936</v>
      </c>
      <c r="G11" s="21">
        <f>STDEV(G4:G9)</f>
        <v>55.204907666820183</v>
      </c>
      <c r="I11" s="22" t="s">
        <v>77</v>
      </c>
      <c r="K11" s="16">
        <f>STDEV(K2:K9)</f>
        <v>39.828202498803712</v>
      </c>
      <c r="L11" s="16">
        <f>STDEV(L2:L9)</f>
        <v>42.810003837554476</v>
      </c>
      <c r="M11" s="16">
        <f>STDEV(M2:M9)</f>
        <v>0.38762524733367265</v>
      </c>
      <c r="N11" s="21">
        <f>STDEV(N2:N9)</f>
        <v>38.762524733367258</v>
      </c>
      <c r="P11" s="22" t="s">
        <v>77</v>
      </c>
      <c r="R11" s="16">
        <f>STDEV(R2:R9)</f>
        <v>72.204075864376051</v>
      </c>
      <c r="S11" s="16">
        <f>STDEV(S2:S9)</f>
        <v>101.11238443293821</v>
      </c>
      <c r="T11" s="16">
        <f>STDEV(T2:T9)</f>
        <v>0.36994743679798192</v>
      </c>
      <c r="U11" s="21">
        <f>STDEV(U2:U9)</f>
        <v>36.994743679798233</v>
      </c>
    </row>
    <row r="12" spans="1:21" x14ac:dyDescent="0.25">
      <c r="A12" s="20" t="s">
        <v>78</v>
      </c>
      <c r="C12" s="16">
        <f>C11/SQRT(COUNT(C2:C9))</f>
        <v>27.480471962572153</v>
      </c>
      <c r="D12" s="16">
        <f>D11/SQRT(COUNT(D2:D9))</f>
        <v>29.901624418368023</v>
      </c>
      <c r="E12" s="16">
        <f>E11/SQRT(COUNT(E2:E9))</f>
        <v>0.30913398132747755</v>
      </c>
      <c r="F12" s="16">
        <f>F11/SQRT(COUNT(F2:F9))</f>
        <v>30.913398132747741</v>
      </c>
      <c r="G12" s="21">
        <f>G11/SQRT(COUNT(G4:G9))</f>
        <v>31.872568302027069</v>
      </c>
      <c r="I12" s="22" t="s">
        <v>80</v>
      </c>
      <c r="K12" s="16">
        <f>K11/SQRT(COUNT(K2:K9))</f>
        <v>14.08139603468755</v>
      </c>
      <c r="L12" s="16">
        <f>L11/SQRT(COUNT(L2:L9))</f>
        <v>15.135622008078444</v>
      </c>
      <c r="M12" s="16">
        <f>M11/SQRT(COUNT(M2:M9))</f>
        <v>0.13704622047437631</v>
      </c>
      <c r="N12" s="21">
        <f>N11/SQRT(COUNT(N2:N9))</f>
        <v>13.704622047437628</v>
      </c>
      <c r="P12" s="22" t="s">
        <v>80</v>
      </c>
      <c r="R12" s="16">
        <f>R11/SQRT(COUNT(R2:R9))</f>
        <v>25.527995836504115</v>
      </c>
      <c r="S12" s="16">
        <f>S11/SQRT(COUNT(S2:S9))</f>
        <v>35.748626347235856</v>
      </c>
      <c r="T12" s="16">
        <f>T11/SQRT(COUNT(T2:T9))</f>
        <v>0.13079617062121734</v>
      </c>
      <c r="U12" s="21">
        <f>U11/SQRT(COUNT(U2:U9))</f>
        <v>13.07961706212175</v>
      </c>
    </row>
    <row r="13" spans="1:21" x14ac:dyDescent="0.25">
      <c r="A13" s="27" t="s">
        <v>8</v>
      </c>
      <c r="B13" s="28"/>
      <c r="C13" s="28">
        <f>COUNT(C2:C9)</f>
        <v>8</v>
      </c>
      <c r="D13" s="28">
        <f>COUNT(D2:D9)</f>
        <v>8</v>
      </c>
      <c r="E13" s="28">
        <f>COUNT(E2:E9)</f>
        <v>8</v>
      </c>
      <c r="F13" s="28">
        <f>COUNT(F2:F9)</f>
        <v>8</v>
      </c>
      <c r="G13" s="29"/>
      <c r="I13" s="30" t="s">
        <v>8</v>
      </c>
      <c r="J13" s="28"/>
      <c r="K13" s="28">
        <f>COUNT(K2:K9)</f>
        <v>8</v>
      </c>
      <c r="L13" s="28">
        <f>COUNT(L2:L9)</f>
        <v>8</v>
      </c>
      <c r="M13" s="28">
        <f>COUNT(M2:M9)</f>
        <v>8</v>
      </c>
      <c r="N13" s="29">
        <f>COUNT(N2:N9)</f>
        <v>8</v>
      </c>
      <c r="P13" s="30" t="s">
        <v>8</v>
      </c>
      <c r="Q13" s="28"/>
      <c r="R13" s="28">
        <f>COUNT(R2:R9)</f>
        <v>8</v>
      </c>
      <c r="S13" s="28">
        <f>COUNT(S2:S9)</f>
        <v>8</v>
      </c>
      <c r="T13" s="28">
        <f>COUNT(T2:T9)</f>
        <v>8</v>
      </c>
      <c r="U13" s="29">
        <f>COUNT(U2:U9)</f>
        <v>8</v>
      </c>
    </row>
    <row r="15" spans="1:21" x14ac:dyDescent="0.25">
      <c r="A15" s="28"/>
    </row>
    <row r="16" spans="1:21" s="24" customFormat="1" ht="22" thickBot="1" x14ac:dyDescent="0.3"/>
    <row r="17" spans="1:17" s="33" customFormat="1" ht="45" thickBot="1" x14ac:dyDescent="0.3">
      <c r="A17" s="31" t="s">
        <v>6</v>
      </c>
      <c r="B17" s="24" t="s">
        <v>35</v>
      </c>
      <c r="C17" s="24" t="s">
        <v>0</v>
      </c>
      <c r="D17" s="24" t="s">
        <v>1</v>
      </c>
      <c r="E17" s="31"/>
      <c r="F17" s="31"/>
      <c r="G17" s="31"/>
      <c r="H17" s="32" t="s">
        <v>82</v>
      </c>
      <c r="I17" s="33" t="s">
        <v>83</v>
      </c>
      <c r="J17" s="34"/>
      <c r="K17" s="33" t="s">
        <v>2</v>
      </c>
      <c r="L17" s="33" t="s">
        <v>3</v>
      </c>
      <c r="M17" s="34"/>
      <c r="N17" s="33" t="s">
        <v>4</v>
      </c>
      <c r="O17" s="33" t="s">
        <v>5</v>
      </c>
      <c r="P17" s="34"/>
    </row>
    <row r="18" spans="1:17" x14ac:dyDescent="0.25">
      <c r="A18" s="16" t="s">
        <v>0</v>
      </c>
      <c r="B18" s="31">
        <v>144.39358662406258</v>
      </c>
      <c r="C18" s="31">
        <v>67.613921353393195</v>
      </c>
      <c r="D18" s="31">
        <v>154.95714963051878</v>
      </c>
      <c r="H18" s="31">
        <v>80</v>
      </c>
      <c r="I18" s="16">
        <f>(1/H18)*100*100</f>
        <v>125</v>
      </c>
      <c r="J18" s="35"/>
      <c r="K18" s="16">
        <v>65.116279069767444</v>
      </c>
      <c r="L18" s="16">
        <f>(1/K18)*100*100</f>
        <v>153.57142857142858</v>
      </c>
      <c r="M18" s="35"/>
      <c r="N18" s="16">
        <v>166.66666666666669</v>
      </c>
      <c r="O18" s="16">
        <f>(1/N18)*100*100</f>
        <v>60</v>
      </c>
      <c r="P18" s="35"/>
      <c r="Q18" s="16" t="s">
        <v>36</v>
      </c>
    </row>
    <row r="19" spans="1:17" x14ac:dyDescent="0.25">
      <c r="A19" s="16" t="s">
        <v>7</v>
      </c>
      <c r="B19" s="16">
        <v>87.436293796741936</v>
      </c>
      <c r="C19" s="16">
        <v>38.762524733367258</v>
      </c>
      <c r="D19" s="16">
        <v>36.994743679798233</v>
      </c>
      <c r="E19" s="16" t="s">
        <v>24</v>
      </c>
      <c r="H19" s="16">
        <v>147.36842105263156</v>
      </c>
      <c r="I19" s="16">
        <f t="shared" ref="I19:I27" si="6">(1/H19)*100*100</f>
        <v>67.857142857142861</v>
      </c>
      <c r="J19" s="35"/>
      <c r="K19" s="16">
        <v>47.933884297520663</v>
      </c>
      <c r="L19" s="16">
        <f t="shared" ref="L19:L27" si="7">(1/K19)*100*100</f>
        <v>208.62068965517241</v>
      </c>
      <c r="M19" s="35"/>
      <c r="N19" s="16">
        <v>140</v>
      </c>
      <c r="O19" s="16">
        <f t="shared" ref="O19:O27" si="8">(1/N19)*100*100</f>
        <v>71.428571428571431</v>
      </c>
      <c r="P19" s="35"/>
      <c r="Q19" s="16">
        <f>_xlfn.T.TEST(H18:H27,K18:K27,2,2)</f>
        <v>3.948953761638805E-2</v>
      </c>
    </row>
    <row r="20" spans="1:17" ht="22" thickBot="1" x14ac:dyDescent="0.3">
      <c r="A20" s="16" t="s">
        <v>8</v>
      </c>
      <c r="B20" s="16">
        <v>30.913398132747741</v>
      </c>
      <c r="C20" s="16">
        <v>13.704622047437628</v>
      </c>
      <c r="D20" s="16">
        <v>13.07961706212175</v>
      </c>
      <c r="E20" s="16" t="s">
        <v>23</v>
      </c>
      <c r="H20" s="16">
        <v>131.30434782608694</v>
      </c>
      <c r="I20" s="16">
        <f t="shared" si="6"/>
        <v>76.158940397351003</v>
      </c>
      <c r="J20" s="35"/>
      <c r="K20" s="36" t="s">
        <v>74</v>
      </c>
      <c r="L20" s="36">
        <f>AVERAGE(L18:L19)</f>
        <v>181.0960591133005</v>
      </c>
      <c r="M20" s="35"/>
      <c r="N20" s="16">
        <v>96.774193548387103</v>
      </c>
      <c r="O20" s="16">
        <f t="shared" si="8"/>
        <v>103.33333333333331</v>
      </c>
      <c r="P20" s="35"/>
    </row>
    <row r="21" spans="1:17" ht="23" thickTop="1" thickBot="1" x14ac:dyDescent="0.3">
      <c r="B21" s="16">
        <v>8</v>
      </c>
      <c r="C21" s="16">
        <v>8</v>
      </c>
      <c r="D21" s="16">
        <v>8</v>
      </c>
      <c r="H21" s="36" t="s">
        <v>116</v>
      </c>
      <c r="I21" s="36">
        <f>AVERAGE(I18:I20)</f>
        <v>89.672027751497964</v>
      </c>
      <c r="J21" s="35"/>
      <c r="K21" s="16">
        <v>94.827586206896555</v>
      </c>
      <c r="L21" s="16">
        <f t="shared" si="7"/>
        <v>105.45454545454544</v>
      </c>
      <c r="M21" s="35"/>
      <c r="N21" s="36" t="s">
        <v>74</v>
      </c>
      <c r="O21" s="36">
        <f>AVERAGE(O18:O20)</f>
        <v>78.253968253968253</v>
      </c>
      <c r="P21" s="35"/>
    </row>
    <row r="22" spans="1:17" ht="22" thickTop="1" x14ac:dyDescent="0.25">
      <c r="H22" s="16">
        <v>111.48648648648648</v>
      </c>
      <c r="I22" s="16">
        <f t="shared" si="6"/>
        <v>89.696969696969703</v>
      </c>
      <c r="J22" s="35"/>
      <c r="K22" s="16">
        <v>88.571428571428569</v>
      </c>
      <c r="L22" s="16">
        <f t="shared" si="7"/>
        <v>112.90322580645163</v>
      </c>
      <c r="M22" s="35"/>
      <c r="N22" s="16">
        <v>128.57142857142858</v>
      </c>
      <c r="O22" s="16">
        <f t="shared" si="8"/>
        <v>77.777777777777771</v>
      </c>
      <c r="P22" s="35"/>
      <c r="Q22" s="16" t="s">
        <v>9</v>
      </c>
    </row>
    <row r="23" spans="1:17" x14ac:dyDescent="0.25">
      <c r="B23" s="37" t="s">
        <v>25</v>
      </c>
      <c r="C23" s="18"/>
      <c r="D23" s="19"/>
      <c r="H23" s="16">
        <v>80.952380952380949</v>
      </c>
      <c r="I23" s="16">
        <f t="shared" si="6"/>
        <v>123.52941176470588</v>
      </c>
      <c r="J23" s="35"/>
      <c r="K23" s="16">
        <v>16.981132075471699</v>
      </c>
      <c r="L23" s="16">
        <f t="shared" si="7"/>
        <v>588.8888888888888</v>
      </c>
      <c r="M23" s="35"/>
      <c r="N23" s="16">
        <v>144.82758620689654</v>
      </c>
      <c r="O23" s="16">
        <f t="shared" si="8"/>
        <v>69.047619047619051</v>
      </c>
      <c r="P23" s="35"/>
      <c r="Q23" s="16">
        <f>_xlfn.T.TEST(K18:K27,N18:N27,2,3)</f>
        <v>4.0654976534468631E-4</v>
      </c>
    </row>
    <row r="24" spans="1:17" ht="22" thickBot="1" x14ac:dyDescent="0.3">
      <c r="B24" s="38" t="s">
        <v>26</v>
      </c>
      <c r="D24" s="21"/>
      <c r="H24" s="36" t="s">
        <v>75</v>
      </c>
      <c r="I24" s="36">
        <f>AVERAGE(I22:I23)</f>
        <v>106.6131907308378</v>
      </c>
      <c r="J24" s="35"/>
      <c r="K24" s="36" t="s">
        <v>75</v>
      </c>
      <c r="L24" s="36">
        <f>AVERAGE(L21:L23)</f>
        <v>269.08222004996196</v>
      </c>
      <c r="M24" s="35"/>
      <c r="N24" s="36" t="s">
        <v>75</v>
      </c>
      <c r="O24" s="36">
        <f>AVERAGE(O22:O23)</f>
        <v>73.412698412698404</v>
      </c>
      <c r="P24" s="35"/>
    </row>
    <row r="25" spans="1:17" ht="22" thickTop="1" x14ac:dyDescent="0.25">
      <c r="B25" s="38"/>
      <c r="D25" s="21"/>
      <c r="H25" s="16">
        <v>352.17391304347825</v>
      </c>
      <c r="I25" s="16">
        <f t="shared" si="6"/>
        <v>28.39506172839506</v>
      </c>
      <c r="J25" s="35"/>
      <c r="K25" s="16">
        <v>127.27272727272727</v>
      </c>
      <c r="L25" s="16">
        <f t="shared" si="7"/>
        <v>78.571428571428584</v>
      </c>
      <c r="M25" s="35"/>
      <c r="N25" s="16">
        <v>153.0612244897959</v>
      </c>
      <c r="O25" s="16">
        <f t="shared" si="8"/>
        <v>65.333333333333329</v>
      </c>
      <c r="P25" s="35"/>
      <c r="Q25" s="16" t="s">
        <v>37</v>
      </c>
    </row>
    <row r="26" spans="1:17" x14ac:dyDescent="0.25">
      <c r="B26" s="38" t="s">
        <v>27</v>
      </c>
      <c r="D26" s="21"/>
      <c r="H26" s="16">
        <v>136.58536585365854</v>
      </c>
      <c r="I26" s="16">
        <f t="shared" si="6"/>
        <v>73.214285714285708</v>
      </c>
      <c r="K26" s="16">
        <v>16.875</v>
      </c>
      <c r="L26" s="16">
        <f t="shared" si="7"/>
        <v>592.59259259259261</v>
      </c>
      <c r="N26" s="16">
        <v>200</v>
      </c>
      <c r="O26" s="16">
        <f t="shared" si="8"/>
        <v>50</v>
      </c>
      <c r="P26" s="35"/>
      <c r="Q26" s="16">
        <f>_xlfn.T.TEST(H18:H27,N18:N27,2,3)</f>
        <v>0.75983909504459135</v>
      </c>
    </row>
    <row r="27" spans="1:17" x14ac:dyDescent="0.25">
      <c r="B27" s="38" t="s">
        <v>35</v>
      </c>
      <c r="C27" s="39" t="s">
        <v>28</v>
      </c>
      <c r="D27" s="21"/>
      <c r="H27" s="16">
        <v>115.27777777777777</v>
      </c>
      <c r="I27" s="16">
        <f t="shared" si="6"/>
        <v>86.746987951807228</v>
      </c>
      <c r="K27" s="16">
        <v>83.333333333333343</v>
      </c>
      <c r="L27" s="16">
        <f t="shared" si="7"/>
        <v>120</v>
      </c>
      <c r="N27" s="16">
        <v>209.7560975609756</v>
      </c>
      <c r="O27" s="16">
        <f t="shared" si="8"/>
        <v>47.674418604651166</v>
      </c>
    </row>
    <row r="28" spans="1:17" ht="22" thickBot="1" x14ac:dyDescent="0.3">
      <c r="B28" s="38" t="s">
        <v>29</v>
      </c>
      <c r="C28" s="39" t="s">
        <v>30</v>
      </c>
      <c r="D28" s="21"/>
      <c r="H28" s="36" t="s">
        <v>76</v>
      </c>
      <c r="I28" s="36">
        <f>AVERAGE(I25:I27)</f>
        <v>62.785445131495997</v>
      </c>
      <c r="K28" s="36" t="s">
        <v>76</v>
      </c>
      <c r="L28" s="36">
        <f>AVERAGE(L25:L27)</f>
        <v>263.72134038800704</v>
      </c>
      <c r="N28" s="36" t="s">
        <v>76</v>
      </c>
      <c r="O28" s="36">
        <f>AVERAGE(O25:O27)</f>
        <v>54.3359173126615</v>
      </c>
    </row>
    <row r="29" spans="1:17" ht="22" thickTop="1" x14ac:dyDescent="0.25">
      <c r="B29" s="40" t="s">
        <v>31</v>
      </c>
      <c r="C29" s="41" t="s">
        <v>32</v>
      </c>
      <c r="D29" s="29"/>
    </row>
    <row r="30" spans="1:17" ht="22" thickBot="1" x14ac:dyDescent="0.3">
      <c r="B30" s="39" t="s">
        <v>34</v>
      </c>
      <c r="H30" s="36" t="s">
        <v>116</v>
      </c>
      <c r="I30" s="36">
        <v>89.672027751497964</v>
      </c>
      <c r="K30" s="16" t="s">
        <v>74</v>
      </c>
      <c r="L30" s="16">
        <v>181.0960591133005</v>
      </c>
      <c r="N30" s="16" t="s">
        <v>74</v>
      </c>
      <c r="O30" s="16">
        <v>78.253968253968253</v>
      </c>
    </row>
    <row r="31" spans="1:17" ht="23" thickTop="1" thickBot="1" x14ac:dyDescent="0.3">
      <c r="H31" s="36" t="s">
        <v>117</v>
      </c>
      <c r="I31" s="36">
        <v>106.6131907308378</v>
      </c>
      <c r="K31" s="16" t="s">
        <v>75</v>
      </c>
      <c r="L31" s="16">
        <v>269.08222004996196</v>
      </c>
      <c r="N31" s="16" t="s">
        <v>75</v>
      </c>
      <c r="O31" s="16">
        <v>73.412698412698404</v>
      </c>
    </row>
    <row r="32" spans="1:17" ht="23" thickTop="1" thickBot="1" x14ac:dyDescent="0.3">
      <c r="F32" s="42"/>
      <c r="H32" s="36" t="s">
        <v>118</v>
      </c>
      <c r="I32" s="36">
        <v>62.785445131495997</v>
      </c>
      <c r="K32" s="16" t="s">
        <v>76</v>
      </c>
      <c r="L32" s="16">
        <v>263.72134038800704</v>
      </c>
      <c r="N32" s="16" t="s">
        <v>76</v>
      </c>
      <c r="O32" s="16">
        <v>54.3359173126615</v>
      </c>
    </row>
    <row r="35" spans="2:2" x14ac:dyDescent="0.25">
      <c r="B35" s="39"/>
    </row>
  </sheetData>
  <pageMargins left="0.7" right="0.7" top="0.75" bottom="0.75" header="0.3" footer="0.3"/>
  <pageSetup scale="3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CA40-5265-DF4E-9EF7-F88F9210C38D}">
  <dimension ref="A1:F43"/>
  <sheetViews>
    <sheetView topLeftCell="A4" workbookViewId="0">
      <selection activeCell="F31" sqref="F31"/>
    </sheetView>
  </sheetViews>
  <sheetFormatPr baseColWidth="10" defaultRowHeight="16" x14ac:dyDescent="0.2"/>
  <cols>
    <col min="1" max="1" width="45.33203125" customWidth="1"/>
    <col min="2" max="2" width="39.6640625" style="72" customWidth="1"/>
    <col min="3" max="3" width="12.6640625" style="72" customWidth="1"/>
    <col min="4" max="4" width="11.83203125" style="72" customWidth="1"/>
    <col min="5" max="5" width="19.5" style="72" customWidth="1"/>
    <col min="6" max="6" width="16.5" style="72" customWidth="1"/>
  </cols>
  <sheetData>
    <row r="1" spans="1:6" ht="20" thickBot="1" x14ac:dyDescent="0.25">
      <c r="A1" s="1" t="s">
        <v>128</v>
      </c>
      <c r="B1" s="12" t="s">
        <v>129</v>
      </c>
      <c r="C1" s="2"/>
      <c r="D1" s="2"/>
      <c r="E1" s="2"/>
      <c r="F1" s="3"/>
    </row>
    <row r="2" spans="1:6" ht="18" x14ac:dyDescent="0.2">
      <c r="A2" s="5"/>
      <c r="B2" s="6"/>
      <c r="C2" s="6"/>
      <c r="D2" s="6"/>
      <c r="E2" s="6"/>
      <c r="F2" s="7"/>
    </row>
    <row r="3" spans="1:6" ht="18" x14ac:dyDescent="0.2">
      <c r="A3" s="5" t="s">
        <v>59</v>
      </c>
      <c r="B3" s="6" t="s">
        <v>60</v>
      </c>
      <c r="C3" s="6"/>
      <c r="D3" s="6"/>
      <c r="E3" s="6"/>
      <c r="F3" s="7"/>
    </row>
    <row r="4" spans="1:6" ht="18" x14ac:dyDescent="0.2">
      <c r="A4" s="5" t="s">
        <v>61</v>
      </c>
      <c r="B4" s="6" t="s">
        <v>42</v>
      </c>
      <c r="C4" s="6"/>
      <c r="D4" s="6"/>
      <c r="E4" s="6"/>
      <c r="F4" s="7"/>
    </row>
    <row r="5" spans="1:6" ht="18" x14ac:dyDescent="0.2">
      <c r="A5" s="5" t="s">
        <v>50</v>
      </c>
      <c r="B5" s="6">
        <v>0.05</v>
      </c>
      <c r="C5" s="6"/>
      <c r="D5" s="6"/>
      <c r="E5" s="6"/>
      <c r="F5" s="7"/>
    </row>
    <row r="6" spans="1:6" ht="38" x14ac:dyDescent="0.2">
      <c r="A6" s="5" t="s">
        <v>51</v>
      </c>
      <c r="B6" s="6" t="s">
        <v>52</v>
      </c>
      <c r="C6" s="6" t="s">
        <v>39</v>
      </c>
      <c r="D6" s="87" t="s">
        <v>40</v>
      </c>
      <c r="E6" s="6" t="s">
        <v>53</v>
      </c>
      <c r="F6" s="7"/>
    </row>
    <row r="7" spans="1:6" ht="18" x14ac:dyDescent="0.2">
      <c r="A7" s="8" t="s">
        <v>107</v>
      </c>
      <c r="B7" s="88">
        <v>5.9859999999999998</v>
      </c>
      <c r="C7" s="88">
        <v>4.0000000000000001E-3</v>
      </c>
      <c r="D7" s="88" t="s">
        <v>62</v>
      </c>
      <c r="E7" s="88" t="s">
        <v>42</v>
      </c>
      <c r="F7" s="7"/>
    </row>
    <row r="8" spans="1:6" ht="18" x14ac:dyDescent="0.2">
      <c r="A8" s="5" t="s">
        <v>85</v>
      </c>
      <c r="B8" s="6">
        <v>16.04</v>
      </c>
      <c r="C8" s="6">
        <v>0.10879999999999999</v>
      </c>
      <c r="D8" s="6" t="s">
        <v>49</v>
      </c>
      <c r="E8" s="6" t="s">
        <v>48</v>
      </c>
      <c r="F8" s="7"/>
    </row>
    <row r="9" spans="1:6" ht="18" x14ac:dyDescent="0.2">
      <c r="A9" s="5" t="s">
        <v>103</v>
      </c>
      <c r="B9" s="6">
        <v>1.1639999999999999</v>
      </c>
      <c r="C9" s="6">
        <v>0.1075</v>
      </c>
      <c r="D9" s="6" t="s">
        <v>49</v>
      </c>
      <c r="E9" s="6" t="s">
        <v>48</v>
      </c>
      <c r="F9" s="7"/>
    </row>
    <row r="10" spans="1:6" ht="18" x14ac:dyDescent="0.2">
      <c r="A10" s="5" t="s">
        <v>63</v>
      </c>
      <c r="B10" s="6">
        <v>68.17</v>
      </c>
      <c r="C10" s="6" t="s">
        <v>86</v>
      </c>
      <c r="D10" s="6" t="s">
        <v>87</v>
      </c>
      <c r="E10" s="6" t="s">
        <v>42</v>
      </c>
      <c r="F10" s="7"/>
    </row>
    <row r="11" spans="1:6" ht="18" x14ac:dyDescent="0.2">
      <c r="A11" s="5"/>
      <c r="B11" s="6"/>
      <c r="C11" s="6"/>
      <c r="D11" s="6"/>
      <c r="E11" s="6"/>
      <c r="F11" s="7"/>
    </row>
    <row r="12" spans="1:6" ht="18" x14ac:dyDescent="0.2">
      <c r="A12" s="5" t="s">
        <v>43</v>
      </c>
      <c r="B12" s="6" t="s">
        <v>44</v>
      </c>
      <c r="C12" s="6" t="s">
        <v>45</v>
      </c>
      <c r="D12" s="6" t="s">
        <v>46</v>
      </c>
      <c r="E12" s="6" t="s">
        <v>47</v>
      </c>
      <c r="F12" s="7" t="s">
        <v>39</v>
      </c>
    </row>
    <row r="13" spans="1:6" ht="18" x14ac:dyDescent="0.2">
      <c r="A13" s="8" t="s">
        <v>107</v>
      </c>
      <c r="B13" s="88">
        <v>17482</v>
      </c>
      <c r="C13" s="88">
        <v>2</v>
      </c>
      <c r="D13" s="88">
        <v>8741</v>
      </c>
      <c r="E13" s="88" t="s">
        <v>88</v>
      </c>
      <c r="F13" s="9" t="s">
        <v>89</v>
      </c>
    </row>
    <row r="14" spans="1:6" ht="18" x14ac:dyDescent="0.2">
      <c r="A14" s="5" t="s">
        <v>85</v>
      </c>
      <c r="B14" s="6">
        <v>46840</v>
      </c>
      <c r="C14" s="6">
        <v>2</v>
      </c>
      <c r="D14" s="6">
        <v>23420</v>
      </c>
      <c r="E14" s="6" t="s">
        <v>90</v>
      </c>
      <c r="F14" s="7" t="s">
        <v>91</v>
      </c>
    </row>
    <row r="15" spans="1:6" ht="18" x14ac:dyDescent="0.2">
      <c r="A15" s="5" t="s">
        <v>108</v>
      </c>
      <c r="B15" s="6">
        <v>3400</v>
      </c>
      <c r="C15" s="6">
        <v>1</v>
      </c>
      <c r="D15" s="6">
        <v>3400</v>
      </c>
      <c r="E15" s="6" t="s">
        <v>92</v>
      </c>
      <c r="F15" s="7" t="s">
        <v>93</v>
      </c>
    </row>
    <row r="16" spans="1:6" ht="18" x14ac:dyDescent="0.2">
      <c r="A16" s="5" t="s">
        <v>63</v>
      </c>
      <c r="B16" s="6">
        <v>199097</v>
      </c>
      <c r="C16" s="6">
        <v>21</v>
      </c>
      <c r="D16" s="6">
        <v>9481</v>
      </c>
      <c r="E16" s="6" t="s">
        <v>94</v>
      </c>
      <c r="F16" s="7" t="s">
        <v>95</v>
      </c>
    </row>
    <row r="17" spans="1:6" ht="18" x14ac:dyDescent="0.2">
      <c r="A17" s="5" t="s">
        <v>54</v>
      </c>
      <c r="B17" s="6">
        <v>25255</v>
      </c>
      <c r="C17" s="6">
        <v>21</v>
      </c>
      <c r="D17" s="6">
        <v>1203</v>
      </c>
      <c r="E17" s="6"/>
      <c r="F17" s="7"/>
    </row>
    <row r="18" spans="1:6" ht="18" x14ac:dyDescent="0.2">
      <c r="A18" s="5" t="s">
        <v>64</v>
      </c>
      <c r="B18" s="6"/>
      <c r="C18" s="6"/>
      <c r="D18" s="6"/>
      <c r="E18" s="6"/>
      <c r="F18" s="7"/>
    </row>
    <row r="19" spans="1:6" ht="18" x14ac:dyDescent="0.2">
      <c r="A19" s="5" t="s">
        <v>104</v>
      </c>
      <c r="B19" s="6">
        <v>110</v>
      </c>
      <c r="C19" s="6"/>
      <c r="D19" s="6"/>
      <c r="E19" s="6"/>
      <c r="F19" s="7"/>
    </row>
    <row r="20" spans="1:6" ht="18" x14ac:dyDescent="0.2">
      <c r="A20" s="5" t="s">
        <v>105</v>
      </c>
      <c r="B20" s="6">
        <v>126.8</v>
      </c>
      <c r="C20" s="6"/>
      <c r="D20" s="6"/>
      <c r="E20" s="6"/>
      <c r="F20" s="7"/>
    </row>
    <row r="21" spans="1:6" ht="18" x14ac:dyDescent="0.2">
      <c r="A21" s="5" t="s">
        <v>65</v>
      </c>
      <c r="B21" s="6">
        <v>-16.829999999999998</v>
      </c>
      <c r="C21" s="6"/>
      <c r="D21" s="6"/>
      <c r="E21" s="6"/>
      <c r="F21" s="7"/>
    </row>
    <row r="22" spans="1:6" ht="19" thickBot="1" x14ac:dyDescent="0.25">
      <c r="A22" s="5" t="s">
        <v>66</v>
      </c>
      <c r="B22" s="6">
        <v>10.01</v>
      </c>
      <c r="C22" s="6"/>
      <c r="D22" s="6"/>
      <c r="E22" s="6"/>
      <c r="F22" s="7"/>
    </row>
    <row r="23" spans="1:6" ht="19" thickBot="1" x14ac:dyDescent="0.25">
      <c r="A23" s="10" t="s">
        <v>67</v>
      </c>
      <c r="B23" s="11" t="s">
        <v>106</v>
      </c>
      <c r="C23" s="11"/>
      <c r="D23" s="11"/>
      <c r="E23" s="11"/>
      <c r="F23" s="86"/>
    </row>
    <row r="24" spans="1:6" ht="20" thickBot="1" x14ac:dyDescent="0.3">
      <c r="A24" s="85"/>
      <c r="B24" s="6"/>
      <c r="C24" s="6"/>
      <c r="D24" s="6"/>
      <c r="E24" s="6"/>
      <c r="F24" s="4"/>
    </row>
    <row r="25" spans="1:6" ht="19" x14ac:dyDescent="0.25">
      <c r="A25" s="85"/>
      <c r="B25" s="61" t="s">
        <v>159</v>
      </c>
      <c r="C25" s="62"/>
      <c r="D25" s="63"/>
      <c r="E25" s="93"/>
      <c r="F25" s="4"/>
    </row>
    <row r="26" spans="1:6" ht="19" x14ac:dyDescent="0.25">
      <c r="A26" s="85"/>
      <c r="B26" s="64" t="s">
        <v>160</v>
      </c>
      <c r="C26" s="50" t="s">
        <v>194</v>
      </c>
      <c r="D26" s="65" t="s">
        <v>195</v>
      </c>
      <c r="E26" s="50"/>
      <c r="F26" s="4"/>
    </row>
    <row r="27" spans="1:6" ht="19" x14ac:dyDescent="0.25">
      <c r="A27" s="85"/>
      <c r="B27" s="64" t="s">
        <v>161</v>
      </c>
      <c r="C27" s="50">
        <v>2.2010000000000001</v>
      </c>
      <c r="D27" s="65">
        <v>4.68</v>
      </c>
      <c r="E27" s="50"/>
      <c r="F27" s="4"/>
    </row>
    <row r="28" spans="1:6" ht="19" x14ac:dyDescent="0.25">
      <c r="A28" s="85"/>
      <c r="B28" s="64" t="s">
        <v>162</v>
      </c>
      <c r="C28" s="50">
        <v>0.3327</v>
      </c>
      <c r="D28" s="65">
        <v>9.6299999999999997E-2</v>
      </c>
      <c r="E28" s="50"/>
      <c r="F28" s="4"/>
    </row>
    <row r="29" spans="1:6" ht="19" x14ac:dyDescent="0.25">
      <c r="A29" s="85"/>
      <c r="B29" s="64" t="s">
        <v>163</v>
      </c>
      <c r="C29" s="50" t="s">
        <v>42</v>
      </c>
      <c r="D29" s="65" t="s">
        <v>42</v>
      </c>
      <c r="E29" s="50"/>
      <c r="F29" s="4"/>
    </row>
    <row r="30" spans="1:6" ht="19" x14ac:dyDescent="0.25">
      <c r="A30" s="85"/>
      <c r="B30" s="64" t="s">
        <v>164</v>
      </c>
      <c r="C30" s="50" t="s">
        <v>49</v>
      </c>
      <c r="D30" s="65" t="s">
        <v>49</v>
      </c>
      <c r="E30" s="50"/>
      <c r="F30" s="4"/>
    </row>
    <row r="31" spans="1:6" ht="20" thickBot="1" x14ac:dyDescent="0.3">
      <c r="A31" s="4"/>
      <c r="B31" s="67" t="s">
        <v>193</v>
      </c>
      <c r="C31" s="68">
        <v>24</v>
      </c>
      <c r="D31" s="69">
        <v>24</v>
      </c>
      <c r="E31" s="50"/>
      <c r="F31" s="4"/>
    </row>
    <row r="32" spans="1:6" ht="19" x14ac:dyDescent="0.25">
      <c r="A32" s="4"/>
      <c r="B32" s="4"/>
      <c r="C32" s="4"/>
      <c r="D32" s="4"/>
      <c r="E32" s="4"/>
      <c r="F32" s="4"/>
    </row>
    <row r="33" spans="1:6" ht="19" x14ac:dyDescent="0.25">
      <c r="A33" s="4"/>
      <c r="B33" s="4"/>
      <c r="C33" s="4"/>
      <c r="D33" s="4"/>
      <c r="E33" s="4"/>
      <c r="F33" s="4"/>
    </row>
    <row r="34" spans="1:6" ht="19" x14ac:dyDescent="0.25">
      <c r="A34" s="4"/>
      <c r="B34" s="4"/>
      <c r="C34" s="4"/>
      <c r="D34" s="4"/>
      <c r="E34" s="4"/>
      <c r="F34" s="4"/>
    </row>
    <row r="35" spans="1:6" ht="19" x14ac:dyDescent="0.25">
      <c r="A35" s="4"/>
      <c r="B35" s="4"/>
      <c r="C35" s="4"/>
      <c r="D35" s="4"/>
      <c r="E35" s="4"/>
      <c r="F35" s="4"/>
    </row>
    <row r="36" spans="1:6" ht="19" x14ac:dyDescent="0.25">
      <c r="A36" s="4"/>
      <c r="B36" s="4"/>
      <c r="C36" s="4"/>
      <c r="D36" s="4"/>
      <c r="E36" s="4"/>
      <c r="F36" s="4"/>
    </row>
    <row r="37" spans="1:6" ht="19" x14ac:dyDescent="0.25">
      <c r="A37" s="4"/>
      <c r="B37" s="4"/>
      <c r="C37" s="4"/>
      <c r="D37" s="4"/>
      <c r="E37" s="4"/>
      <c r="F37" s="4"/>
    </row>
    <row r="38" spans="1:6" ht="19" x14ac:dyDescent="0.25">
      <c r="A38" s="4"/>
      <c r="B38" s="4"/>
      <c r="C38" s="4"/>
      <c r="D38" s="4"/>
      <c r="E38" s="4"/>
      <c r="F38" s="4"/>
    </row>
    <row r="39" spans="1:6" ht="19" x14ac:dyDescent="0.25">
      <c r="A39" s="4"/>
      <c r="B39" s="4"/>
      <c r="C39" s="4"/>
      <c r="D39" s="4"/>
      <c r="E39" s="4"/>
      <c r="F39" s="4"/>
    </row>
    <row r="40" spans="1:6" ht="19" x14ac:dyDescent="0.25">
      <c r="A40" s="4"/>
      <c r="B40" s="4"/>
      <c r="C40" s="4"/>
      <c r="D40" s="4"/>
      <c r="E40" s="4"/>
      <c r="F40" s="4"/>
    </row>
    <row r="41" spans="1:6" ht="19" x14ac:dyDescent="0.25">
      <c r="A41" s="4"/>
      <c r="B41" s="4"/>
      <c r="C41" s="4"/>
      <c r="D41" s="4"/>
      <c r="E41" s="4"/>
      <c r="F41" s="4"/>
    </row>
    <row r="42" spans="1:6" ht="19" x14ac:dyDescent="0.25">
      <c r="A42" s="4"/>
      <c r="B42" s="4"/>
      <c r="C42" s="4"/>
      <c r="D42" s="4"/>
      <c r="E42" s="4"/>
      <c r="F42" s="4"/>
    </row>
    <row r="43" spans="1:6" ht="19" x14ac:dyDescent="0.25">
      <c r="A43" s="4"/>
      <c r="B43" s="4"/>
      <c r="C43" s="4"/>
      <c r="D43" s="4"/>
      <c r="E43" s="4"/>
      <c r="F43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A800-7B8B-E04B-9100-ABB24E685612}">
  <dimension ref="A1:N47"/>
  <sheetViews>
    <sheetView workbookViewId="0">
      <selection activeCell="E33" sqref="E33"/>
    </sheetView>
  </sheetViews>
  <sheetFormatPr baseColWidth="10" defaultRowHeight="19" x14ac:dyDescent="0.25"/>
  <cols>
    <col min="1" max="1" width="28.6640625" style="4" customWidth="1"/>
    <col min="2" max="2" width="28" style="74" customWidth="1"/>
    <col min="3" max="3" width="18.1640625" style="74" customWidth="1"/>
    <col min="4" max="4" width="23.5" style="74" customWidth="1"/>
    <col min="5" max="5" width="18.33203125" style="74" customWidth="1"/>
    <col min="6" max="6" width="16.1640625" style="4" customWidth="1"/>
    <col min="7" max="7" width="10.6640625" style="4" customWidth="1"/>
    <col min="8" max="8" width="3.33203125" style="4" customWidth="1"/>
    <col min="9" max="9" width="40.5" style="4" customWidth="1"/>
    <col min="10" max="10" width="18" style="74" customWidth="1"/>
    <col min="11" max="11" width="21.33203125" style="74" customWidth="1"/>
    <col min="12" max="12" width="15.1640625" style="74" customWidth="1"/>
    <col min="13" max="13" width="14.5" style="74" customWidth="1"/>
    <col min="14" max="14" width="17.1640625" style="74" customWidth="1"/>
    <col min="15" max="15" width="70.6640625" style="4" customWidth="1"/>
    <col min="16" max="16" width="17.83203125" style="4" customWidth="1"/>
    <col min="17" max="17" width="5" style="4" customWidth="1"/>
    <col min="18" max="18" width="10.83203125" style="4"/>
    <col min="19" max="19" width="19.1640625" style="4" customWidth="1"/>
    <col min="20" max="16384" width="10.83203125" style="4"/>
  </cols>
  <sheetData>
    <row r="1" spans="1:14" ht="39" x14ac:dyDescent="0.25">
      <c r="A1" s="75" t="s">
        <v>133</v>
      </c>
      <c r="B1" s="77"/>
      <c r="C1" s="77"/>
      <c r="D1" s="81"/>
      <c r="E1" s="81"/>
      <c r="F1" s="82"/>
      <c r="J1" s="4"/>
      <c r="K1" s="4"/>
      <c r="L1" s="4"/>
      <c r="M1" s="4"/>
      <c r="N1" s="4"/>
    </row>
    <row r="2" spans="1:14" x14ac:dyDescent="0.25">
      <c r="A2" s="66" t="s">
        <v>145</v>
      </c>
      <c r="B2" s="78"/>
      <c r="C2" s="80"/>
      <c r="F2" s="83"/>
      <c r="J2" s="4"/>
      <c r="K2" s="4"/>
      <c r="L2" s="4"/>
      <c r="M2" s="4"/>
      <c r="N2" s="4"/>
    </row>
    <row r="3" spans="1:14" x14ac:dyDescent="0.25">
      <c r="A3" s="64" t="s">
        <v>135</v>
      </c>
      <c r="B3" s="58">
        <v>2.2000000000000001E-3</v>
      </c>
      <c r="C3" s="79"/>
      <c r="F3" s="83"/>
      <c r="J3" s="4"/>
      <c r="K3" s="4"/>
      <c r="L3" s="4"/>
      <c r="M3" s="4"/>
      <c r="N3" s="4"/>
    </row>
    <row r="4" spans="1:14" x14ac:dyDescent="0.25">
      <c r="A4" s="64" t="s">
        <v>136</v>
      </c>
      <c r="B4" s="58" t="s">
        <v>137</v>
      </c>
      <c r="C4" s="79"/>
      <c r="F4" s="83"/>
      <c r="J4" s="4"/>
      <c r="K4" s="4"/>
      <c r="L4" s="4"/>
      <c r="M4" s="4"/>
      <c r="N4" s="4"/>
    </row>
    <row r="5" spans="1:14" x14ac:dyDescent="0.25">
      <c r="A5" s="64" t="s">
        <v>138</v>
      </c>
      <c r="B5" s="58" t="s">
        <v>62</v>
      </c>
      <c r="C5" s="79"/>
      <c r="F5" s="83"/>
      <c r="J5" s="4"/>
      <c r="K5" s="4"/>
      <c r="L5" s="4"/>
      <c r="M5" s="4"/>
      <c r="N5" s="4"/>
    </row>
    <row r="6" spans="1:14" x14ac:dyDescent="0.25">
      <c r="A6" s="64" t="s">
        <v>139</v>
      </c>
      <c r="B6" s="58" t="s">
        <v>42</v>
      </c>
      <c r="C6" s="79"/>
      <c r="F6" s="83"/>
      <c r="J6" s="4"/>
      <c r="K6" s="4"/>
      <c r="L6" s="4"/>
      <c r="M6" s="4"/>
      <c r="N6" s="4"/>
    </row>
    <row r="7" spans="1:14" x14ac:dyDescent="0.25">
      <c r="A7" s="64" t="s">
        <v>140</v>
      </c>
      <c r="B7" s="58">
        <v>3</v>
      </c>
      <c r="C7" s="79"/>
      <c r="F7" s="83"/>
      <c r="J7" s="4"/>
      <c r="K7" s="4"/>
      <c r="L7" s="4"/>
      <c r="M7" s="4"/>
      <c r="N7" s="4"/>
    </row>
    <row r="8" spans="1:14" x14ac:dyDescent="0.25">
      <c r="A8" s="64" t="s">
        <v>141</v>
      </c>
      <c r="B8" s="58">
        <v>12.25</v>
      </c>
      <c r="C8" s="79"/>
      <c r="F8" s="83"/>
      <c r="J8" s="4"/>
      <c r="K8" s="4"/>
      <c r="L8" s="4"/>
      <c r="M8" s="4"/>
      <c r="N8" s="4"/>
    </row>
    <row r="9" spans="1:14" x14ac:dyDescent="0.25">
      <c r="A9" s="64"/>
      <c r="B9" s="58"/>
      <c r="C9" s="79"/>
      <c r="F9" s="83"/>
      <c r="J9" s="4"/>
      <c r="K9" s="4"/>
      <c r="L9" s="4"/>
      <c r="M9" s="4"/>
      <c r="N9" s="4"/>
    </row>
    <row r="10" spans="1:14" x14ac:dyDescent="0.25">
      <c r="A10" s="64" t="s">
        <v>142</v>
      </c>
      <c r="B10" s="58"/>
      <c r="C10" s="79"/>
      <c r="F10" s="83"/>
      <c r="J10" s="4"/>
      <c r="K10" s="4"/>
      <c r="L10" s="4"/>
      <c r="M10" s="4"/>
      <c r="N10" s="4"/>
    </row>
    <row r="11" spans="1:14" x14ac:dyDescent="0.25">
      <c r="A11" s="64" t="s">
        <v>143</v>
      </c>
      <c r="B11" s="58">
        <v>3</v>
      </c>
      <c r="C11" s="79"/>
      <c r="F11" s="83"/>
      <c r="J11" s="4"/>
      <c r="K11" s="4"/>
      <c r="L11" s="4"/>
      <c r="M11" s="4"/>
      <c r="N11" s="4"/>
    </row>
    <row r="12" spans="1:14" ht="20" thickBot="1" x14ac:dyDescent="0.3">
      <c r="A12" s="64" t="s">
        <v>144</v>
      </c>
      <c r="B12" s="58">
        <v>24</v>
      </c>
      <c r="C12" s="79"/>
      <c r="F12" s="83"/>
      <c r="J12" s="4"/>
      <c r="K12" s="4"/>
      <c r="L12" s="4"/>
      <c r="M12" s="4"/>
      <c r="N12" s="4"/>
    </row>
    <row r="13" spans="1:14" ht="6" customHeight="1" thickBot="1" x14ac:dyDescent="0.3">
      <c r="A13" s="90"/>
      <c r="B13" s="91"/>
      <c r="C13" s="91"/>
      <c r="D13" s="92"/>
      <c r="E13" s="92"/>
      <c r="F13" s="92"/>
      <c r="J13" s="4"/>
      <c r="K13" s="4"/>
      <c r="L13" s="4"/>
      <c r="M13" s="4"/>
      <c r="N13" s="4"/>
    </row>
    <row r="14" spans="1:14" ht="55" x14ac:dyDescent="0.25">
      <c r="A14" s="89" t="s">
        <v>167</v>
      </c>
      <c r="B14" s="58" t="s">
        <v>147</v>
      </c>
      <c r="C14" s="58" t="s">
        <v>56</v>
      </c>
      <c r="D14" s="58" t="s">
        <v>148</v>
      </c>
      <c r="E14" s="58" t="s">
        <v>149</v>
      </c>
      <c r="F14" s="76"/>
      <c r="J14" s="4"/>
      <c r="K14" s="4"/>
      <c r="L14" s="4"/>
      <c r="M14" s="4"/>
      <c r="N14" s="4"/>
    </row>
    <row r="15" spans="1:14" x14ac:dyDescent="0.25">
      <c r="A15" s="64" t="s">
        <v>150</v>
      </c>
      <c r="B15" s="58">
        <v>-7.625</v>
      </c>
      <c r="C15" s="58" t="s">
        <v>42</v>
      </c>
      <c r="D15" s="58">
        <v>1.6299999999999999E-2</v>
      </c>
      <c r="E15" s="58">
        <v>3.1E-2</v>
      </c>
      <c r="F15" s="76" t="s">
        <v>151</v>
      </c>
      <c r="J15" s="4"/>
      <c r="K15" s="4"/>
      <c r="L15" s="4"/>
      <c r="M15" s="4"/>
      <c r="N15" s="4"/>
    </row>
    <row r="16" spans="1:14" x14ac:dyDescent="0.25">
      <c r="A16" s="64" t="s">
        <v>152</v>
      </c>
      <c r="B16" s="58">
        <v>4.625</v>
      </c>
      <c r="C16" s="58" t="s">
        <v>48</v>
      </c>
      <c r="D16" s="58">
        <v>6.6799999999999998E-2</v>
      </c>
      <c r="E16" s="58">
        <v>0.1908</v>
      </c>
      <c r="F16" s="76" t="s">
        <v>153</v>
      </c>
      <c r="J16" s="4"/>
      <c r="K16" s="4"/>
      <c r="L16" s="4"/>
      <c r="M16" s="4"/>
      <c r="N16" s="4"/>
    </row>
    <row r="17" spans="1:14" x14ac:dyDescent="0.25">
      <c r="A17" s="64" t="s">
        <v>154</v>
      </c>
      <c r="B17" s="58">
        <v>12.25</v>
      </c>
      <c r="C17" s="58" t="s">
        <v>42</v>
      </c>
      <c r="D17" s="58">
        <v>5.9999999999999995E-4</v>
      </c>
      <c r="E17" s="58">
        <v>5.0000000000000001E-4</v>
      </c>
      <c r="F17" s="76" t="s">
        <v>155</v>
      </c>
      <c r="J17" s="4"/>
      <c r="K17" s="4"/>
      <c r="L17" s="4"/>
      <c r="M17" s="4"/>
      <c r="N17" s="4"/>
    </row>
    <row r="18" spans="1:14" x14ac:dyDescent="0.25">
      <c r="A18" s="64"/>
      <c r="B18" s="58"/>
      <c r="C18" s="58"/>
      <c r="D18" s="58"/>
      <c r="E18" s="58"/>
      <c r="F18" s="76"/>
      <c r="J18" s="4"/>
      <c r="K18" s="4"/>
      <c r="L18" s="4"/>
      <c r="M18" s="4"/>
      <c r="N18" s="4"/>
    </row>
    <row r="19" spans="1:14" x14ac:dyDescent="0.25">
      <c r="A19" s="64" t="s">
        <v>156</v>
      </c>
      <c r="B19" s="58" t="s">
        <v>157</v>
      </c>
      <c r="C19" s="58" t="s">
        <v>158</v>
      </c>
      <c r="D19" s="58" t="s">
        <v>147</v>
      </c>
      <c r="E19" s="58" t="s">
        <v>57</v>
      </c>
      <c r="F19" s="76" t="s">
        <v>58</v>
      </c>
      <c r="J19" s="4"/>
      <c r="K19" s="4"/>
      <c r="L19" s="4"/>
      <c r="M19" s="4"/>
      <c r="N19" s="4"/>
    </row>
    <row r="20" spans="1:14" x14ac:dyDescent="0.25">
      <c r="A20" s="64" t="s">
        <v>150</v>
      </c>
      <c r="B20" s="58">
        <v>11.5</v>
      </c>
      <c r="C20" s="58">
        <v>19.13</v>
      </c>
      <c r="D20" s="58">
        <v>-7.625</v>
      </c>
      <c r="E20" s="58">
        <v>8</v>
      </c>
      <c r="F20" s="76">
        <v>8</v>
      </c>
      <c r="J20" s="4"/>
      <c r="K20" s="4"/>
      <c r="L20" s="4"/>
      <c r="M20" s="4"/>
      <c r="N20" s="4"/>
    </row>
    <row r="21" spans="1:14" x14ac:dyDescent="0.25">
      <c r="A21" s="64" t="s">
        <v>152</v>
      </c>
      <c r="B21" s="58">
        <v>11.5</v>
      </c>
      <c r="C21" s="58">
        <v>6.875</v>
      </c>
      <c r="D21" s="58">
        <v>4.625</v>
      </c>
      <c r="E21" s="58">
        <v>8</v>
      </c>
      <c r="F21" s="76">
        <v>8</v>
      </c>
      <c r="J21" s="4"/>
      <c r="K21" s="4"/>
      <c r="L21" s="4"/>
      <c r="M21" s="4"/>
      <c r="N21" s="4"/>
    </row>
    <row r="22" spans="1:14" ht="20" thickBot="1" x14ac:dyDescent="0.3">
      <c r="A22" s="67" t="s">
        <v>154</v>
      </c>
      <c r="B22" s="73">
        <v>19.13</v>
      </c>
      <c r="C22" s="73">
        <v>6.875</v>
      </c>
      <c r="D22" s="73">
        <v>12.25</v>
      </c>
      <c r="E22" s="73">
        <v>8</v>
      </c>
      <c r="F22" s="84">
        <v>8</v>
      </c>
      <c r="J22" s="4"/>
      <c r="K22" s="4"/>
      <c r="L22" s="4"/>
      <c r="M22" s="4"/>
      <c r="N22" s="4"/>
    </row>
    <row r="23" spans="1:14" x14ac:dyDescent="0.25">
      <c r="A23" s="6"/>
      <c r="F23" s="74"/>
      <c r="J23" s="4"/>
      <c r="K23" s="4"/>
      <c r="L23" s="4"/>
      <c r="M23" s="4"/>
      <c r="N23" s="4"/>
    </row>
    <row r="24" spans="1:14" x14ac:dyDescent="0.25">
      <c r="A24" s="6"/>
      <c r="F24" s="74"/>
      <c r="J24" s="4"/>
      <c r="K24" s="4"/>
      <c r="L24" s="4"/>
      <c r="M24" s="4"/>
      <c r="N24" s="4"/>
    </row>
    <row r="25" spans="1:14" x14ac:dyDescent="0.25">
      <c r="A25" s="6"/>
      <c r="F25" s="74"/>
      <c r="J25" s="4"/>
      <c r="K25" s="4"/>
      <c r="L25" s="4"/>
      <c r="M25" s="4"/>
      <c r="N25" s="4"/>
    </row>
    <row r="26" spans="1:14" x14ac:dyDescent="0.25">
      <c r="A26" s="6"/>
      <c r="F26" s="74"/>
      <c r="J26" s="4"/>
      <c r="K26" s="4"/>
      <c r="L26" s="4"/>
      <c r="M26" s="4"/>
      <c r="N26" s="4"/>
    </row>
    <row r="27" spans="1:14" x14ac:dyDescent="0.25">
      <c r="A27" s="6"/>
      <c r="F27" s="74"/>
      <c r="J27" s="4"/>
      <c r="K27" s="4"/>
      <c r="L27" s="4"/>
      <c r="M27" s="4"/>
      <c r="N27" s="4"/>
    </row>
    <row r="28" spans="1:14" x14ac:dyDescent="0.25">
      <c r="A28" s="6"/>
      <c r="F28" s="74"/>
      <c r="J28" s="4"/>
      <c r="K28" s="4"/>
      <c r="L28" s="4"/>
      <c r="M28" s="4"/>
      <c r="N28" s="4"/>
    </row>
    <row r="29" spans="1:14" x14ac:dyDescent="0.25">
      <c r="A29" s="6"/>
      <c r="F29" s="74"/>
      <c r="J29" s="4"/>
      <c r="K29" s="4"/>
      <c r="L29" s="4"/>
      <c r="M29" s="4"/>
      <c r="N29" s="4"/>
    </row>
    <row r="30" spans="1:14" x14ac:dyDescent="0.25">
      <c r="A30" s="74"/>
      <c r="J30" s="4"/>
      <c r="K30" s="4"/>
      <c r="L30" s="4"/>
      <c r="M30" s="4"/>
      <c r="N30" s="4"/>
    </row>
    <row r="31" spans="1:14" x14ac:dyDescent="0.25">
      <c r="A31" s="74"/>
      <c r="J31" s="4"/>
      <c r="K31" s="4"/>
      <c r="L31" s="4"/>
      <c r="M31" s="4"/>
      <c r="N31" s="4"/>
    </row>
    <row r="32" spans="1:14" x14ac:dyDescent="0.25">
      <c r="A32" s="74"/>
      <c r="J32" s="4"/>
      <c r="K32" s="4"/>
      <c r="L32" s="4"/>
      <c r="M32" s="4"/>
      <c r="N32" s="4"/>
    </row>
    <row r="33" spans="1:14" x14ac:dyDescent="0.25">
      <c r="A33" s="74"/>
      <c r="J33" s="4"/>
      <c r="K33" s="4"/>
      <c r="L33" s="4"/>
      <c r="M33" s="4"/>
      <c r="N33" s="4"/>
    </row>
    <row r="34" spans="1:14" x14ac:dyDescent="0.25">
      <c r="A34" s="74"/>
      <c r="J34" s="4"/>
      <c r="K34" s="4"/>
      <c r="L34" s="4"/>
      <c r="M34" s="4"/>
      <c r="N34" s="4"/>
    </row>
    <row r="35" spans="1:14" x14ac:dyDescent="0.25">
      <c r="A35" s="74"/>
      <c r="J35" s="4"/>
      <c r="K35" s="4"/>
      <c r="L35" s="4"/>
      <c r="M35" s="4"/>
      <c r="N35" s="4"/>
    </row>
    <row r="36" spans="1:14" x14ac:dyDescent="0.25">
      <c r="A36" s="74"/>
      <c r="J36" s="4"/>
      <c r="K36" s="4"/>
      <c r="L36" s="4"/>
      <c r="M36" s="4"/>
      <c r="N36" s="4"/>
    </row>
    <row r="37" spans="1:14" x14ac:dyDescent="0.25">
      <c r="A37" s="74"/>
      <c r="J37" s="4"/>
      <c r="K37" s="4"/>
      <c r="L37" s="4"/>
      <c r="M37" s="4"/>
      <c r="N37" s="4"/>
    </row>
    <row r="38" spans="1:14" x14ac:dyDescent="0.25">
      <c r="A38" s="74"/>
      <c r="J38" s="4"/>
      <c r="K38" s="4"/>
      <c r="L38" s="4"/>
      <c r="M38" s="4"/>
      <c r="N38" s="4"/>
    </row>
    <row r="39" spans="1:14" x14ac:dyDescent="0.25">
      <c r="A39" s="74"/>
      <c r="J39" s="4"/>
      <c r="K39" s="4"/>
      <c r="L39" s="4"/>
      <c r="M39" s="4"/>
      <c r="N39" s="4"/>
    </row>
    <row r="40" spans="1:14" x14ac:dyDescent="0.25">
      <c r="A40" s="74"/>
      <c r="J40" s="4"/>
      <c r="K40" s="4"/>
      <c r="L40" s="4"/>
      <c r="M40" s="4"/>
      <c r="N40" s="4"/>
    </row>
    <row r="41" spans="1:14" x14ac:dyDescent="0.25">
      <c r="A41" s="74"/>
      <c r="J41" s="4"/>
      <c r="K41" s="4"/>
      <c r="L41" s="4"/>
      <c r="M41" s="4"/>
      <c r="N41" s="4"/>
    </row>
    <row r="42" spans="1:14" x14ac:dyDescent="0.25">
      <c r="A42" s="74"/>
      <c r="J42" s="4"/>
      <c r="K42" s="4"/>
      <c r="L42" s="4"/>
      <c r="M42" s="4"/>
      <c r="N42" s="4"/>
    </row>
    <row r="43" spans="1:14" x14ac:dyDescent="0.25">
      <c r="A43" s="74"/>
      <c r="J43" s="4"/>
      <c r="K43" s="4"/>
      <c r="L43" s="4"/>
      <c r="M43" s="4"/>
      <c r="N43" s="4"/>
    </row>
    <row r="44" spans="1:14" x14ac:dyDescent="0.25">
      <c r="A44" s="74"/>
      <c r="J44" s="4"/>
      <c r="K44" s="4"/>
      <c r="L44" s="4"/>
      <c r="M44" s="4"/>
      <c r="N44" s="4"/>
    </row>
    <row r="45" spans="1:14" x14ac:dyDescent="0.25">
      <c r="A45" s="74"/>
      <c r="J45" s="4"/>
      <c r="K45" s="4"/>
      <c r="L45" s="4"/>
      <c r="M45" s="4"/>
      <c r="N45" s="4"/>
    </row>
    <row r="46" spans="1:14" x14ac:dyDescent="0.25">
      <c r="A46" s="74"/>
      <c r="J46" s="4"/>
      <c r="K46" s="4"/>
      <c r="L46" s="4"/>
      <c r="M46" s="4"/>
      <c r="N46" s="4"/>
    </row>
    <row r="47" spans="1:14" x14ac:dyDescent="0.25">
      <c r="F47" s="74"/>
      <c r="J47" s="4"/>
      <c r="K47" s="4"/>
      <c r="L47" s="4"/>
      <c r="M47" s="4"/>
      <c r="N47" s="4"/>
    </row>
  </sheetData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88A4-66CA-BB4D-B799-3F490AEBB654}">
  <dimension ref="A1:AD28"/>
  <sheetViews>
    <sheetView topLeftCell="C1" workbookViewId="0">
      <selection activeCell="Z23" sqref="Z23"/>
    </sheetView>
  </sheetViews>
  <sheetFormatPr baseColWidth="10" defaultColWidth="8.83203125" defaultRowHeight="21" x14ac:dyDescent="0.25"/>
  <cols>
    <col min="1" max="1" width="19.83203125" style="16" bestFit="1" customWidth="1"/>
    <col min="2" max="3" width="11.6640625" style="16" customWidth="1"/>
    <col min="4" max="4" width="11.33203125" style="16" bestFit="1" customWidth="1"/>
    <col min="5" max="5" width="11.5" style="16" bestFit="1" customWidth="1"/>
    <col min="6" max="6" width="20.83203125" style="16" customWidth="1"/>
    <col min="7" max="7" width="8.83203125" style="16" customWidth="1"/>
    <col min="8" max="10" width="8.83203125" style="16"/>
    <col min="11" max="11" width="9.83203125" style="16" customWidth="1"/>
    <col min="12" max="12" width="10.83203125" style="16" customWidth="1"/>
    <col min="13" max="13" width="9.33203125" style="16" customWidth="1"/>
    <col min="14" max="14" width="13.33203125" style="16" customWidth="1"/>
    <col min="15" max="15" width="13.5" style="16" customWidth="1"/>
    <col min="16" max="16" width="16.1640625" style="16" customWidth="1"/>
    <col min="17" max="17" width="5.6640625" style="16" customWidth="1"/>
    <col min="18" max="18" width="9.1640625" style="16" customWidth="1"/>
    <col min="19" max="19" width="8.83203125" style="16" customWidth="1"/>
    <col min="20" max="20" width="12.6640625" style="16" customWidth="1"/>
    <col min="21" max="21" width="14" style="16" customWidth="1"/>
    <col min="22" max="22" width="13.33203125" style="16" customWidth="1"/>
    <col min="23" max="23" width="8.5" style="16" customWidth="1"/>
    <col min="24" max="24" width="9.1640625" style="16" customWidth="1"/>
    <col min="25" max="25" width="8.5" style="16" customWidth="1"/>
    <col min="26" max="26" width="14.5" style="16" customWidth="1"/>
    <col min="27" max="27" width="13.83203125" style="16" customWidth="1"/>
    <col min="28" max="28" width="15.1640625" style="16" customWidth="1"/>
    <col min="29" max="16384" width="8.83203125" style="16"/>
  </cols>
  <sheetData>
    <row r="1" spans="1:30" x14ac:dyDescent="0.25">
      <c r="A1" s="16" t="s">
        <v>10</v>
      </c>
      <c r="L1" s="98" t="s">
        <v>35</v>
      </c>
      <c r="M1" s="98"/>
      <c r="N1" s="98"/>
      <c r="O1" s="98"/>
      <c r="P1" s="43"/>
      <c r="Q1" s="44"/>
      <c r="R1" s="99" t="s">
        <v>11</v>
      </c>
      <c r="S1" s="99"/>
      <c r="T1" s="99"/>
      <c r="U1" s="99"/>
      <c r="V1" s="45"/>
      <c r="X1" s="99" t="s">
        <v>12</v>
      </c>
      <c r="Y1" s="99"/>
      <c r="Z1" s="99"/>
      <c r="AA1" s="99"/>
    </row>
    <row r="2" spans="1:30" ht="88" x14ac:dyDescent="0.25">
      <c r="B2" s="16" t="s">
        <v>13</v>
      </c>
      <c r="C2" s="16" t="s">
        <v>14</v>
      </c>
      <c r="D2" s="16" t="s">
        <v>15</v>
      </c>
      <c r="E2" s="16" t="s">
        <v>16</v>
      </c>
      <c r="K2" s="31" t="s">
        <v>115</v>
      </c>
      <c r="L2" s="16" t="s">
        <v>168</v>
      </c>
      <c r="M2" s="16" t="s">
        <v>110</v>
      </c>
      <c r="N2" s="16" t="s">
        <v>111</v>
      </c>
      <c r="O2" s="16" t="s">
        <v>112</v>
      </c>
      <c r="P2" s="31" t="s">
        <v>130</v>
      </c>
      <c r="Q2" s="46"/>
      <c r="S2" s="16" t="s">
        <v>168</v>
      </c>
      <c r="T2" s="16" t="s">
        <v>17</v>
      </c>
      <c r="U2" s="16" t="s">
        <v>18</v>
      </c>
      <c r="V2" s="16" t="s">
        <v>113</v>
      </c>
      <c r="W2" s="31" t="s">
        <v>114</v>
      </c>
      <c r="X2" s="46"/>
      <c r="Z2" s="16" t="s">
        <v>168</v>
      </c>
      <c r="AA2" s="16" t="s">
        <v>110</v>
      </c>
      <c r="AB2" s="16" t="s">
        <v>111</v>
      </c>
      <c r="AC2" s="16" t="s">
        <v>113</v>
      </c>
      <c r="AD2" s="31" t="s">
        <v>114</v>
      </c>
    </row>
    <row r="3" spans="1:30" x14ac:dyDescent="0.25">
      <c r="A3" s="16" t="s">
        <v>35</v>
      </c>
      <c r="B3" s="16">
        <v>34.299999999999997</v>
      </c>
      <c r="C3" s="16">
        <v>9.3000000000000007</v>
      </c>
      <c r="D3" s="16">
        <v>7.3</v>
      </c>
      <c r="E3" s="16">
        <v>2.8</v>
      </c>
      <c r="G3" s="16" t="s">
        <v>19</v>
      </c>
      <c r="H3" s="16">
        <v>1.3200559927171696E-2</v>
      </c>
      <c r="K3" s="16" t="s">
        <v>119</v>
      </c>
      <c r="L3" s="96" t="s">
        <v>233</v>
      </c>
      <c r="M3" s="16">
        <v>21.428571428571427</v>
      </c>
      <c r="N3" s="16">
        <v>10</v>
      </c>
      <c r="O3" s="16">
        <f>N3/1.3</f>
        <v>7.6923076923076916</v>
      </c>
      <c r="P3" s="16">
        <f>O3/M3</f>
        <v>0.35897435897435898</v>
      </c>
      <c r="Q3" s="43"/>
      <c r="R3" s="16" t="s">
        <v>119</v>
      </c>
      <c r="S3" s="16" t="s">
        <v>240</v>
      </c>
      <c r="T3" s="16">
        <v>19.35483870967742</v>
      </c>
      <c r="U3" s="16">
        <v>37.931034482758619</v>
      </c>
      <c r="V3" s="16">
        <f>U3/1.3</f>
        <v>29.177718832891244</v>
      </c>
      <c r="W3" s="16">
        <f>V3/T3</f>
        <v>1.5075154730327143</v>
      </c>
      <c r="X3" s="43"/>
      <c r="Y3" s="16" t="s">
        <v>119</v>
      </c>
      <c r="Z3" s="16" t="s">
        <v>247</v>
      </c>
      <c r="AA3" s="16">
        <v>33.333333333333329</v>
      </c>
      <c r="AB3" s="16">
        <v>1</v>
      </c>
      <c r="AC3" s="16">
        <f>AB3/1.3</f>
        <v>0.76923076923076916</v>
      </c>
      <c r="AD3" s="16">
        <f>AC3/AA3</f>
        <v>2.3076923076923078E-2</v>
      </c>
    </row>
    <row r="4" spans="1:30" x14ac:dyDescent="0.25">
      <c r="A4" s="16" t="s">
        <v>11</v>
      </c>
      <c r="B4" s="16">
        <v>19.100000000000001</v>
      </c>
      <c r="C4" s="16">
        <v>21.4</v>
      </c>
      <c r="D4" s="16">
        <v>4.5</v>
      </c>
      <c r="E4" s="16">
        <v>4</v>
      </c>
      <c r="G4" s="16" t="s">
        <v>19</v>
      </c>
      <c r="H4" s="16">
        <v>0.62983149734613564</v>
      </c>
      <c r="K4" s="16" t="s">
        <v>119</v>
      </c>
      <c r="L4" s="96" t="s">
        <v>234</v>
      </c>
      <c r="M4" s="16">
        <v>3.3333333333333335</v>
      </c>
      <c r="N4" s="16">
        <v>1</v>
      </c>
      <c r="O4" s="16">
        <f t="shared" ref="O4:O9" si="0">N4/1.3</f>
        <v>0.76923076923076916</v>
      </c>
      <c r="P4" s="16">
        <f t="shared" ref="P4:P9" si="1">O4/M4</f>
        <v>0.23076923076923073</v>
      </c>
      <c r="Q4" s="43"/>
      <c r="R4" s="16" t="s">
        <v>119</v>
      </c>
      <c r="S4" s="16" t="s">
        <v>241</v>
      </c>
      <c r="T4" s="16">
        <v>46.666666666666664</v>
      </c>
      <c r="U4" s="16">
        <v>32.258064516129032</v>
      </c>
      <c r="V4" s="16">
        <f t="shared" ref="V4:V9" si="2">U4/1.3</f>
        <v>24.813895781637715</v>
      </c>
      <c r="W4" s="16">
        <f t="shared" ref="W4:W9" si="3">V4/T4</f>
        <v>0.53172633817795112</v>
      </c>
      <c r="X4" s="43"/>
      <c r="Y4" s="16" t="s">
        <v>119</v>
      </c>
      <c r="Z4" s="16" t="s">
        <v>248</v>
      </c>
      <c r="AA4" s="16">
        <v>25</v>
      </c>
      <c r="AB4" s="16">
        <v>5.5555555555555554</v>
      </c>
      <c r="AC4" s="16">
        <f t="shared" ref="AC4:AC10" si="4">AB4/1.3</f>
        <v>4.2735042735042734</v>
      </c>
      <c r="AD4" s="16">
        <f t="shared" ref="AD4:AD10" si="5">AC4/AA4</f>
        <v>0.17094017094017094</v>
      </c>
    </row>
    <row r="5" spans="1:30" x14ac:dyDescent="0.25">
      <c r="A5" s="16" t="s">
        <v>20</v>
      </c>
      <c r="B5" s="16">
        <v>24.7</v>
      </c>
      <c r="C5" s="16">
        <v>4.4000000000000004</v>
      </c>
      <c r="D5" s="16">
        <v>3.9</v>
      </c>
      <c r="E5" s="16">
        <v>3.2</v>
      </c>
      <c r="G5" s="16" t="s">
        <v>19</v>
      </c>
      <c r="H5" s="16">
        <v>2E-3</v>
      </c>
      <c r="K5" s="16" t="s">
        <v>119</v>
      </c>
      <c r="L5" s="96" t="s">
        <v>235</v>
      </c>
      <c r="M5" s="16">
        <v>35.294117647058826</v>
      </c>
      <c r="N5" s="16">
        <v>23.333333333333332</v>
      </c>
      <c r="O5" s="16">
        <f t="shared" si="0"/>
        <v>17.948717948717949</v>
      </c>
      <c r="P5" s="16">
        <f t="shared" si="1"/>
        <v>0.50854700854700852</v>
      </c>
      <c r="Q5" s="43"/>
      <c r="R5" s="16" t="s">
        <v>120</v>
      </c>
      <c r="S5" s="16" t="s">
        <v>242</v>
      </c>
      <c r="T5" s="16">
        <v>6.4516129032258061</v>
      </c>
      <c r="U5" s="16">
        <v>16.666666666666664</v>
      </c>
      <c r="V5" s="16">
        <f t="shared" si="2"/>
        <v>12.820512820512818</v>
      </c>
      <c r="W5" s="16">
        <f t="shared" si="3"/>
        <v>1.9871794871794868</v>
      </c>
      <c r="X5" s="43"/>
      <c r="Y5" s="16" t="s">
        <v>119</v>
      </c>
      <c r="Z5" s="16" t="s">
        <v>249</v>
      </c>
      <c r="AA5" s="16">
        <v>30</v>
      </c>
      <c r="AB5" s="16">
        <v>6.25</v>
      </c>
      <c r="AC5" s="16">
        <f t="shared" si="4"/>
        <v>4.8076923076923075</v>
      </c>
      <c r="AD5" s="16">
        <f t="shared" si="5"/>
        <v>0.16025641025641024</v>
      </c>
    </row>
    <row r="6" spans="1:30" x14ac:dyDescent="0.25">
      <c r="K6" s="16" t="s">
        <v>120</v>
      </c>
      <c r="L6" s="96" t="s">
        <v>236</v>
      </c>
      <c r="M6" s="16">
        <v>55.000000000000007</v>
      </c>
      <c r="N6" s="16">
        <v>7.3170731707317067</v>
      </c>
      <c r="O6" s="16">
        <f t="shared" si="0"/>
        <v>5.6285178236397746</v>
      </c>
      <c r="P6" s="16">
        <f t="shared" si="1"/>
        <v>0.10233668770254134</v>
      </c>
      <c r="Q6" s="43"/>
      <c r="R6" s="16" t="s">
        <v>120</v>
      </c>
      <c r="S6" s="16" t="s">
        <v>243</v>
      </c>
      <c r="T6" s="16">
        <v>19.35483870967742</v>
      </c>
      <c r="U6" s="16">
        <v>18.518518518518519</v>
      </c>
      <c r="V6" s="16">
        <f t="shared" si="2"/>
        <v>14.245014245014245</v>
      </c>
      <c r="W6" s="16">
        <f t="shared" si="3"/>
        <v>0.73599240265906929</v>
      </c>
      <c r="X6" s="43"/>
      <c r="Y6" s="16" t="s">
        <v>119</v>
      </c>
      <c r="Z6" s="16" t="s">
        <v>250</v>
      </c>
      <c r="AA6" s="16">
        <v>23.333333333333332</v>
      </c>
      <c r="AB6" s="16">
        <v>2.4390243902439024</v>
      </c>
      <c r="AC6" s="16">
        <f t="shared" si="4"/>
        <v>1.8761726078799248</v>
      </c>
      <c r="AD6" s="16">
        <f t="shared" si="5"/>
        <v>8.0407397480568216E-2</v>
      </c>
    </row>
    <row r="7" spans="1:30" x14ac:dyDescent="0.25">
      <c r="A7" s="16" t="s">
        <v>21</v>
      </c>
      <c r="E7" s="37" t="s">
        <v>33</v>
      </c>
      <c r="F7" s="18"/>
      <c r="G7" s="18"/>
      <c r="H7" s="19"/>
      <c r="K7" s="16" t="s">
        <v>120</v>
      </c>
      <c r="L7" s="96" t="s">
        <v>237</v>
      </c>
      <c r="M7" s="16">
        <v>16.666666666666664</v>
      </c>
      <c r="N7" s="16">
        <v>2.5</v>
      </c>
      <c r="O7" s="16">
        <f t="shared" si="0"/>
        <v>1.9230769230769229</v>
      </c>
      <c r="P7" s="16">
        <f t="shared" si="1"/>
        <v>0.11538461538461539</v>
      </c>
      <c r="Q7" s="43"/>
      <c r="R7" s="16" t="s">
        <v>120</v>
      </c>
      <c r="S7" s="16" t="s">
        <v>244</v>
      </c>
      <c r="T7" s="16">
        <v>12.903225806451612</v>
      </c>
      <c r="U7" s="16">
        <v>3.225806451612903</v>
      </c>
      <c r="V7" s="16">
        <f t="shared" si="2"/>
        <v>2.4813895781637716</v>
      </c>
      <c r="W7" s="16">
        <f t="shared" si="3"/>
        <v>0.19230769230769232</v>
      </c>
      <c r="X7" s="43"/>
      <c r="Y7" s="16" t="s">
        <v>120</v>
      </c>
      <c r="Z7" s="16" t="s">
        <v>251</v>
      </c>
      <c r="AA7" s="16">
        <v>13.333333333333334</v>
      </c>
      <c r="AB7" s="16">
        <v>10</v>
      </c>
      <c r="AC7" s="16">
        <f t="shared" si="4"/>
        <v>7.6923076923076916</v>
      </c>
      <c r="AD7" s="16">
        <f t="shared" si="5"/>
        <v>0.57692307692307687</v>
      </c>
    </row>
    <row r="8" spans="1:30" x14ac:dyDescent="0.25">
      <c r="A8" s="16" t="s">
        <v>35</v>
      </c>
      <c r="B8" s="16">
        <f>B3/C3</f>
        <v>3.6881720430107521</v>
      </c>
      <c r="C8" s="16">
        <f>C3/C3</f>
        <v>1</v>
      </c>
      <c r="E8" s="38" t="s">
        <v>35</v>
      </c>
      <c r="F8" s="39" t="s">
        <v>126</v>
      </c>
      <c r="H8" s="21"/>
      <c r="K8" s="16" t="s">
        <v>121</v>
      </c>
      <c r="L8" s="96" t="s">
        <v>238</v>
      </c>
      <c r="M8" s="16">
        <v>54.838709677419352</v>
      </c>
      <c r="N8" s="16">
        <v>6.4516129032258061</v>
      </c>
      <c r="O8" s="16">
        <f t="shared" si="0"/>
        <v>4.9627791563275432</v>
      </c>
      <c r="P8" s="16">
        <f t="shared" si="1"/>
        <v>9.0497737556561084E-2</v>
      </c>
      <c r="Q8" s="43"/>
      <c r="R8" s="16" t="s">
        <v>121</v>
      </c>
      <c r="S8" s="16" t="s">
        <v>245</v>
      </c>
      <c r="T8" s="16">
        <v>12.903225806451612</v>
      </c>
      <c r="U8" s="16">
        <v>25.806451612903224</v>
      </c>
      <c r="V8" s="16">
        <f t="shared" si="2"/>
        <v>19.851116625310173</v>
      </c>
      <c r="W8" s="16">
        <f t="shared" si="3"/>
        <v>1.5384615384615385</v>
      </c>
      <c r="X8" s="43"/>
      <c r="Y8" s="16" t="s">
        <v>120</v>
      </c>
      <c r="Z8" s="16" t="s">
        <v>252</v>
      </c>
      <c r="AA8" s="16">
        <v>12.903225806451612</v>
      </c>
      <c r="AB8" s="16">
        <v>1</v>
      </c>
      <c r="AC8" s="16">
        <f t="shared" si="4"/>
        <v>0.76923076923076916</v>
      </c>
      <c r="AD8" s="16">
        <f t="shared" si="5"/>
        <v>5.9615384615384612E-2</v>
      </c>
    </row>
    <row r="9" spans="1:30" x14ac:dyDescent="0.25">
      <c r="A9" s="16" t="s">
        <v>11</v>
      </c>
      <c r="B9" s="16">
        <f>B4/C4</f>
        <v>0.89252336448598146</v>
      </c>
      <c r="C9" s="16">
        <f>C4/C4</f>
        <v>1</v>
      </c>
      <c r="E9" s="38" t="s">
        <v>0</v>
      </c>
      <c r="F9" s="39" t="s">
        <v>127</v>
      </c>
      <c r="H9" s="21"/>
      <c r="K9" s="16" t="s">
        <v>121</v>
      </c>
      <c r="L9" s="96" t="s">
        <v>239</v>
      </c>
      <c r="M9" s="16">
        <v>53.571428571428569</v>
      </c>
      <c r="N9" s="16">
        <v>16.129032258064516</v>
      </c>
      <c r="O9" s="16">
        <f t="shared" si="0"/>
        <v>12.406947890818858</v>
      </c>
      <c r="P9" s="16">
        <f t="shared" si="1"/>
        <v>0.23159636062861869</v>
      </c>
      <c r="Q9" s="43"/>
      <c r="R9" s="16" t="s">
        <v>121</v>
      </c>
      <c r="S9" s="16" t="s">
        <v>246</v>
      </c>
      <c r="T9" s="16">
        <v>16.129032258064516</v>
      </c>
      <c r="U9" s="16">
        <v>15.625</v>
      </c>
      <c r="V9" s="16">
        <f t="shared" si="2"/>
        <v>12.019230769230768</v>
      </c>
      <c r="W9" s="16">
        <f t="shared" si="3"/>
        <v>0.7451923076923076</v>
      </c>
      <c r="X9" s="43"/>
      <c r="Y9" s="16" t="s">
        <v>121</v>
      </c>
      <c r="Z9" s="16" t="s">
        <v>253</v>
      </c>
      <c r="AA9" s="16">
        <v>46.666666666666664</v>
      </c>
      <c r="AB9" s="16">
        <v>6.666666666666667</v>
      </c>
      <c r="AC9" s="16">
        <f t="shared" si="4"/>
        <v>5.1282051282051286</v>
      </c>
      <c r="AD9" s="16">
        <f t="shared" si="5"/>
        <v>0.1098901098901099</v>
      </c>
    </row>
    <row r="10" spans="1:30" x14ac:dyDescent="0.25">
      <c r="A10" s="16" t="s">
        <v>20</v>
      </c>
      <c r="B10" s="16">
        <f>B5/C5</f>
        <v>5.6136363636363633</v>
      </c>
      <c r="C10" s="16">
        <f>C5/C5</f>
        <v>1</v>
      </c>
      <c r="E10" s="40" t="s">
        <v>31</v>
      </c>
      <c r="F10" s="41" t="s">
        <v>125</v>
      </c>
      <c r="G10" s="28"/>
      <c r="H10" s="29"/>
      <c r="Q10" s="70"/>
      <c r="X10" s="70"/>
      <c r="Y10" s="16" t="s">
        <v>121</v>
      </c>
      <c r="Z10" s="16" t="s">
        <v>254</v>
      </c>
      <c r="AA10" s="16">
        <v>13.333</v>
      </c>
      <c r="AB10" s="16">
        <v>3.3300000000000003E-2</v>
      </c>
      <c r="AC10" s="16">
        <f t="shared" si="4"/>
        <v>2.5615384615384616E-2</v>
      </c>
      <c r="AD10" s="16">
        <f t="shared" si="5"/>
        <v>1.9212018762007513E-3</v>
      </c>
    </row>
    <row r="11" spans="1:30" x14ac:dyDescent="0.25">
      <c r="K11" s="16" t="s">
        <v>109</v>
      </c>
      <c r="M11" s="13">
        <f>AVERAGE(M3:M9)</f>
        <v>34.304689617782593</v>
      </c>
      <c r="N11" s="14">
        <f>AVERAGE(N3:N9)</f>
        <v>9.5330073807650511</v>
      </c>
      <c r="O11" s="14">
        <f>AVERAGE(O3:O9)</f>
        <v>7.3330826005884999</v>
      </c>
      <c r="P11" s="15">
        <f>AVERAGE(P3:P9)</f>
        <v>0.23401514279470495</v>
      </c>
      <c r="Q11" s="70"/>
      <c r="T11" s="13">
        <f>AVERAGE(T3:T9)</f>
        <v>19.109062980030725</v>
      </c>
      <c r="U11" s="14">
        <f>AVERAGE(U3:U9)</f>
        <v>21.433077464084135</v>
      </c>
      <c r="V11" s="14">
        <f>AVERAGE(V3:V9)</f>
        <v>16.486982664680106</v>
      </c>
      <c r="W11" s="15">
        <f>AVERAGE(W3:W9)</f>
        <v>1.0340536056443943</v>
      </c>
      <c r="X11" s="71"/>
      <c r="Y11" s="15"/>
      <c r="Z11" s="15"/>
      <c r="AA11" s="15">
        <f t="shared" ref="AA11:AD11" si="6">AVERAGE(AA3:AA9)</f>
        <v>26.36712749615975</v>
      </c>
      <c r="AB11" s="15">
        <f t="shared" si="6"/>
        <v>4.7016066589237315</v>
      </c>
      <c r="AC11" s="15">
        <f t="shared" si="6"/>
        <v>3.6166205068644088</v>
      </c>
      <c r="AD11" s="15">
        <f t="shared" si="6"/>
        <v>0.16872992474037771</v>
      </c>
    </row>
    <row r="12" spans="1:30" x14ac:dyDescent="0.25">
      <c r="A12" s="16" t="s">
        <v>22</v>
      </c>
      <c r="Q12" s="70"/>
      <c r="X12" s="70"/>
    </row>
    <row r="13" spans="1:30" x14ac:dyDescent="0.25">
      <c r="A13" s="16" t="s">
        <v>35</v>
      </c>
      <c r="B13" s="16">
        <f>B3/B3</f>
        <v>1</v>
      </c>
      <c r="C13" s="16">
        <f>C3/B3</f>
        <v>0.2711370262390671</v>
      </c>
      <c r="Q13" s="70"/>
      <c r="X13" s="70"/>
    </row>
    <row r="14" spans="1:30" x14ac:dyDescent="0.25">
      <c r="A14" s="16" t="s">
        <v>11</v>
      </c>
      <c r="B14" s="16">
        <f>B4/B4</f>
        <v>1</v>
      </c>
      <c r="C14" s="16">
        <f>C4/B4</f>
        <v>1.120418848167539</v>
      </c>
      <c r="K14" s="16" t="s">
        <v>122</v>
      </c>
      <c r="M14" s="16">
        <f>AVERAGE(M3:M5)</f>
        <v>20.018674136321195</v>
      </c>
      <c r="N14" s="16">
        <f>AVERAGE(N3:N5)</f>
        <v>11.444444444444443</v>
      </c>
      <c r="O14" s="16">
        <f>AVERAGE(O3:O5)</f>
        <v>8.8034188034188023</v>
      </c>
      <c r="P14" s="16">
        <f>AVERAGE(P3:P5)</f>
        <v>0.36609686609686604</v>
      </c>
      <c r="Q14" s="70"/>
      <c r="T14" s="16">
        <f>AVERAGE(T3:T4)</f>
        <v>33.01075268817204</v>
      </c>
      <c r="U14" s="16">
        <f>AVERAGE(U3:U4)</f>
        <v>35.094549499443829</v>
      </c>
      <c r="V14" s="16">
        <f>AVERAGE(V3:V4)</f>
        <v>26.995807307264478</v>
      </c>
      <c r="W14" s="16">
        <f>AVERAGE(W3:W4)</f>
        <v>1.0196209056053327</v>
      </c>
      <c r="X14" s="70"/>
      <c r="AA14" s="16">
        <f>AVERAGE(AA3:AA6)</f>
        <v>27.916666666666664</v>
      </c>
      <c r="AB14" s="16">
        <f>AVERAGE(AB3:AB6)</f>
        <v>3.8111449864498645</v>
      </c>
      <c r="AC14" s="16">
        <f>AVERAGE(AC3:AC6)</f>
        <v>2.9316499895768184</v>
      </c>
      <c r="AD14" s="16">
        <f>AVERAGE(AD3:AD6)</f>
        <v>0.10867022543851812</v>
      </c>
    </row>
    <row r="15" spans="1:30" x14ac:dyDescent="0.25">
      <c r="A15" s="16" t="s">
        <v>20</v>
      </c>
      <c r="B15" s="16">
        <f>B5/B5</f>
        <v>1</v>
      </c>
      <c r="C15" s="16">
        <f>C5/B5</f>
        <v>0.17813765182186236</v>
      </c>
      <c r="K15" s="16" t="s">
        <v>123</v>
      </c>
      <c r="M15" s="16">
        <f>AVERAGE(M5:M6)</f>
        <v>45.14705882352942</v>
      </c>
      <c r="N15" s="16">
        <f>AVERAGE(N5:N6)</f>
        <v>15.325203252032519</v>
      </c>
      <c r="O15" s="16">
        <f>AVERAGE(O5:O6)</f>
        <v>11.788617886178862</v>
      </c>
      <c r="P15" s="16">
        <f>AVERAGE(P5:P6)</f>
        <v>0.30544184812477493</v>
      </c>
      <c r="Q15" s="70"/>
      <c r="T15" s="16">
        <f>AVERAGE(T5:T7)</f>
        <v>12.90322580645161</v>
      </c>
      <c r="U15" s="16">
        <f>AVERAGE(U5:U7)</f>
        <v>12.803663878932696</v>
      </c>
      <c r="V15" s="16">
        <f>AVERAGE(V5:V7)</f>
        <v>9.8489722145636112</v>
      </c>
      <c r="W15" s="16">
        <f>AVERAGE(W5:W7)</f>
        <v>0.97182652738208286</v>
      </c>
      <c r="X15" s="70"/>
      <c r="AA15" s="16">
        <f>AVERAGE(AA7:AA8)</f>
        <v>13.118279569892472</v>
      </c>
      <c r="AB15" s="16">
        <f>AVERAGE(AB7:AB8)</f>
        <v>5.5</v>
      </c>
      <c r="AC15" s="16">
        <f>AVERAGE(AC7:AC8)</f>
        <v>4.2307692307692299</v>
      </c>
      <c r="AD15" s="16">
        <f>AVERAGE(AD7:AD8)</f>
        <v>0.31826923076923075</v>
      </c>
    </row>
    <row r="16" spans="1:30" x14ac:dyDescent="0.25">
      <c r="K16" s="16" t="s">
        <v>124</v>
      </c>
      <c r="M16" s="16">
        <f>AVERAGE(M7:M8)</f>
        <v>35.752688172043008</v>
      </c>
      <c r="N16" s="16">
        <f>AVERAGE(N7:N8)</f>
        <v>4.475806451612903</v>
      </c>
      <c r="O16" s="16">
        <f>AVERAGE(O7:O8)</f>
        <v>3.4429280397022328</v>
      </c>
      <c r="P16" s="16">
        <f>AVERAGE(P7:P8)</f>
        <v>0.10294117647058823</v>
      </c>
      <c r="Q16" s="70"/>
      <c r="T16" s="16">
        <f>AVERAGE(T8:T9)</f>
        <v>14.516129032258064</v>
      </c>
      <c r="U16" s="16">
        <f>AVERAGE(U8:U9)</f>
        <v>20.715725806451612</v>
      </c>
      <c r="V16" s="16">
        <f>AVERAGE(V8:V9)</f>
        <v>15.935173697270471</v>
      </c>
      <c r="W16" s="16">
        <f>AVERAGE(W8:W9)</f>
        <v>1.1418269230769231</v>
      </c>
      <c r="X16" s="70"/>
      <c r="AA16" s="16">
        <f t="shared" ref="AA16:AD16" si="7">AVERAGE(AA8:AA9)</f>
        <v>29.784946236559136</v>
      </c>
      <c r="AB16" s="16">
        <f t="shared" si="7"/>
        <v>3.8333333333333335</v>
      </c>
      <c r="AC16" s="16">
        <f t="shared" si="7"/>
        <v>2.9487179487179489</v>
      </c>
      <c r="AD16" s="16">
        <f t="shared" si="7"/>
        <v>8.4752747252747257E-2</v>
      </c>
    </row>
    <row r="28" spans="12:12" x14ac:dyDescent="0.25">
      <c r="L28" s="70"/>
    </row>
  </sheetData>
  <mergeCells count="3">
    <mergeCell ref="L1:O1"/>
    <mergeCell ref="R1:U1"/>
    <mergeCell ref="X1:AA1"/>
  </mergeCells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C122-4724-CD47-A996-BB2261C0838F}">
  <dimension ref="A1:K25"/>
  <sheetViews>
    <sheetView workbookViewId="0">
      <selection activeCell="F2" sqref="F2"/>
    </sheetView>
  </sheetViews>
  <sheetFormatPr baseColWidth="10" defaultRowHeight="16" x14ac:dyDescent="0.2"/>
  <cols>
    <col min="1" max="1" width="29" customWidth="1"/>
    <col min="4" max="4" width="34.83203125" customWidth="1"/>
    <col min="5" max="5" width="25.83203125" customWidth="1"/>
    <col min="6" max="6" width="36.1640625" customWidth="1"/>
    <col min="8" max="8" width="18" bestFit="1" customWidth="1"/>
    <col min="10" max="10" width="11.1640625" customWidth="1"/>
    <col min="11" max="11" width="17.33203125" customWidth="1"/>
  </cols>
  <sheetData>
    <row r="1" spans="1:11" ht="17" thickBot="1" x14ac:dyDescent="0.25"/>
    <row r="2" spans="1:11" ht="17" x14ac:dyDescent="0.2">
      <c r="A2" s="61" t="s">
        <v>170</v>
      </c>
      <c r="B2" s="94" t="s">
        <v>171</v>
      </c>
      <c r="C2" s="62"/>
      <c r="D2" s="62"/>
      <c r="E2" s="63"/>
      <c r="F2" s="61" t="s">
        <v>196</v>
      </c>
      <c r="G2" s="62" t="s">
        <v>197</v>
      </c>
      <c r="H2" s="62" t="s">
        <v>198</v>
      </c>
      <c r="I2" s="62" t="s">
        <v>199</v>
      </c>
      <c r="J2" s="62" t="s">
        <v>200</v>
      </c>
      <c r="K2" s="63" t="s">
        <v>201</v>
      </c>
    </row>
    <row r="3" spans="1:11" ht="17" x14ac:dyDescent="0.2">
      <c r="A3" s="64"/>
      <c r="B3" s="50"/>
      <c r="C3" s="50"/>
      <c r="D3" s="50"/>
      <c r="E3" s="65"/>
      <c r="F3" s="64"/>
      <c r="G3" s="50"/>
      <c r="H3" s="50"/>
      <c r="I3" s="50"/>
      <c r="J3" s="50"/>
      <c r="K3" s="65"/>
    </row>
    <row r="4" spans="1:11" ht="17" x14ac:dyDescent="0.2">
      <c r="A4" s="64" t="s">
        <v>172</v>
      </c>
      <c r="B4" s="50" t="s">
        <v>173</v>
      </c>
      <c r="C4" s="50"/>
      <c r="D4" s="50"/>
      <c r="E4" s="65"/>
      <c r="F4" s="64" t="s">
        <v>202</v>
      </c>
      <c r="G4" s="50"/>
      <c r="H4" s="50"/>
      <c r="I4" s="50"/>
      <c r="J4" s="50"/>
      <c r="K4" s="65"/>
    </row>
    <row r="5" spans="1:11" ht="17" x14ac:dyDescent="0.2">
      <c r="A5" s="64" t="s">
        <v>174</v>
      </c>
      <c r="B5" s="50" t="s">
        <v>48</v>
      </c>
      <c r="C5" s="50"/>
      <c r="D5" s="50"/>
      <c r="E5" s="65"/>
      <c r="F5" s="64" t="s">
        <v>203</v>
      </c>
      <c r="G5" s="50">
        <v>26.97</v>
      </c>
      <c r="H5" s="50" t="s">
        <v>204</v>
      </c>
      <c r="I5" s="50" t="s">
        <v>42</v>
      </c>
      <c r="J5" s="50" t="s">
        <v>41</v>
      </c>
      <c r="K5" s="65">
        <v>3.0200000000000001E-2</v>
      </c>
    </row>
    <row r="6" spans="1:11" ht="17" x14ac:dyDescent="0.2">
      <c r="A6" s="64" t="s">
        <v>175</v>
      </c>
      <c r="B6" s="50">
        <v>0.05</v>
      </c>
      <c r="C6" s="50"/>
      <c r="D6" s="50"/>
      <c r="E6" s="65"/>
      <c r="F6" s="64" t="s">
        <v>205</v>
      </c>
      <c r="G6" s="50">
        <v>2.6219999999999999</v>
      </c>
      <c r="H6" s="50" t="s">
        <v>206</v>
      </c>
      <c r="I6" s="50" t="s">
        <v>48</v>
      </c>
      <c r="J6" s="50" t="s">
        <v>49</v>
      </c>
      <c r="K6" s="65">
        <v>0.91590000000000005</v>
      </c>
    </row>
    <row r="7" spans="1:11" ht="18" thickBot="1" x14ac:dyDescent="0.25">
      <c r="A7" s="64"/>
      <c r="B7" s="50"/>
      <c r="C7" s="50"/>
      <c r="D7" s="50"/>
      <c r="E7" s="65"/>
      <c r="F7" s="67" t="s">
        <v>207</v>
      </c>
      <c r="G7" s="68">
        <v>21.57</v>
      </c>
      <c r="H7" s="68" t="s">
        <v>208</v>
      </c>
      <c r="I7" s="68" t="s">
        <v>42</v>
      </c>
      <c r="J7" s="68" t="s">
        <v>62</v>
      </c>
      <c r="K7" s="69">
        <v>3.5000000000000001E-3</v>
      </c>
    </row>
    <row r="8" spans="1:11" ht="17" x14ac:dyDescent="0.2">
      <c r="A8" s="64" t="s">
        <v>176</v>
      </c>
      <c r="B8" s="50" t="s">
        <v>177</v>
      </c>
      <c r="C8" s="50" t="s">
        <v>178</v>
      </c>
      <c r="D8" s="50" t="s">
        <v>179</v>
      </c>
      <c r="E8" s="65" t="s">
        <v>180</v>
      </c>
    </row>
    <row r="9" spans="1:11" ht="17" x14ac:dyDescent="0.2">
      <c r="A9" s="64" t="s">
        <v>181</v>
      </c>
      <c r="B9" s="50">
        <v>0.374</v>
      </c>
      <c r="C9" s="50" t="s">
        <v>49</v>
      </c>
      <c r="D9" s="50" t="s">
        <v>48</v>
      </c>
      <c r="E9" s="65" t="s">
        <v>182</v>
      </c>
    </row>
    <row r="10" spans="1:11" ht="17" x14ac:dyDescent="0.2">
      <c r="A10" s="64" t="s">
        <v>183</v>
      </c>
      <c r="B10" s="50">
        <v>8.9999999999999998E-4</v>
      </c>
      <c r="C10" s="50" t="s">
        <v>132</v>
      </c>
      <c r="D10" s="50" t="s">
        <v>42</v>
      </c>
      <c r="E10" s="65" t="s">
        <v>184</v>
      </c>
    </row>
    <row r="11" spans="1:11" ht="17" x14ac:dyDescent="0.2">
      <c r="A11" s="95" t="s">
        <v>185</v>
      </c>
      <c r="B11" s="52">
        <v>3.0800000000000001E-2</v>
      </c>
      <c r="C11" s="52" t="s">
        <v>41</v>
      </c>
      <c r="D11" s="50" t="s">
        <v>42</v>
      </c>
      <c r="E11" s="65" t="s">
        <v>186</v>
      </c>
    </row>
    <row r="12" spans="1:11" ht="17" x14ac:dyDescent="0.2">
      <c r="A12" s="64"/>
      <c r="B12" s="50"/>
      <c r="C12" s="50"/>
      <c r="D12" s="50"/>
      <c r="E12" s="65"/>
    </row>
    <row r="13" spans="1:11" ht="17" x14ac:dyDescent="0.2">
      <c r="A13" s="64" t="s">
        <v>187</v>
      </c>
      <c r="B13" s="50" t="s">
        <v>0</v>
      </c>
      <c r="C13" s="50" t="s">
        <v>188</v>
      </c>
      <c r="D13" s="50"/>
      <c r="E13" s="65"/>
    </row>
    <row r="14" spans="1:11" ht="17" x14ac:dyDescent="0.2">
      <c r="A14" s="64" t="s">
        <v>189</v>
      </c>
      <c r="B14" s="50">
        <v>0</v>
      </c>
      <c r="C14" s="50">
        <v>0</v>
      </c>
      <c r="D14" s="50"/>
      <c r="E14" s="65"/>
    </row>
    <row r="15" spans="1:11" ht="17" x14ac:dyDescent="0.2">
      <c r="A15" s="64" t="s">
        <v>190</v>
      </c>
      <c r="B15" s="50">
        <v>6.1639999999999997</v>
      </c>
      <c r="C15" s="50">
        <v>38</v>
      </c>
      <c r="D15" s="50"/>
      <c r="E15" s="65"/>
    </row>
    <row r="16" spans="1:11" ht="17" x14ac:dyDescent="0.2">
      <c r="A16" s="64" t="s">
        <v>191</v>
      </c>
      <c r="B16" s="50">
        <v>0</v>
      </c>
      <c r="C16" s="50">
        <v>0</v>
      </c>
      <c r="D16" s="50"/>
      <c r="E16" s="65"/>
    </row>
    <row r="17" spans="1:5" ht="18" thickBot="1" x14ac:dyDescent="0.25">
      <c r="A17" s="67" t="s">
        <v>192</v>
      </c>
      <c r="B17" s="68">
        <v>10.199999999999999</v>
      </c>
      <c r="C17" s="68">
        <v>104</v>
      </c>
      <c r="D17" s="68"/>
      <c r="E17" s="69"/>
    </row>
    <row r="18" spans="1:5" ht="17" x14ac:dyDescent="0.2">
      <c r="A18" s="61" t="s">
        <v>159</v>
      </c>
      <c r="B18" s="62" t="s">
        <v>194</v>
      </c>
      <c r="C18" s="63" t="s">
        <v>195</v>
      </c>
    </row>
    <row r="19" spans="1:5" ht="17" x14ac:dyDescent="0.2">
      <c r="A19" s="64" t="s">
        <v>160</v>
      </c>
      <c r="B19" s="50"/>
      <c r="C19" s="65"/>
    </row>
    <row r="20" spans="1:5" ht="17" x14ac:dyDescent="0.2">
      <c r="A20" s="64" t="s">
        <v>161</v>
      </c>
      <c r="B20" s="50">
        <v>2.8180000000000001</v>
      </c>
      <c r="C20" s="65">
        <v>5.2930000000000001</v>
      </c>
    </row>
    <row r="21" spans="1:5" ht="17" x14ac:dyDescent="0.2">
      <c r="A21" s="64" t="s">
        <v>162</v>
      </c>
      <c r="B21" s="50">
        <v>0.24440000000000001</v>
      </c>
      <c r="C21" s="65">
        <v>7.0900000000000005E-2</v>
      </c>
    </row>
    <row r="22" spans="1:5" ht="17" x14ac:dyDescent="0.2">
      <c r="A22" s="64" t="s">
        <v>163</v>
      </c>
      <c r="B22" s="50" t="s">
        <v>42</v>
      </c>
      <c r="C22" s="65" t="s">
        <v>42</v>
      </c>
    </row>
    <row r="23" spans="1:5" ht="17" x14ac:dyDescent="0.2">
      <c r="A23" s="64" t="s">
        <v>164</v>
      </c>
      <c r="B23" s="50" t="s">
        <v>49</v>
      </c>
      <c r="C23" s="65" t="s">
        <v>49</v>
      </c>
    </row>
    <row r="24" spans="1:5" ht="17" x14ac:dyDescent="0.2">
      <c r="A24" s="64"/>
      <c r="B24" s="50"/>
      <c r="C24" s="65"/>
    </row>
    <row r="25" spans="1:5" ht="18" thickBot="1" x14ac:dyDescent="0.25">
      <c r="A25" s="67" t="s">
        <v>193</v>
      </c>
      <c r="B25" s="68">
        <v>22</v>
      </c>
      <c r="C25" s="69">
        <v>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2A90-CFB9-7142-A90E-8FA8F1D8444C}">
  <dimension ref="A1:J47"/>
  <sheetViews>
    <sheetView workbookViewId="0">
      <selection activeCell="A19" sqref="A19"/>
    </sheetView>
  </sheetViews>
  <sheetFormatPr baseColWidth="10" defaultRowHeight="21" x14ac:dyDescent="0.25"/>
  <cols>
    <col min="1" max="1" width="50.1640625" style="16" customWidth="1"/>
    <col min="2" max="2" width="14.5" style="16" customWidth="1"/>
    <col min="3" max="3" width="22.6640625" style="16" customWidth="1"/>
    <col min="4" max="9" width="10.83203125" style="16"/>
    <col min="10" max="10" width="10.83203125" style="35"/>
    <col min="11" max="11" width="70.6640625" style="16" customWidth="1"/>
    <col min="12" max="12" width="13.6640625" style="16" customWidth="1"/>
    <col min="13" max="13" width="19.1640625" style="16" customWidth="1"/>
    <col min="14" max="14" width="18.33203125" style="16" customWidth="1"/>
    <col min="15" max="15" width="23.5" style="16" customWidth="1"/>
    <col min="16" max="16384" width="10.83203125" style="16"/>
  </cols>
  <sheetData>
    <row r="1" spans="1:10" x14ac:dyDescent="0.25">
      <c r="A1" s="53" t="s">
        <v>134</v>
      </c>
      <c r="J1" s="16"/>
    </row>
    <row r="2" spans="1:10" x14ac:dyDescent="0.25">
      <c r="A2" s="49" t="s">
        <v>38</v>
      </c>
      <c r="B2" s="54" t="s">
        <v>131</v>
      </c>
      <c r="J2" s="16"/>
    </row>
    <row r="3" spans="1:10" x14ac:dyDescent="0.25">
      <c r="A3" s="49" t="s">
        <v>39</v>
      </c>
      <c r="B3" s="48">
        <v>5.9999999999999995E-4</v>
      </c>
      <c r="J3" s="16"/>
    </row>
    <row r="4" spans="1:10" x14ac:dyDescent="0.25">
      <c r="A4" s="49" t="s">
        <v>96</v>
      </c>
      <c r="B4" s="47" t="s">
        <v>102</v>
      </c>
      <c r="J4" s="16"/>
    </row>
    <row r="5" spans="1:10" x14ac:dyDescent="0.25">
      <c r="A5" s="49" t="s">
        <v>40</v>
      </c>
      <c r="B5" s="47" t="s">
        <v>132</v>
      </c>
      <c r="J5" s="16"/>
    </row>
    <row r="6" spans="1:10" x14ac:dyDescent="0.25">
      <c r="A6" s="49" t="s">
        <v>97</v>
      </c>
      <c r="B6" s="47" t="s">
        <v>42</v>
      </c>
      <c r="J6" s="16"/>
    </row>
    <row r="7" spans="1:10" x14ac:dyDescent="0.25">
      <c r="A7" s="49" t="s">
        <v>98</v>
      </c>
      <c r="B7" s="47">
        <v>3</v>
      </c>
      <c r="J7" s="16"/>
    </row>
    <row r="8" spans="1:10" x14ac:dyDescent="0.25">
      <c r="A8" s="49" t="s">
        <v>99</v>
      </c>
      <c r="B8" s="47">
        <v>12.02</v>
      </c>
      <c r="J8" s="16"/>
    </row>
    <row r="9" spans="1:10" x14ac:dyDescent="0.25">
      <c r="A9" s="49"/>
      <c r="B9" s="47"/>
      <c r="J9" s="16"/>
    </row>
    <row r="10" spans="1:10" x14ac:dyDescent="0.25">
      <c r="A10" s="49" t="s">
        <v>68</v>
      </c>
      <c r="B10" s="47"/>
      <c r="J10" s="16"/>
    </row>
    <row r="11" spans="1:10" x14ac:dyDescent="0.25">
      <c r="A11" s="49" t="s">
        <v>100</v>
      </c>
      <c r="B11" s="47">
        <v>3</v>
      </c>
      <c r="J11" s="16"/>
    </row>
    <row r="12" spans="1:10" x14ac:dyDescent="0.25">
      <c r="A12" s="49" t="s">
        <v>101</v>
      </c>
      <c r="B12" s="47">
        <v>22</v>
      </c>
      <c r="J12" s="16"/>
    </row>
    <row r="13" spans="1:10" x14ac:dyDescent="0.25">
      <c r="A13" s="55"/>
      <c r="B13" s="56"/>
      <c r="C13" s="35"/>
      <c r="D13" s="35"/>
      <c r="E13" s="35"/>
      <c r="F13" s="35"/>
      <c r="G13" s="35"/>
      <c r="J13" s="16"/>
    </row>
    <row r="14" spans="1:10" x14ac:dyDescent="0.25">
      <c r="J14" s="16"/>
    </row>
    <row r="15" spans="1:10" x14ac:dyDescent="0.25">
      <c r="A15" s="51" t="s">
        <v>165</v>
      </c>
      <c r="B15" s="50">
        <v>1</v>
      </c>
      <c r="C15" s="50"/>
      <c r="D15" s="50"/>
      <c r="E15" s="50"/>
      <c r="F15" s="50"/>
      <c r="G15" s="47"/>
      <c r="J15" s="16"/>
    </row>
    <row r="16" spans="1:10" x14ac:dyDescent="0.25">
      <c r="A16" s="51" t="s">
        <v>166</v>
      </c>
      <c r="B16" s="50">
        <v>3</v>
      </c>
      <c r="C16" s="50"/>
      <c r="D16" s="50"/>
      <c r="E16" s="50"/>
      <c r="F16" s="50"/>
      <c r="G16" s="47"/>
      <c r="J16" s="16"/>
    </row>
    <row r="17" spans="1:10" x14ac:dyDescent="0.25">
      <c r="A17" s="51" t="s">
        <v>55</v>
      </c>
      <c r="B17" s="50">
        <v>0.05</v>
      </c>
      <c r="C17" s="50"/>
      <c r="D17" s="50"/>
      <c r="E17" s="50"/>
      <c r="F17" s="50"/>
      <c r="G17" s="47"/>
      <c r="J17" s="16"/>
    </row>
    <row r="18" spans="1:10" x14ac:dyDescent="0.25">
      <c r="A18" s="51"/>
      <c r="B18" s="50"/>
      <c r="C18" s="50"/>
      <c r="D18" s="50"/>
      <c r="E18" s="50"/>
      <c r="F18" s="50"/>
      <c r="G18" s="47"/>
      <c r="J18" s="16"/>
    </row>
    <row r="19" spans="1:10" ht="37" x14ac:dyDescent="0.25">
      <c r="A19" s="57" t="s">
        <v>146</v>
      </c>
      <c r="B19" s="50" t="s">
        <v>147</v>
      </c>
      <c r="C19" s="50" t="s">
        <v>56</v>
      </c>
      <c r="D19" s="50" t="s">
        <v>148</v>
      </c>
      <c r="E19" s="50" t="s">
        <v>149</v>
      </c>
      <c r="F19" s="50"/>
      <c r="G19" s="47"/>
      <c r="J19" s="16"/>
    </row>
    <row r="20" spans="1:10" x14ac:dyDescent="0.25">
      <c r="A20" s="51" t="s">
        <v>150</v>
      </c>
      <c r="B20" s="50">
        <v>-7.7140000000000004</v>
      </c>
      <c r="C20" s="50" t="s">
        <v>42</v>
      </c>
      <c r="D20" s="50">
        <v>1.0500000000000001E-2</v>
      </c>
      <c r="E20" s="52">
        <v>0.02</v>
      </c>
      <c r="F20" s="50" t="s">
        <v>151</v>
      </c>
      <c r="G20" s="47"/>
      <c r="J20" s="16"/>
    </row>
    <row r="21" spans="1:10" x14ac:dyDescent="0.25">
      <c r="A21" s="51" t="s">
        <v>152</v>
      </c>
      <c r="B21" s="50">
        <v>3</v>
      </c>
      <c r="C21" s="50" t="s">
        <v>48</v>
      </c>
      <c r="D21" s="50">
        <v>0.128</v>
      </c>
      <c r="E21" s="52">
        <v>0.36570000000000003</v>
      </c>
      <c r="F21" s="50" t="s">
        <v>153</v>
      </c>
      <c r="G21" s="47"/>
      <c r="J21" s="16"/>
    </row>
    <row r="22" spans="1:10" x14ac:dyDescent="0.25">
      <c r="A22" s="51" t="s">
        <v>154</v>
      </c>
      <c r="B22" s="50">
        <v>10.71</v>
      </c>
      <c r="C22" s="50" t="s">
        <v>42</v>
      </c>
      <c r="D22" s="50">
        <v>1.2999999999999999E-3</v>
      </c>
      <c r="E22" s="52">
        <v>1.1999999999999999E-3</v>
      </c>
      <c r="F22" s="50" t="s">
        <v>155</v>
      </c>
      <c r="G22" s="47"/>
      <c r="J22" s="16"/>
    </row>
    <row r="23" spans="1:10" x14ac:dyDescent="0.25">
      <c r="A23" s="51"/>
      <c r="B23" s="50"/>
      <c r="C23" s="50"/>
      <c r="D23" s="50"/>
      <c r="E23" s="50"/>
      <c r="F23" s="50"/>
      <c r="G23" s="47"/>
      <c r="J23" s="16"/>
    </row>
    <row r="24" spans="1:10" x14ac:dyDescent="0.25">
      <c r="A24" s="51" t="s">
        <v>156</v>
      </c>
      <c r="B24" s="50" t="s">
        <v>157</v>
      </c>
      <c r="C24" s="50" t="s">
        <v>158</v>
      </c>
      <c r="D24" s="50" t="s">
        <v>147</v>
      </c>
      <c r="E24" s="50" t="s">
        <v>57</v>
      </c>
      <c r="F24" s="50" t="s">
        <v>58</v>
      </c>
      <c r="J24" s="16"/>
    </row>
    <row r="25" spans="1:10" x14ac:dyDescent="0.25">
      <c r="A25" s="51" t="s">
        <v>150</v>
      </c>
      <c r="B25" s="50">
        <v>9.4290000000000003</v>
      </c>
      <c r="C25" s="50">
        <v>17.14</v>
      </c>
      <c r="D25" s="50">
        <v>-7.7140000000000004</v>
      </c>
      <c r="E25" s="50">
        <v>7</v>
      </c>
      <c r="F25" s="50">
        <v>7</v>
      </c>
      <c r="J25" s="16"/>
    </row>
    <row r="26" spans="1:10" x14ac:dyDescent="0.25">
      <c r="A26" s="51" t="s">
        <v>152</v>
      </c>
      <c r="B26" s="50">
        <v>9.4290000000000003</v>
      </c>
      <c r="C26" s="50">
        <v>6.4290000000000003</v>
      </c>
      <c r="D26" s="50">
        <v>3</v>
      </c>
      <c r="E26" s="50">
        <v>7</v>
      </c>
      <c r="F26" s="50">
        <v>7</v>
      </c>
      <c r="G26" s="50"/>
      <c r="J26" s="16"/>
    </row>
    <row r="27" spans="1:10" x14ac:dyDescent="0.25">
      <c r="A27" s="51" t="s">
        <v>154</v>
      </c>
      <c r="B27" s="50">
        <v>17.14</v>
      </c>
      <c r="C27" s="50">
        <v>6.4290000000000003</v>
      </c>
      <c r="D27" s="50">
        <v>10.71</v>
      </c>
      <c r="E27" s="50">
        <v>7</v>
      </c>
      <c r="F27" s="50">
        <v>7</v>
      </c>
      <c r="G27" s="50"/>
      <c r="J27" s="16"/>
    </row>
    <row r="28" spans="1:10" x14ac:dyDescent="0.25">
      <c r="A28" s="51"/>
      <c r="B28" s="50"/>
      <c r="C28" s="50"/>
      <c r="D28" s="50"/>
      <c r="E28" s="50"/>
      <c r="F28" s="50"/>
      <c r="G28" s="50"/>
      <c r="J28" s="16"/>
    </row>
    <row r="29" spans="1:10" x14ac:dyDescent="0.25">
      <c r="A29" s="59"/>
      <c r="B29" s="60"/>
      <c r="C29" s="60"/>
      <c r="D29" s="60"/>
      <c r="E29" s="60"/>
      <c r="F29" s="60"/>
      <c r="G29" s="60"/>
      <c r="J29" s="16"/>
    </row>
    <row r="30" spans="1:10" x14ac:dyDescent="0.25">
      <c r="A30" s="53"/>
      <c r="B30" s="50"/>
      <c r="C30" s="50"/>
      <c r="D30" s="50"/>
      <c r="E30" s="50"/>
      <c r="F30" s="50"/>
      <c r="G30" s="50"/>
      <c r="J30" s="16"/>
    </row>
    <row r="31" spans="1:10" x14ac:dyDescent="0.25">
      <c r="A31" s="51"/>
      <c r="B31" s="50"/>
      <c r="C31" s="50"/>
      <c r="D31" s="50"/>
      <c r="F31" s="50"/>
      <c r="G31" s="50"/>
      <c r="J31" s="16"/>
    </row>
    <row r="32" spans="1:10" x14ac:dyDescent="0.25">
      <c r="A32" s="51"/>
      <c r="B32" s="50"/>
      <c r="C32" s="50"/>
      <c r="D32" s="50"/>
      <c r="E32" s="50"/>
      <c r="F32" s="50"/>
      <c r="G32" s="50"/>
      <c r="J32" s="16"/>
    </row>
    <row r="33" spans="1:10" x14ac:dyDescent="0.25">
      <c r="A33" s="51"/>
      <c r="B33" s="50"/>
      <c r="C33" s="50"/>
      <c r="D33" s="50"/>
      <c r="E33" s="50"/>
      <c r="F33" s="50"/>
      <c r="G33" s="50"/>
      <c r="J33" s="16"/>
    </row>
    <row r="34" spans="1:10" x14ac:dyDescent="0.25">
      <c r="A34" s="51"/>
      <c r="B34" s="50"/>
      <c r="C34" s="50"/>
      <c r="D34" s="50"/>
      <c r="E34" s="50"/>
      <c r="F34" s="50"/>
      <c r="G34" s="50"/>
      <c r="J34" s="16"/>
    </row>
    <row r="35" spans="1:10" x14ac:dyDescent="0.25">
      <c r="A35" s="51"/>
      <c r="B35" s="50"/>
      <c r="C35" s="50"/>
      <c r="D35" s="50"/>
      <c r="E35" s="50"/>
      <c r="F35" s="50"/>
      <c r="G35" s="50"/>
      <c r="J35" s="16"/>
    </row>
    <row r="36" spans="1:10" x14ac:dyDescent="0.25">
      <c r="A36" s="51"/>
      <c r="B36" s="50"/>
      <c r="C36" s="50"/>
      <c r="D36" s="50"/>
      <c r="E36" s="50"/>
      <c r="F36" s="50"/>
      <c r="G36" s="50"/>
      <c r="J36" s="16"/>
    </row>
    <row r="37" spans="1:10" x14ac:dyDescent="0.25">
      <c r="J37" s="16"/>
    </row>
    <row r="38" spans="1:10" x14ac:dyDescent="0.25">
      <c r="J38" s="16"/>
    </row>
    <row r="39" spans="1:10" x14ac:dyDescent="0.25">
      <c r="J39" s="16"/>
    </row>
    <row r="40" spans="1:10" x14ac:dyDescent="0.25">
      <c r="J40" s="16"/>
    </row>
    <row r="41" spans="1:10" x14ac:dyDescent="0.25">
      <c r="J41" s="16"/>
    </row>
    <row r="42" spans="1:10" x14ac:dyDescent="0.25">
      <c r="J42" s="16"/>
    </row>
    <row r="43" spans="1:10" x14ac:dyDescent="0.25">
      <c r="J43" s="16"/>
    </row>
    <row r="44" spans="1:10" x14ac:dyDescent="0.25">
      <c r="J44" s="16"/>
    </row>
    <row r="45" spans="1:10" x14ac:dyDescent="0.25">
      <c r="J45" s="16"/>
    </row>
    <row r="46" spans="1:10" x14ac:dyDescent="0.25">
      <c r="J46" s="16"/>
    </row>
    <row r="47" spans="1:10" x14ac:dyDescent="0.25">
      <c r="J4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AMPAtoNMDA EPSC&amp;ratio data</vt:lpstr>
      <vt:lpstr>AMPAtoNMDA EPSCXCond stats </vt:lpstr>
      <vt:lpstr>AMPAtoNMDA RatioXcond stats</vt:lpstr>
      <vt:lpstr>AMPAtoNMDA failure rate data</vt:lpstr>
      <vt:lpstr>AMPAtoNMDA FR Stats</vt:lpstr>
      <vt:lpstr>AMPAtoNMDA FRR-Stats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RobertW Greene</dc:creator>
  <cp:lastModifiedBy>RobertW Greene</cp:lastModifiedBy>
  <cp:lastPrinted>2024-02-05T15:18:03Z</cp:lastPrinted>
  <dcterms:created xsi:type="dcterms:W3CDTF">2023-12-06T22:37:05Z</dcterms:created>
  <dcterms:modified xsi:type="dcterms:W3CDTF">2024-11-15T16:04:35Z</dcterms:modified>
</cp:coreProperties>
</file>