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B4636674-750A-3C4D-B15B-3655C5DB0CE2}" xr6:coauthVersionLast="47" xr6:coauthVersionMax="47" xr10:uidLastSave="{00000000-0000-0000-0000-000000000000}"/>
  <bookViews>
    <workbookView xWindow="20780" yWindow="5900" windowWidth="27640" windowHeight="16940" xr2:uid="{0AECC305-1BCA-F64A-8B00-85340857EE93}"/>
  </bookViews>
  <sheets>
    <sheet name="Panel 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J25" i="1" s="1"/>
  <c r="C25" i="1"/>
  <c r="B25" i="1"/>
  <c r="I24" i="1"/>
  <c r="H24" i="1"/>
  <c r="D24" i="1"/>
  <c r="E24" i="1" s="1"/>
  <c r="I23" i="1"/>
  <c r="H23" i="1"/>
  <c r="D23" i="1"/>
  <c r="E23" i="1" s="1"/>
  <c r="I22" i="1"/>
  <c r="H22" i="1"/>
  <c r="J22" i="1" s="1"/>
  <c r="C22" i="1"/>
  <c r="B22" i="1"/>
  <c r="I21" i="1"/>
  <c r="H21" i="1"/>
  <c r="C21" i="1"/>
  <c r="B21" i="1"/>
  <c r="I10" i="1"/>
  <c r="H10" i="1"/>
  <c r="C10" i="1"/>
  <c r="B10" i="1"/>
  <c r="I9" i="1"/>
  <c r="H9" i="1"/>
  <c r="D9" i="1"/>
  <c r="E9" i="1" s="1"/>
  <c r="C9" i="1"/>
  <c r="B9" i="1"/>
  <c r="I8" i="1"/>
  <c r="H8" i="1"/>
  <c r="C8" i="1"/>
  <c r="B8" i="1"/>
  <c r="I7" i="1"/>
  <c r="H7" i="1"/>
  <c r="C7" i="1"/>
  <c r="B7" i="1"/>
  <c r="I6" i="1"/>
  <c r="H6" i="1"/>
  <c r="C6" i="1"/>
  <c r="B6" i="1"/>
  <c r="K23" i="1" l="1"/>
  <c r="K21" i="1"/>
  <c r="K24" i="1"/>
  <c r="E7" i="1"/>
  <c r="K9" i="1"/>
  <c r="E8" i="1"/>
  <c r="D8" i="1"/>
  <c r="J10" i="1"/>
  <c r="K10" i="1" s="1"/>
  <c r="D25" i="1"/>
  <c r="E25" i="1" s="1"/>
  <c r="K22" i="1"/>
  <c r="K25" i="1"/>
  <c r="D22" i="1"/>
  <c r="E22" i="1" s="1"/>
  <c r="J23" i="1"/>
  <c r="D7" i="1"/>
  <c r="D6" i="1"/>
  <c r="J9" i="1"/>
  <c r="D21" i="1"/>
  <c r="J8" i="1"/>
  <c r="K8" i="1" s="1"/>
  <c r="J7" i="1"/>
  <c r="K7" i="1" s="1"/>
  <c r="J6" i="1"/>
  <c r="J11" i="1" s="1"/>
  <c r="D10" i="1"/>
  <c r="E10" i="1" s="1"/>
  <c r="J21" i="1"/>
  <c r="J26" i="1" s="1"/>
  <c r="J24" i="1"/>
  <c r="K26" i="1" l="1"/>
  <c r="K27" i="1"/>
  <c r="K28" i="1" s="1"/>
  <c r="D11" i="1"/>
  <c r="E6" i="1"/>
  <c r="D26" i="1"/>
  <c r="K6" i="1"/>
  <c r="E21" i="1"/>
  <c r="E26" i="1" l="1"/>
  <c r="E27" i="1"/>
  <c r="E28" i="1" s="1"/>
  <c r="K12" i="1"/>
  <c r="K13" i="1" s="1"/>
  <c r="K11" i="1"/>
  <c r="E12" i="1"/>
  <c r="E13" i="1" s="1"/>
  <c r="E30" i="1"/>
  <c r="E31" i="1" s="1"/>
  <c r="E11" i="1"/>
  <c r="N6" i="1"/>
  <c r="N7" i="1" s="1"/>
  <c r="K30" i="1"/>
  <c r="K31" i="1" s="1"/>
</calcChain>
</file>

<file path=xl/sharedStrings.xml><?xml version="1.0" encoding="utf-8"?>
<sst xmlns="http://schemas.openxmlformats.org/spreadsheetml/2006/main" count="74" uniqueCount="37">
  <si>
    <t>Day 7</t>
  </si>
  <si>
    <t>Looking at ducts</t>
  </si>
  <si>
    <t>Measuring whether I can observe the release of sebum. Bursting sebocytes</t>
  </si>
  <si>
    <t>bursting seb</t>
  </si>
  <si>
    <t>aRW</t>
  </si>
  <si>
    <t>Yes</t>
  </si>
  <si>
    <t>No</t>
  </si>
  <si>
    <t>Total</t>
  </si>
  <si>
    <t>Yes%</t>
  </si>
  <si>
    <t>aJAG1</t>
  </si>
  <si>
    <t>1-1</t>
  </si>
  <si>
    <t>2-6</t>
  </si>
  <si>
    <t>t.test</t>
  </si>
  <si>
    <t>1-2</t>
  </si>
  <si>
    <t>2-7</t>
  </si>
  <si>
    <t>tdist</t>
  </si>
  <si>
    <t>1-3</t>
  </si>
  <si>
    <t>2-8</t>
  </si>
  <si>
    <t>1-4</t>
  </si>
  <si>
    <t>2-9</t>
  </si>
  <si>
    <t>1-5</t>
  </si>
  <si>
    <t>2-10</t>
  </si>
  <si>
    <t>Average</t>
  </si>
  <si>
    <t>stdev</t>
  </si>
  <si>
    <t>sem</t>
  </si>
  <si>
    <t>aJAG2</t>
  </si>
  <si>
    <t>aJ1J2</t>
  </si>
  <si>
    <t>3-11</t>
  </si>
  <si>
    <t>4-16</t>
  </si>
  <si>
    <t>3-12</t>
  </si>
  <si>
    <t>4-17</t>
  </si>
  <si>
    <t>3-13</t>
  </si>
  <si>
    <t>4-18</t>
  </si>
  <si>
    <t>3-14</t>
  </si>
  <si>
    <t>4-19</t>
  </si>
  <si>
    <t>3-15</t>
  </si>
  <si>
    <t>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</si>
</sst>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49" fontId="0" fillId="0" borderId="0" xfId="0" applyNumberFormat="1" applyAlignment="1">
      <alignment horizontal="right"/>
    </xf>
    <xf numFmtId="9" fontId="0" fillId="0" borderId="0" xfId="1" applyFont="1"/>
    <xf numFmtId="49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9" fontId="2" fillId="0" borderId="0" xfId="0" applyNumberFormat="1" applyFont="1"/>
    <xf numFmtId="49" fontId="2" fillId="0" borderId="0" xfId="0" applyNumberFormat="1" applyFont="1" applyAlignment="1">
      <alignment horizontal="right"/>
    </xf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([1]MSR18032!$E$68,[1]MSR18032!$K$68,[1]MSR18032!$E$83,[1]MSR18032!$K$83)</c:f>
                <c:numCache>
                  <c:formatCode>General</c:formatCode>
                  <c:ptCount val="4"/>
                  <c:pt idx="0">
                    <c:v>5.3005646023381987E-2</c:v>
                  </c:pt>
                  <c:pt idx="1">
                    <c:v>4.4931185933168007E-2</c:v>
                  </c:pt>
                  <c:pt idx="2">
                    <c:v>5.3595518174411549E-2</c:v>
                  </c:pt>
                  <c:pt idx="3">
                    <c:v>2.7587979931110965E-2</c:v>
                  </c:pt>
                </c:numCache>
              </c:numRef>
            </c:plus>
            <c:minus>
              <c:numRef>
                <c:f>([1]MSR18032!$E$68,[1]MSR18032!$K$68,[1]MSR18032!$E$83,[1]MSR18032!$K$83)</c:f>
                <c:numCache>
                  <c:formatCode>General</c:formatCode>
                  <c:ptCount val="4"/>
                  <c:pt idx="0">
                    <c:v>5.3005646023381987E-2</c:v>
                  </c:pt>
                  <c:pt idx="1">
                    <c:v>4.4931185933168007E-2</c:v>
                  </c:pt>
                  <c:pt idx="2">
                    <c:v>5.3595518174411549E-2</c:v>
                  </c:pt>
                  <c:pt idx="3">
                    <c:v>2.7587979931110965E-2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4"/>
              <c:pt idx="0">
                <c:v>aRW</c:v>
              </c:pt>
              <c:pt idx="1">
                <c:v> aJ1</c:v>
              </c:pt>
              <c:pt idx="2">
                <c:v> aJ2</c:v>
              </c:pt>
              <c:pt idx="3">
                <c:v>aJ1J2</c:v>
              </c:pt>
            </c:strLit>
          </c:cat>
          <c:val>
            <c:numRef>
              <c:f>([1]MSR18032!$E$66,[1]MSR18032!$K$66,[1]MSR18032!$E$81,[1]MSR18032!$K$81)</c:f>
              <c:numCache>
                <c:formatCode>0%</c:formatCode>
                <c:ptCount val="4"/>
                <c:pt idx="0">
                  <c:v>0.54217171717171719</c:v>
                </c:pt>
                <c:pt idx="1">
                  <c:v>0.51062271062271058</c:v>
                </c:pt>
                <c:pt idx="2">
                  <c:v>0.56375624375624367</c:v>
                </c:pt>
                <c:pt idx="3">
                  <c:v>0.46249028749028753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4-FD40-82D2-3EEF91FC9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723567"/>
        <c:axId val="870403215"/>
      </c:barChart>
      <c:catAx>
        <c:axId val="8707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403215"/>
        <c:crosses val="autoZero"/>
        <c:auto val="1"/>
        <c:lblAlgn val="ctr"/>
        <c:lblOffset val="100"/>
        <c:tickMarkSkip val="1"/>
        <c:noMultiLvlLbl val="0"/>
      </c:catAx>
      <c:valAx>
        <c:axId val="8704032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72356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15</xdr:row>
      <xdr:rowOff>0</xdr:rowOff>
    </xdr:from>
    <xdr:to>
      <xdr:col>17</xdr:col>
      <xdr:colOff>722397</xdr:colOff>
      <xdr:row>28</xdr:row>
      <xdr:rowOff>187406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965E3A-CE3E-C047-BDCB-9CFB54683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bidis1/Documents/Lab%20stuff/Projects/Sebocyte%20project/Data/SG%20quantificaiton.xlsx" TargetMode="External"/><Relationship Id="rId1" Type="http://schemas.openxmlformats.org/officeDocument/2006/relationships/externalLinkPath" Target="/Users/abidis1/Documents/Lab%20stuff/Projects/Sebocyte%20project/Data/SG%20quantificai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R17412"/>
      <sheetName val="MSR18032"/>
      <sheetName val="MSR18057"/>
      <sheetName val="MSR20289"/>
      <sheetName val="MSR23403"/>
      <sheetName val="N1ICD,FASN 3d"/>
      <sheetName val="FASN, Adipo"/>
      <sheetName val="Ki67, FASN 7d"/>
      <sheetName val="Lrig1, AR"/>
      <sheetName val="N1ICD,FASN 7d"/>
      <sheetName val="AR, FASN 14d"/>
    </sheetNames>
    <sheetDataSet>
      <sheetData sheetId="0"/>
      <sheetData sheetId="1">
        <row r="66">
          <cell r="E66">
            <v>0.54217171717171719</v>
          </cell>
          <cell r="K66">
            <v>0.51062271062271058</v>
          </cell>
        </row>
        <row r="68">
          <cell r="E68">
            <v>5.3005646023381987E-2</v>
          </cell>
          <cell r="K68">
            <v>4.4931185933168007E-2</v>
          </cell>
        </row>
        <row r="81">
          <cell r="E81">
            <v>0.56375624375624367</v>
          </cell>
          <cell r="K81">
            <v>0.46249028749028753</v>
          </cell>
        </row>
        <row r="83">
          <cell r="E83">
            <v>5.3595518174411549E-2</v>
          </cell>
          <cell r="K83">
            <v>2.7587979931110965E-2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2F28-4DBE-E54C-A20F-71F5E382E2E1}">
  <dimension ref="A1:N31"/>
  <sheetViews>
    <sheetView tabSelected="1" workbookViewId="0">
      <selection activeCell="O12" sqref="O12"/>
    </sheetView>
  </sheetViews>
  <sheetFormatPr baseColWidth="10" defaultRowHeight="16" x14ac:dyDescent="0.2"/>
  <sheetData>
    <row r="1" spans="1:14" x14ac:dyDescent="0.2">
      <c r="A1" t="s">
        <v>0</v>
      </c>
      <c r="B1" t="s">
        <v>1</v>
      </c>
      <c r="G1" t="s">
        <v>0</v>
      </c>
      <c r="H1" t="s">
        <v>1</v>
      </c>
    </row>
    <row r="2" spans="1:14" x14ac:dyDescent="0.2">
      <c r="A2" t="s">
        <v>2</v>
      </c>
      <c r="G2" t="s">
        <v>2</v>
      </c>
    </row>
    <row r="4" spans="1:14" x14ac:dyDescent="0.2">
      <c r="B4" s="1" t="s">
        <v>3</v>
      </c>
      <c r="H4" s="1" t="s">
        <v>3</v>
      </c>
    </row>
    <row r="5" spans="1:14" x14ac:dyDescent="0.2">
      <c r="A5" s="1" t="s">
        <v>4</v>
      </c>
      <c r="B5" t="s">
        <v>5</v>
      </c>
      <c r="C5" s="1" t="s">
        <v>6</v>
      </c>
      <c r="D5" s="1" t="s">
        <v>7</v>
      </c>
      <c r="E5" s="1" t="s">
        <v>8</v>
      </c>
      <c r="G5" s="2" t="s">
        <v>9</v>
      </c>
      <c r="H5" t="s">
        <v>5</v>
      </c>
      <c r="I5" s="1" t="s">
        <v>6</v>
      </c>
      <c r="J5" s="1" t="s">
        <v>7</v>
      </c>
      <c r="K5" s="1" t="s">
        <v>8</v>
      </c>
    </row>
    <row r="6" spans="1:14" x14ac:dyDescent="0.2">
      <c r="A6" s="3" t="s">
        <v>10</v>
      </c>
      <c r="B6">
        <f>SUM(2,2,3,2,2,1)</f>
        <v>12</v>
      </c>
      <c r="C6">
        <f>SUM(2,1,1,2)</f>
        <v>6</v>
      </c>
      <c r="D6">
        <f>SUM(B6:C6)</f>
        <v>18</v>
      </c>
      <c r="E6" s="4">
        <f>B6/D6</f>
        <v>0.66666666666666663</v>
      </c>
      <c r="G6" s="5" t="s">
        <v>11</v>
      </c>
      <c r="H6">
        <f>SUM(1,3,2,3,2,2,1)</f>
        <v>14</v>
      </c>
      <c r="I6">
        <f>SUM(1,3,1,2,3,2)</f>
        <v>12</v>
      </c>
      <c r="J6">
        <f>SUM(H6:I6)</f>
        <v>26</v>
      </c>
      <c r="K6" s="4">
        <f>H6/J6</f>
        <v>0.53846153846153844</v>
      </c>
      <c r="M6" s="1" t="s">
        <v>12</v>
      </c>
      <c r="N6" s="1">
        <f>_xlfn.T.TEST(E6:E10,K6:K10,2,2)</f>
        <v>0.66187231780146627</v>
      </c>
    </row>
    <row r="7" spans="1:14" x14ac:dyDescent="0.2">
      <c r="A7" s="3" t="s">
        <v>13</v>
      </c>
      <c r="B7">
        <f>SUM(2,1,1,1)</f>
        <v>5</v>
      </c>
      <c r="C7">
        <f>SUM(1,2,1)</f>
        <v>4</v>
      </c>
      <c r="D7">
        <f t="shared" ref="D7:D10" si="0">SUM(B7:C7)</f>
        <v>9</v>
      </c>
      <c r="E7" s="4">
        <f t="shared" ref="E7:E10" si="1">B7/D7</f>
        <v>0.55555555555555558</v>
      </c>
      <c r="G7" s="5" t="s">
        <v>14</v>
      </c>
      <c r="H7">
        <f>SUM(1,1)</f>
        <v>2</v>
      </c>
      <c r="I7">
        <f>SUM(2,1,1)</f>
        <v>4</v>
      </c>
      <c r="J7">
        <f t="shared" ref="J7:J10" si="2">SUM(H7:I7)</f>
        <v>6</v>
      </c>
      <c r="K7" s="4">
        <f t="shared" ref="K7:K10" si="3">H7/J7</f>
        <v>0.33333333333333331</v>
      </c>
      <c r="M7" s="1" t="s">
        <v>15</v>
      </c>
      <c r="N7" s="1">
        <f>TDIST(N6,5,2)</f>
        <v>0.53733349948861897</v>
      </c>
    </row>
    <row r="8" spans="1:14" x14ac:dyDescent="0.2">
      <c r="A8" s="3" t="s">
        <v>16</v>
      </c>
      <c r="B8">
        <f>SUM(1,2,1)</f>
        <v>4</v>
      </c>
      <c r="C8">
        <f>SUM(2,3,1,1)</f>
        <v>7</v>
      </c>
      <c r="D8">
        <f t="shared" si="0"/>
        <v>11</v>
      </c>
      <c r="E8" s="4">
        <f t="shared" si="1"/>
        <v>0.36363636363636365</v>
      </c>
      <c r="G8" s="5" t="s">
        <v>17</v>
      </c>
      <c r="H8">
        <f>SUM(2,2,2,1,1)</f>
        <v>8</v>
      </c>
      <c r="I8">
        <f>SUM(1,3,1,1)</f>
        <v>6</v>
      </c>
      <c r="J8">
        <f t="shared" si="2"/>
        <v>14</v>
      </c>
      <c r="K8" s="4">
        <f t="shared" si="3"/>
        <v>0.5714285714285714</v>
      </c>
    </row>
    <row r="9" spans="1:14" x14ac:dyDescent="0.2">
      <c r="A9" s="3" t="s">
        <v>18</v>
      </c>
      <c r="B9">
        <f>SUM(1,3,1,1,1,1,2,2,3)</f>
        <v>15</v>
      </c>
      <c r="C9">
        <f>SUM(2,1,2,1,1,2)</f>
        <v>9</v>
      </c>
      <c r="D9">
        <f t="shared" si="0"/>
        <v>24</v>
      </c>
      <c r="E9" s="4">
        <f t="shared" si="1"/>
        <v>0.625</v>
      </c>
      <c r="G9" s="5" t="s">
        <v>19</v>
      </c>
      <c r="H9">
        <f>SUM(1,1,2,1,2)</f>
        <v>7</v>
      </c>
      <c r="I9">
        <f>SUM(1,1,1,2,1)</f>
        <v>6</v>
      </c>
      <c r="J9">
        <f t="shared" si="2"/>
        <v>13</v>
      </c>
      <c r="K9" s="4">
        <f t="shared" si="3"/>
        <v>0.53846153846153844</v>
      </c>
    </row>
    <row r="10" spans="1:14" x14ac:dyDescent="0.2">
      <c r="A10" s="3" t="s">
        <v>20</v>
      </c>
      <c r="B10">
        <f>SUM(1,1)</f>
        <v>2</v>
      </c>
      <c r="C10">
        <f>SUM(1,1)</f>
        <v>2</v>
      </c>
      <c r="D10">
        <f t="shared" si="0"/>
        <v>4</v>
      </c>
      <c r="E10" s="4">
        <f t="shared" si="1"/>
        <v>0.5</v>
      </c>
      <c r="G10" s="5" t="s">
        <v>21</v>
      </c>
      <c r="H10">
        <f>SUM(2,2)</f>
        <v>4</v>
      </c>
      <c r="I10">
        <f>SUM(2,1)</f>
        <v>3</v>
      </c>
      <c r="J10">
        <f t="shared" si="2"/>
        <v>7</v>
      </c>
      <c r="K10" s="4">
        <f t="shared" si="3"/>
        <v>0.5714285714285714</v>
      </c>
    </row>
    <row r="11" spans="1:14" x14ac:dyDescent="0.2">
      <c r="A11" s="6" t="s">
        <v>22</v>
      </c>
      <c r="D11">
        <f>SUM(D6:D10)</f>
        <v>66</v>
      </c>
      <c r="E11" s="7">
        <f>AVERAGE(E6:E10)</f>
        <v>0.54217171717171719</v>
      </c>
      <c r="G11" s="6" t="s">
        <v>22</v>
      </c>
      <c r="J11">
        <f>SUM(J6:J10)</f>
        <v>66</v>
      </c>
      <c r="K11" s="7">
        <f>AVERAGE(K6:K10)</f>
        <v>0.51062271062271058</v>
      </c>
    </row>
    <row r="12" spans="1:14" x14ac:dyDescent="0.2">
      <c r="A12" s="8" t="s">
        <v>23</v>
      </c>
      <c r="E12" s="7">
        <f>STDEV(E6:E10)</f>
        <v>0.11852422769957353</v>
      </c>
      <c r="G12" s="8" t="s">
        <v>23</v>
      </c>
      <c r="K12" s="7">
        <f>STDEV(K6:K10)</f>
        <v>0.100469186056246</v>
      </c>
    </row>
    <row r="13" spans="1:14" x14ac:dyDescent="0.2">
      <c r="A13" s="8" t="s">
        <v>24</v>
      </c>
      <c r="E13" s="9">
        <f>E12/SQRT(5)</f>
        <v>5.3005646023381987E-2</v>
      </c>
      <c r="G13" s="8" t="s">
        <v>24</v>
      </c>
      <c r="K13" s="9">
        <f>K12/SQRT(5)</f>
        <v>4.4931185933168007E-2</v>
      </c>
    </row>
    <row r="16" spans="1:14" x14ac:dyDescent="0.2">
      <c r="A16" t="s">
        <v>0</v>
      </c>
      <c r="B16" t="s">
        <v>1</v>
      </c>
      <c r="G16" t="s">
        <v>0</v>
      </c>
      <c r="H16" t="s">
        <v>1</v>
      </c>
    </row>
    <row r="17" spans="1:11" x14ac:dyDescent="0.2">
      <c r="A17" t="s">
        <v>2</v>
      </c>
      <c r="G17" t="s">
        <v>2</v>
      </c>
    </row>
    <row r="19" spans="1:11" x14ac:dyDescent="0.2">
      <c r="B19" s="1" t="s">
        <v>3</v>
      </c>
      <c r="H19" s="1" t="s">
        <v>3</v>
      </c>
    </row>
    <row r="20" spans="1:11" x14ac:dyDescent="0.2">
      <c r="A20" s="1" t="s">
        <v>25</v>
      </c>
      <c r="B20" t="s">
        <v>5</v>
      </c>
      <c r="C20" s="1" t="s">
        <v>6</v>
      </c>
      <c r="D20" s="1" t="s">
        <v>7</v>
      </c>
      <c r="E20" s="1" t="s">
        <v>8</v>
      </c>
      <c r="G20" s="1" t="s">
        <v>26</v>
      </c>
      <c r="H20" t="s">
        <v>5</v>
      </c>
      <c r="I20" s="1" t="s">
        <v>6</v>
      </c>
      <c r="J20" s="1" t="s">
        <v>7</v>
      </c>
      <c r="K20" s="1" t="s">
        <v>8</v>
      </c>
    </row>
    <row r="21" spans="1:11" x14ac:dyDescent="0.2">
      <c r="A21" s="3" t="s">
        <v>27</v>
      </c>
      <c r="B21">
        <f>SUM(1,1,1,2,1,1,3,2,1,4)</f>
        <v>17</v>
      </c>
      <c r="C21">
        <f>SUM(1,1,1,2,2,1,1)</f>
        <v>9</v>
      </c>
      <c r="D21">
        <f>SUM(B21:C21)</f>
        <v>26</v>
      </c>
      <c r="E21" s="4">
        <f>B21/D21</f>
        <v>0.65384615384615385</v>
      </c>
      <c r="G21" s="3" t="s">
        <v>28</v>
      </c>
      <c r="H21">
        <f>SUM(1,2)</f>
        <v>3</v>
      </c>
      <c r="I21">
        <f>SUM(2,1)</f>
        <v>3</v>
      </c>
      <c r="J21">
        <f>SUM(H21:I21)</f>
        <v>6</v>
      </c>
      <c r="K21" s="4">
        <f>H21/J21</f>
        <v>0.5</v>
      </c>
    </row>
    <row r="22" spans="1:11" x14ac:dyDescent="0.2">
      <c r="A22" s="3" t="s">
        <v>29</v>
      </c>
      <c r="B22">
        <f>SUM(1,1,1,1,1)</f>
        <v>5</v>
      </c>
      <c r="C22">
        <f>SUM(1,2,2,2,2)</f>
        <v>9</v>
      </c>
      <c r="D22">
        <f t="shared" ref="D22:D25" si="4">SUM(B22:C22)</f>
        <v>14</v>
      </c>
      <c r="E22" s="4">
        <f t="shared" ref="E22:E25" si="5">B22/D22</f>
        <v>0.35714285714285715</v>
      </c>
      <c r="G22" s="3" t="s">
        <v>30</v>
      </c>
      <c r="H22">
        <f>SUM(1,1,1,1)</f>
        <v>4</v>
      </c>
      <c r="I22">
        <f>SUM(1,1,2,1)</f>
        <v>5</v>
      </c>
      <c r="J22">
        <f t="shared" ref="J22:J25" si="6">SUM(H22:I22)</f>
        <v>9</v>
      </c>
      <c r="K22" s="4">
        <f t="shared" ref="K22:K25" si="7">H22/J22</f>
        <v>0.44444444444444442</v>
      </c>
    </row>
    <row r="23" spans="1:11" x14ac:dyDescent="0.2">
      <c r="A23" s="3" t="s">
        <v>31</v>
      </c>
      <c r="B23">
        <v>7</v>
      </c>
      <c r="C23">
        <v>4</v>
      </c>
      <c r="D23">
        <f t="shared" si="4"/>
        <v>11</v>
      </c>
      <c r="E23" s="4">
        <f t="shared" si="5"/>
        <v>0.63636363636363635</v>
      </c>
      <c r="G23" s="3" t="s">
        <v>32</v>
      </c>
      <c r="H23">
        <f>SUM(2,2,1,1,1)</f>
        <v>7</v>
      </c>
      <c r="I23">
        <f>SUM(2,2,2)</f>
        <v>6</v>
      </c>
      <c r="J23">
        <f t="shared" si="6"/>
        <v>13</v>
      </c>
      <c r="K23" s="4">
        <f t="shared" si="7"/>
        <v>0.53846153846153844</v>
      </c>
    </row>
    <row r="24" spans="1:11" x14ac:dyDescent="0.2">
      <c r="A24" s="3" t="s">
        <v>33</v>
      </c>
      <c r="B24">
        <v>6</v>
      </c>
      <c r="C24">
        <v>4</v>
      </c>
      <c r="D24">
        <f t="shared" si="4"/>
        <v>10</v>
      </c>
      <c r="E24" s="4">
        <f t="shared" si="5"/>
        <v>0.6</v>
      </c>
      <c r="G24" s="3" t="s">
        <v>34</v>
      </c>
      <c r="H24">
        <f>SUM(1,1,1)</f>
        <v>3</v>
      </c>
      <c r="I24">
        <f>SUM(2,1,1,1)</f>
        <v>5</v>
      </c>
      <c r="J24">
        <f t="shared" si="6"/>
        <v>8</v>
      </c>
      <c r="K24" s="4">
        <f t="shared" si="7"/>
        <v>0.375</v>
      </c>
    </row>
    <row r="25" spans="1:11" x14ac:dyDescent="0.2">
      <c r="A25" s="3" t="s">
        <v>35</v>
      </c>
      <c r="B25">
        <f>SUM(2,2)</f>
        <v>4</v>
      </c>
      <c r="C25">
        <f>SUM(2,1)</f>
        <v>3</v>
      </c>
      <c r="D25">
        <f t="shared" si="4"/>
        <v>7</v>
      </c>
      <c r="E25" s="4">
        <f t="shared" si="5"/>
        <v>0.5714285714285714</v>
      </c>
      <c r="G25" s="3" t="s">
        <v>36</v>
      </c>
      <c r="H25">
        <f>SUM(1,1,2,1)</f>
        <v>5</v>
      </c>
      <c r="I25">
        <f>SUM(1,1,2,1,1)</f>
        <v>6</v>
      </c>
      <c r="J25">
        <f t="shared" si="6"/>
        <v>11</v>
      </c>
      <c r="K25" s="4">
        <f t="shared" si="7"/>
        <v>0.45454545454545453</v>
      </c>
    </row>
    <row r="26" spans="1:11" x14ac:dyDescent="0.2">
      <c r="A26" s="6" t="s">
        <v>22</v>
      </c>
      <c r="D26">
        <f>SUM(D21:D25)</f>
        <v>68</v>
      </c>
      <c r="E26" s="7">
        <f>AVERAGE(E21:E25)</f>
        <v>0.56375624375624367</v>
      </c>
      <c r="G26" s="6" t="s">
        <v>22</v>
      </c>
      <c r="J26">
        <f>SUM(J21:J25)</f>
        <v>47</v>
      </c>
      <c r="K26" s="7">
        <f>AVERAGE(K21:K25)</f>
        <v>0.46249028749028753</v>
      </c>
    </row>
    <row r="27" spans="1:11" x14ac:dyDescent="0.2">
      <c r="A27" s="8" t="s">
        <v>23</v>
      </c>
      <c r="E27" s="7">
        <f>STDEV(E21:E25)</f>
        <v>0.11984322192730966</v>
      </c>
      <c r="G27" s="8" t="s">
        <v>23</v>
      </c>
      <c r="K27" s="7">
        <f>STDEV(K21:K25)</f>
        <v>6.1688598487864087E-2</v>
      </c>
    </row>
    <row r="28" spans="1:11" x14ac:dyDescent="0.2">
      <c r="A28" s="8" t="s">
        <v>24</v>
      </c>
      <c r="E28" s="9">
        <f>E27/SQRT(5)</f>
        <v>5.3595518174411549E-2</v>
      </c>
      <c r="G28" s="8" t="s">
        <v>24</v>
      </c>
      <c r="K28" s="9">
        <f>K27/SQRT(5)</f>
        <v>2.7587979931110965E-2</v>
      </c>
    </row>
    <row r="30" spans="1:11" x14ac:dyDescent="0.2">
      <c r="D30" s="1" t="s">
        <v>12</v>
      </c>
      <c r="E30">
        <f>_xlfn.T.TEST(E6:E10,E21:E25,2,2)</f>
        <v>0.78188964495614022</v>
      </c>
      <c r="J30" s="1" t="s">
        <v>12</v>
      </c>
      <c r="K30">
        <f>_xlfn.T.TEST(E6:E10,K21:K25,2,2)</f>
        <v>0.21909794378801387</v>
      </c>
    </row>
    <row r="31" spans="1:11" x14ac:dyDescent="0.2">
      <c r="D31" s="1" t="s">
        <v>15</v>
      </c>
      <c r="E31">
        <f>TDIST(E30,5,2)</f>
        <v>0.46966779452283119</v>
      </c>
      <c r="J31" s="1" t="s">
        <v>15</v>
      </c>
      <c r="K31">
        <f>TDIST(K30,5,2)</f>
        <v>0.83523673259826314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2024-09-19T18:01:25Z</dcterms:created>
  <dcterms:modified xsi:type="dcterms:W3CDTF">2024-09-19T18:05:01Z</dcterms:modified>
</cp:coreProperties>
</file>