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Development Assays\"/>
    </mc:Choice>
  </mc:AlternateContent>
  <xr:revisionPtr revIDLastSave="0" documentId="13_ncr:1_{DE652E14-0573-49AA-B7FF-454BB22CDDB3}" xr6:coauthVersionLast="47" xr6:coauthVersionMax="47" xr10:uidLastSave="{00000000-0000-0000-0000-000000000000}"/>
  <bookViews>
    <workbookView xWindow="-108" yWindow="-108" windowWidth="23256" windowHeight="12456" xr2:uid="{9F2C0623-1535-4F4D-9D91-5790835A374D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1" l="1"/>
  <c r="M7" i="1"/>
  <c r="M8" i="1"/>
  <c r="L7" i="1"/>
  <c r="L8" i="1"/>
  <c r="L6" i="1"/>
  <c r="M6" i="1"/>
  <c r="K31" i="2" l="1"/>
  <c r="L32" i="2"/>
  <c r="K33" i="2"/>
  <c r="K34" i="2"/>
  <c r="N24" i="2"/>
  <c r="M24" i="2"/>
  <c r="L24" i="2"/>
  <c r="K24" i="2"/>
  <c r="N23" i="2"/>
  <c r="M23" i="2"/>
  <c r="L23" i="2"/>
  <c r="K23" i="2"/>
  <c r="N22" i="2"/>
  <c r="M22" i="2"/>
  <c r="L22" i="2"/>
  <c r="K22" i="2"/>
  <c r="K32" i="2" s="1"/>
  <c r="N21" i="2"/>
  <c r="M21" i="2"/>
  <c r="L21" i="2"/>
  <c r="K21" i="2"/>
  <c r="N20" i="2"/>
  <c r="M20" i="2"/>
  <c r="L20" i="2"/>
  <c r="K20" i="2"/>
  <c r="K30" i="2" s="1"/>
  <c r="N19" i="2"/>
  <c r="M19" i="2"/>
  <c r="L19" i="2"/>
  <c r="K19" i="2"/>
  <c r="K29" i="2" s="1"/>
  <c r="N18" i="2"/>
  <c r="M18" i="2"/>
  <c r="L18" i="2"/>
  <c r="K18" i="2"/>
  <c r="K28" i="2" s="1"/>
  <c r="N17" i="2"/>
  <c r="N25" i="2" s="1"/>
  <c r="M17" i="2"/>
  <c r="M25" i="2" s="1"/>
  <c r="O25" i="2" s="1"/>
  <c r="L17" i="2"/>
  <c r="L31" i="2" s="1"/>
  <c r="K17" i="2"/>
  <c r="C32" i="2"/>
  <c r="B32" i="2"/>
  <c r="D32" i="2" s="1"/>
  <c r="F26" i="2"/>
  <c r="E26" i="2"/>
  <c r="D26" i="2"/>
  <c r="C26" i="2"/>
  <c r="B26" i="2"/>
  <c r="A26" i="2"/>
  <c r="F25" i="2"/>
  <c r="E25" i="2"/>
  <c r="D25" i="2"/>
  <c r="C25" i="2"/>
  <c r="B25" i="2"/>
  <c r="A25" i="2"/>
  <c r="F24" i="2"/>
  <c r="E24" i="2"/>
  <c r="D24" i="2"/>
  <c r="C24" i="2"/>
  <c r="B24" i="2"/>
  <c r="A24" i="2"/>
  <c r="F23" i="2"/>
  <c r="E23" i="2"/>
  <c r="D23" i="2"/>
  <c r="C23" i="2"/>
  <c r="B23" i="2"/>
  <c r="A23" i="2"/>
  <c r="F22" i="2"/>
  <c r="E22" i="2"/>
  <c r="D22" i="2"/>
  <c r="C22" i="2"/>
  <c r="B22" i="2"/>
  <c r="A22" i="2"/>
  <c r="F21" i="2"/>
  <c r="E21" i="2"/>
  <c r="D21" i="2"/>
  <c r="C21" i="2"/>
  <c r="B21" i="2"/>
  <c r="A21" i="2"/>
  <c r="F20" i="2"/>
  <c r="E20" i="2"/>
  <c r="D20" i="2"/>
  <c r="C20" i="2"/>
  <c r="B20" i="2"/>
  <c r="A20" i="2"/>
  <c r="F19" i="2"/>
  <c r="B31" i="2" s="1"/>
  <c r="E19" i="2"/>
  <c r="D19" i="2"/>
  <c r="C19" i="2"/>
  <c r="B19" i="2"/>
  <c r="A19" i="2"/>
  <c r="C30" i="2" s="1"/>
  <c r="P25" i="2"/>
  <c r="C31" i="2" l="1"/>
  <c r="D31" i="2" s="1"/>
  <c r="G21" i="2" s="1"/>
  <c r="I21" i="2" s="1"/>
  <c r="M32" i="2"/>
  <c r="O32" i="2" s="1"/>
  <c r="M28" i="2"/>
  <c r="M31" i="2"/>
  <c r="N31" i="2" s="1"/>
  <c r="M33" i="2"/>
  <c r="R33" i="2" s="1"/>
  <c r="M34" i="2"/>
  <c r="M29" i="2"/>
  <c r="M30" i="2"/>
  <c r="S32" i="2"/>
  <c r="L28" i="2"/>
  <c r="L30" i="2"/>
  <c r="L29" i="2"/>
  <c r="N29" i="2" s="1"/>
  <c r="L34" i="2"/>
  <c r="N34" i="2" s="1"/>
  <c r="L33" i="2"/>
  <c r="R28" i="2"/>
  <c r="R32" i="2"/>
  <c r="P28" i="2"/>
  <c r="O28" i="2"/>
  <c r="R29" i="2"/>
  <c r="R31" i="2"/>
  <c r="R34" i="2"/>
  <c r="P32" i="2"/>
  <c r="R30" i="2"/>
  <c r="O29" i="2"/>
  <c r="P30" i="2"/>
  <c r="S31" i="2"/>
  <c r="O31" i="2"/>
  <c r="S34" i="2"/>
  <c r="S30" i="2"/>
  <c r="O30" i="2"/>
  <c r="P29" i="2"/>
  <c r="S29" i="2"/>
  <c r="G26" i="2"/>
  <c r="I26" i="2" s="1"/>
  <c r="G24" i="2"/>
  <c r="G19" i="2"/>
  <c r="G23" i="2"/>
  <c r="G22" i="2"/>
  <c r="G25" i="2"/>
  <c r="I25" i="2" s="1"/>
  <c r="G20" i="2"/>
  <c r="I20" i="2" s="1"/>
  <c r="I30" i="2"/>
  <c r="G30" i="2"/>
  <c r="B30" i="2"/>
  <c r="D30" i="2" s="1"/>
  <c r="E30" i="2" s="1"/>
  <c r="F30" i="2" s="1"/>
  <c r="H20" i="2"/>
  <c r="H25" i="2"/>
  <c r="H26" i="2"/>
  <c r="Q29" i="2"/>
  <c r="Q34" i="2"/>
  <c r="Q31" i="2"/>
  <c r="O34" i="2" l="1"/>
  <c r="N33" i="2"/>
  <c r="S28" i="2"/>
  <c r="N28" i="2"/>
  <c r="O33" i="2"/>
  <c r="N32" i="2"/>
  <c r="H30" i="2"/>
  <c r="S33" i="2"/>
  <c r="P34" i="2"/>
  <c r="P33" i="2"/>
  <c r="P31" i="2"/>
  <c r="N30" i="2"/>
  <c r="I19" i="2"/>
  <c r="H19" i="2"/>
  <c r="H21" i="2"/>
  <c r="H22" i="2"/>
  <c r="I22" i="2"/>
  <c r="H24" i="2"/>
  <c r="I24" i="2"/>
  <c r="H23" i="2"/>
  <c r="I23" i="2"/>
  <c r="L2" i="1"/>
  <c r="Q33" i="2"/>
  <c r="Q32" i="2"/>
  <c r="Q28" i="2"/>
  <c r="Q30" i="2"/>
  <c r="N8" i="1" l="1"/>
  <c r="N7" i="1"/>
  <c r="M2" i="1"/>
  <c r="M5" i="1" l="1"/>
  <c r="M3" i="1"/>
  <c r="M4" i="1"/>
  <c r="L5" i="1"/>
  <c r="N5" i="1" s="1"/>
  <c r="N3" i="1"/>
  <c r="L4" i="1"/>
  <c r="N2" i="1" l="1"/>
  <c r="N6" i="1"/>
  <c r="N4" i="1"/>
</calcChain>
</file>

<file path=xl/sharedStrings.xml><?xml version="1.0" encoding="utf-8"?>
<sst xmlns="http://schemas.openxmlformats.org/spreadsheetml/2006/main" count="69" uniqueCount="58">
  <si>
    <t>plate number</t>
  </si>
  <si>
    <t>fmo-1 KO</t>
  </si>
  <si>
    <t>fmo-2 KO</t>
  </si>
  <si>
    <t>fmo-4 KO</t>
  </si>
  <si>
    <t>Average</t>
  </si>
  <si>
    <t>SD</t>
  </si>
  <si>
    <t>Development Delay (Strain - N2)</t>
  </si>
  <si>
    <t xml:space="preserve">Signifance 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</si>
  <si>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</si>
  <si>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</si>
  <si>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</si>
  <si>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</si>
  <si>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</si>
  <si>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</si>
  <si>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</si>
  <si>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</si>
  <si>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</si>
  <si>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</si>
  <si>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</si>
  <si>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</si>
  <si>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</si>
  <si>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</si>
  <si>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</si>
  <si>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</si>
  <si>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</si>
  <si>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</si>
  <si>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F crit</t>
  </si>
  <si>
    <t>RMSSE</t>
  </si>
  <si>
    <t>Omega Sq</t>
  </si>
  <si>
    <t>Between Groups</t>
  </si>
  <si>
    <t>Within Groups</t>
  </si>
  <si>
    <t>Total</t>
  </si>
  <si>
    <t>DUNNETT'S TEST</t>
  </si>
  <si>
    <t>alpha</t>
  </si>
  <si>
    <t>group</t>
  </si>
  <si>
    <t>mean</t>
  </si>
  <si>
    <t>size</t>
  </si>
  <si>
    <t>ss</t>
  </si>
  <si>
    <t>d-crit</t>
  </si>
  <si>
    <t>T TEST</t>
  </si>
  <si>
    <t>std err</t>
  </si>
  <si>
    <t>d-stat</t>
  </si>
  <si>
    <t>lower</t>
  </si>
  <si>
    <t>upper</t>
  </si>
  <si>
    <t>p-value</t>
  </si>
  <si>
    <t>mean-crit</t>
  </si>
  <si>
    <t>Cohen d</t>
  </si>
  <si>
    <t>fmo-2 OE</t>
  </si>
  <si>
    <t>WT</t>
  </si>
  <si>
    <t>fmo-2 KO; fmo-4 KO</t>
  </si>
  <si>
    <t>-</t>
  </si>
  <si>
    <t>fmo-2 OE; fmo-4 OE</t>
  </si>
  <si>
    <t>fmo-2 OE; fmo-1 KO</t>
  </si>
  <si>
    <t>fmo-4 OE</t>
  </si>
  <si>
    <t>TEL 10am 04.15.2021</t>
  </si>
  <si>
    <t>72hrs = 10am 18APR2022</t>
  </si>
  <si>
    <r>
      <rPr>
        <i/>
        <sz val="12"/>
        <color theme="1"/>
        <rFont val="Times New Roman"/>
        <family val="1"/>
      </rPr>
      <t>fmo-</t>
    </r>
    <r>
      <rPr>
        <sz val="12"/>
        <color theme="1"/>
        <rFont val="Times New Roman"/>
        <family val="1"/>
      </rPr>
      <t>2OE;4KO</t>
    </r>
  </si>
  <si>
    <t>fmo-2OE;4OE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</si>
</sst>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medium">
        <color rgb="FF999999"/>
      </right>
      <top style="medium">
        <color rgb="FF999999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0" fontId="0" fillId="0" borderId="0" xfId="0" applyNumberFormat="1"/>
    <xf numFmtId="2" fontId="0" fillId="0" borderId="0" xfId="0" applyNumberFormat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0" fillId="0" borderId="1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79611004667846"/>
          <c:y val="3.9397785991100907E-2"/>
          <c:w val="0.8597425824002316"/>
          <c:h val="0.66865499726836175"/>
        </c:manualLayout>
      </c:layout>
      <c:barChart>
        <c:barDir val="col"/>
        <c:grouping val="clustered"/>
        <c:varyColors val="1"/>
        <c:ser>
          <c:idx val="0"/>
          <c:order val="0"/>
          <c:spPr>
            <a:ln w="254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E-2243-94E2-0941D4F27C5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E-2243-94E2-0941D4F27C5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E-2243-94E2-0941D4F27C5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E-2243-94E2-0941D4F27C5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A74-4624-8F67-FFDF9E48337F}"/>
              </c:ext>
            </c:extLst>
          </c:dPt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Sheet1!$M$2:$M$10</c15:sqref>
                    </c15:fullRef>
                  </c:ext>
                </c:extLst>
                <c:f>(Sheet1!$M$2,Sheet1!$M$4:$M$7,Sheet1!$M$9:$M$10)</c:f>
                <c:numCache>
                  <c:formatCode>General</c:formatCode>
                  <c:ptCount val="7"/>
                  <c:pt idx="0">
                    <c:v>0.74801324154309567</c:v>
                  </c:pt>
                  <c:pt idx="1">
                    <c:v>0.21081851067789192</c:v>
                  </c:pt>
                  <c:pt idx="2">
                    <c:v>0.3933978962347216</c:v>
                  </c:pt>
                  <c:pt idx="3">
                    <c:v>1.7606816861659007</c:v>
                  </c:pt>
                  <c:pt idx="4">
                    <c:v>1.1726039399558574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Sheet1!$M$2:$M$10</c15:sqref>
                    </c15:fullRef>
                  </c:ext>
                </c:extLst>
                <c:f>(Sheet1!$M$2,Sheet1!$M$4:$M$7,Sheet1!$M$9:$M$10)</c:f>
                <c:numCache>
                  <c:formatCode>General</c:formatCode>
                  <c:ptCount val="7"/>
                  <c:pt idx="0">
                    <c:v>0.74801324154309567</c:v>
                  </c:pt>
                  <c:pt idx="1">
                    <c:v>0.21081851067789192</c:v>
                  </c:pt>
                  <c:pt idx="2">
                    <c:v>0.3933978962347216</c:v>
                  </c:pt>
                  <c:pt idx="3">
                    <c:v>1.7606816861659007</c:v>
                  </c:pt>
                  <c:pt idx="4">
                    <c:v>1.1726039399558574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Sheet1!$A$2:$A$8</c15:sqref>
                  </c15:fullRef>
                </c:ext>
              </c:extLst>
              <c:f>(Sheet1!$A$2,Sheet1!$A$4:$A$7)</c:f>
              <c:strCache>
                <c:ptCount val="5"/>
                <c:pt idx="0">
                  <c:v>WT</c:v>
                </c:pt>
                <c:pt idx="1">
                  <c:v>fmo-4 KO</c:v>
                </c:pt>
                <c:pt idx="2">
                  <c:v>fmo-2 OE</c:v>
                </c:pt>
                <c:pt idx="3">
                  <c:v>fmo-4 OE</c:v>
                </c:pt>
                <c:pt idx="4">
                  <c:v>fmo-2OE;4KO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Sheet1!$L$2:$L$8</c15:sqref>
                  </c15:fullRef>
                </c:ext>
              </c:extLst>
              <c:f>(Sheet1!$L$2,Sheet1!$L$4:$L$7)</c:f>
              <c:numCache>
                <c:formatCode>0.00</c:formatCode>
                <c:ptCount val="5"/>
                <c:pt idx="0">
                  <c:v>72.5</c:v>
                </c:pt>
                <c:pt idx="1">
                  <c:v>72.099999999999994</c:v>
                </c:pt>
                <c:pt idx="2">
                  <c:v>72.214285714285708</c:v>
                </c:pt>
                <c:pt idx="3">
                  <c:v>74.400000000000006</c:v>
                </c:pt>
                <c:pt idx="4">
                  <c:v>72.5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Sheet1!$L$3</c15:sqref>
                  <c15:spPr xmlns:c15="http://schemas.microsoft.com/office/drawing/2012/chart">
                    <a:solidFill>
                      <a:schemeClr val="accent4"/>
                    </a:solidFill>
                    <a:ln w="25400">
                      <a:solidFill>
                        <a:schemeClr val="tx1"/>
                      </a:solidFill>
                    </a:ln>
                    <a:effectLst/>
                  </c15:spPr>
                  <c15:invertIfNegative val="0"/>
                  <c15:bubble3D val="0"/>
                </c15:categoryFilterException>
                <c15:categoryFilterException>
                  <c15:sqref>Sheet1!$L$8</c15:sqref>
                  <c15:spPr xmlns:c15="http://schemas.microsoft.com/office/drawing/2012/chart"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25400">
                      <a:solidFill>
                        <a:schemeClr val="tx1"/>
                      </a:solidFill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F291-E34E-8E58-11E7528BB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-10"/>
        <c:axId val="168268832"/>
        <c:axId val="135961136"/>
      </c:barChart>
      <c:catAx>
        <c:axId val="1682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600000" spcFirstLastPara="1" vertOverflow="ellipsis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61136"/>
        <c:crosses val="autoZero"/>
        <c:auto val="1"/>
        <c:lblAlgn val="ctr"/>
        <c:lblOffset val="100"/>
        <c:noMultiLvlLbl val="0"/>
      </c:catAx>
      <c:valAx>
        <c:axId val="135961136"/>
        <c:scaling>
          <c:orientation val="minMax"/>
          <c:min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Dev Time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(hrs)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2554596537343172E-3"/>
              <c:y val="0.26089622205298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2688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332617</xdr:colOff>
      <xdr:row>11</xdr:row>
      <xdr:rowOff>157844</xdr:rowOff>
    </xdr:from>
    <xdr:to>
      <xdr:col>17</xdr:col>
      <xdr:colOff>711199</xdr:colOff>
      <xdr:row>39</xdr:row>
      <xdr:rowOff>116115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C4A444-FF6B-3E4E-A8B8-9352757397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13</xdr:col>
      <xdr:colOff>596900</xdr:colOff>
      <xdr:row>14</xdr:row>
      <xdr:rowOff>88900</xdr:rowOff>
    </xdr:from>
    <xdr:ext cx="797911" cy="46801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7B8736F-066B-4C9D-9316-5CC4A2410746}"/>
            </a:ext>
          </a:extLst>
        </xdr:cNvPr>
        <xdr:cNvSpPr txBox="1"/>
      </xdr:nvSpPr>
      <xdr:spPr>
        <a:xfrm>
          <a:off x="11658600" y="4927600"/>
          <a:ext cx="797911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****</a:t>
          </a:r>
        </a:p>
      </xdr:txBody>
    </xdr:sp>
    <xdr:clientData/>
  </xdr:oneCellAnchor>
  <xdr:oneCellAnchor>
    <xdr:from>
      <xdr:col>9</xdr:col>
      <xdr:colOff>165100</xdr:colOff>
      <xdr:row>17</xdr:row>
      <xdr:rowOff>38100</xdr:rowOff>
    </xdr:from>
    <xdr:ext cx="532903" cy="46801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C6950B3-3D7B-4C18-90F6-B43E56913CC5}"/>
            </a:ext>
          </a:extLst>
        </xdr:cNvPr>
        <xdr:cNvSpPr txBox="1"/>
      </xdr:nvSpPr>
      <xdr:spPr>
        <a:xfrm>
          <a:off x="7823200" y="5499100"/>
          <a:ext cx="532903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NS</a:t>
          </a:r>
        </a:p>
      </xdr:txBody>
    </xdr:sp>
    <xdr:clientData/>
  </xdr:oneCellAnchor>
  <xdr:oneCellAnchor>
    <xdr:from>
      <xdr:col>11</xdr:col>
      <xdr:colOff>444500</xdr:colOff>
      <xdr:row>16</xdr:row>
      <xdr:rowOff>177800</xdr:rowOff>
    </xdr:from>
    <xdr:ext cx="532903" cy="46801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6EE5A18-E0B7-421C-8F2F-8B9CCFC5EA4B}"/>
            </a:ext>
          </a:extLst>
        </xdr:cNvPr>
        <xdr:cNvSpPr txBox="1"/>
      </xdr:nvSpPr>
      <xdr:spPr>
        <a:xfrm>
          <a:off x="9804400" y="5435600"/>
          <a:ext cx="532903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NS</a:t>
          </a:r>
        </a:p>
      </xdr:txBody>
    </xdr:sp>
    <xdr:clientData/>
  </xdr:oneCellAnchor>
  <xdr:oneCellAnchor>
    <xdr:from>
      <xdr:col>16</xdr:col>
      <xdr:colOff>0</xdr:colOff>
      <xdr:row>16</xdr:row>
      <xdr:rowOff>25400</xdr:rowOff>
    </xdr:from>
    <xdr:ext cx="532903" cy="46801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B515033-3A96-49FA-8325-972C02600707}"/>
            </a:ext>
          </a:extLst>
        </xdr:cNvPr>
        <xdr:cNvSpPr txBox="1"/>
      </xdr:nvSpPr>
      <xdr:spPr>
        <a:xfrm>
          <a:off x="13779500" y="5283200"/>
          <a:ext cx="532903" cy="468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/>
            <a:t>NS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shall/Desktop/RealStats-Mac-2016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lStats-Mac-2016"/>
    </sheetNames>
    <definedNames>
      <definedName name="DCRIT"/>
      <definedName name="DPROB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6BEF-59C1-2E43-9396-446DCB7B14C0}">
  <sheetPr>
    <pageSetUpPr fitToPage="1"/>
  </sheetPr>
  <dimension ref="A1:AB48"/>
  <sheetViews>
    <sheetView tabSelected="1" zoomScale="60" zoomScaleNormal="60" workbookViewId="0">
      <pane xSplit="1" topLeftCell="B1" activePane="topRight" state="frozen"/>
      <selection pane="topRight" activeCell="D15" sqref="D15"/>
    </sheetView>
  </sheetViews>
  <sheetFormatPr defaultColWidth="11.19921875" defaultRowHeight="15.6" x14ac:dyDescent="0.3"/>
  <cols>
    <col min="14" max="14" width="13.296875" customWidth="1"/>
  </cols>
  <sheetData>
    <row r="1" spans="1:25" ht="31.2" x14ac:dyDescent="0.3">
      <c r="A1" s="20" t="s">
        <v>0</v>
      </c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t="s">
        <v>4</v>
      </c>
      <c r="M1" t="s">
        <v>5</v>
      </c>
      <c r="N1" t="s">
        <v>6</v>
      </c>
      <c r="O1" t="s">
        <v>7</v>
      </c>
    </row>
    <row r="2" spans="1:25" ht="30" customHeight="1" x14ac:dyDescent="0.3">
      <c r="A2" s="22" t="s">
        <v>48</v>
      </c>
      <c r="B2" s="23">
        <v>73</v>
      </c>
      <c r="C2" s="23">
        <v>72.5</v>
      </c>
      <c r="D2" s="23">
        <v>72</v>
      </c>
      <c r="E2" s="23">
        <v>73</v>
      </c>
      <c r="F2" s="23">
        <v>72</v>
      </c>
      <c r="G2" s="23">
        <v>74</v>
      </c>
      <c r="H2" s="23">
        <v>72</v>
      </c>
      <c r="I2" s="23">
        <v>72</v>
      </c>
      <c r="J2" s="23">
        <v>72</v>
      </c>
      <c r="K2" s="4">
        <v>72.5</v>
      </c>
      <c r="L2" s="4">
        <f t="shared" ref="L2:L8" si="0">AVERAGE(B2:K2)</f>
        <v>72.5</v>
      </c>
      <c r="M2" s="4">
        <f>_xlfn.STDEV.S(B2:H2)</f>
        <v>0.74801324154309567</v>
      </c>
      <c r="N2">
        <f>K2-$K$2</f>
        <v>0</v>
      </c>
    </row>
    <row r="3" spans="1:25" ht="34.950000000000003" customHeight="1" x14ac:dyDescent="0.3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4"/>
      <c r="L3" s="4" t="e">
        <f t="shared" si="0"/>
        <v>#DIV/0!</v>
      </c>
      <c r="M3" s="4" t="e">
        <f>_xlfn.STDEV.S(B3:J3)</f>
        <v>#DIV/0!</v>
      </c>
      <c r="N3" s="4">
        <f>K3-$K$2</f>
        <v>-72.5</v>
      </c>
    </row>
    <row r="4" spans="1:25" ht="28.95" customHeight="1" x14ac:dyDescent="0.3">
      <c r="A4" s="22" t="s">
        <v>3</v>
      </c>
      <c r="B4" s="23">
        <v>72</v>
      </c>
      <c r="C4" s="23">
        <v>72</v>
      </c>
      <c r="D4" s="23">
        <v>72</v>
      </c>
      <c r="E4" s="23">
        <v>72.5</v>
      </c>
      <c r="F4" s="23">
        <v>72</v>
      </c>
      <c r="G4" s="23">
        <v>72.5</v>
      </c>
      <c r="H4" s="23">
        <v>72</v>
      </c>
      <c r="I4" s="23">
        <v>72</v>
      </c>
      <c r="J4" s="23">
        <v>72</v>
      </c>
      <c r="K4" s="23">
        <v>72</v>
      </c>
      <c r="L4" s="4">
        <f t="shared" si="0"/>
        <v>72.099999999999994</v>
      </c>
      <c r="M4" s="4">
        <f>_xlfn.STDEV.S(B4:K4)</f>
        <v>0.21081851067789192</v>
      </c>
      <c r="N4" s="4">
        <f>L4-$K$2</f>
        <v>-0.40000000000000568</v>
      </c>
    </row>
    <row r="5" spans="1:25" ht="30" customHeight="1" x14ac:dyDescent="0.3">
      <c r="A5" s="22" t="s">
        <v>47</v>
      </c>
      <c r="B5" s="23">
        <v>72</v>
      </c>
      <c r="C5" s="23">
        <v>72</v>
      </c>
      <c r="D5" s="23">
        <v>72</v>
      </c>
      <c r="E5" s="23">
        <v>72</v>
      </c>
      <c r="F5" s="23">
        <v>73</v>
      </c>
      <c r="G5" s="23"/>
      <c r="H5" s="23">
        <v>72</v>
      </c>
      <c r="I5" s="23">
        <v>72.5</v>
      </c>
      <c r="J5" s="23"/>
      <c r="K5" s="23"/>
      <c r="L5" s="4">
        <f t="shared" si="0"/>
        <v>72.214285714285708</v>
      </c>
      <c r="M5" s="4">
        <f>_xlfn.STDEV.S(B5:K5)</f>
        <v>0.3933978962347216</v>
      </c>
      <c r="N5" s="4">
        <f>L5-$K$2</f>
        <v>-0.2857142857142918</v>
      </c>
    </row>
    <row r="6" spans="1:25" ht="31.95" customHeight="1" x14ac:dyDescent="0.3">
      <c r="A6" s="22" t="s">
        <v>53</v>
      </c>
      <c r="B6" s="23">
        <v>72.5</v>
      </c>
      <c r="C6" s="23">
        <v>76</v>
      </c>
      <c r="D6" s="23">
        <v>73</v>
      </c>
      <c r="E6" s="23">
        <v>76</v>
      </c>
      <c r="F6" s="23">
        <v>72</v>
      </c>
      <c r="G6" s="23">
        <v>77</v>
      </c>
      <c r="H6" s="23">
        <v>74</v>
      </c>
      <c r="I6" s="23">
        <v>76</v>
      </c>
      <c r="J6" s="23">
        <v>73</v>
      </c>
      <c r="K6" s="23">
        <v>74.5</v>
      </c>
      <c r="L6" s="4">
        <f t="shared" si="0"/>
        <v>74.400000000000006</v>
      </c>
      <c r="M6" s="4">
        <f>_xlfn.STDEV.S(B6:K6)</f>
        <v>1.7606816861659007</v>
      </c>
      <c r="N6" s="4">
        <f>L6-$K$2</f>
        <v>1.9000000000000057</v>
      </c>
    </row>
    <row r="7" spans="1:25" ht="31.95" customHeight="1" x14ac:dyDescent="0.3">
      <c r="A7" s="22" t="s">
        <v>56</v>
      </c>
      <c r="B7" s="24">
        <v>72</v>
      </c>
      <c r="C7" s="24">
        <v>72</v>
      </c>
      <c r="D7" s="24">
        <v>72</v>
      </c>
      <c r="E7" s="24">
        <v>72</v>
      </c>
      <c r="F7" s="24">
        <v>75.5</v>
      </c>
      <c r="G7" s="24">
        <v>72</v>
      </c>
      <c r="H7" s="24">
        <v>72</v>
      </c>
      <c r="I7" s="24">
        <v>72</v>
      </c>
      <c r="J7" s="24">
        <v>73</v>
      </c>
      <c r="K7" s="24"/>
      <c r="L7" s="4">
        <f t="shared" si="0"/>
        <v>72.5</v>
      </c>
      <c r="M7" s="4">
        <f>_xlfn.STDEV.S(B7:K7)</f>
        <v>1.1726039399558574</v>
      </c>
      <c r="N7" s="4">
        <f>L7-$K$2</f>
        <v>0</v>
      </c>
    </row>
    <row r="8" spans="1:25" ht="31.95" customHeight="1" x14ac:dyDescent="0.3">
      <c r="A8" s="22" t="s">
        <v>57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4" t="e">
        <f t="shared" si="0"/>
        <v>#DIV/0!</v>
      </c>
      <c r="M8" s="4" t="e">
        <f>_xlfn.STDEV.S(B8:K8)</f>
        <v>#DIV/0!</v>
      </c>
      <c r="N8" s="4" t="e">
        <f>L8-$K$2</f>
        <v>#DIV/0!</v>
      </c>
    </row>
    <row r="9" spans="1:25" ht="31.95" customHeight="1" x14ac:dyDescent="0.3">
      <c r="A9" s="3" t="s">
        <v>54</v>
      </c>
      <c r="C9" t="s">
        <v>55</v>
      </c>
      <c r="L9" s="4"/>
      <c r="M9" s="4"/>
      <c r="N9" s="4"/>
    </row>
    <row r="10" spans="1:25" ht="33" customHeight="1" x14ac:dyDescent="0.3">
      <c r="L10" s="4"/>
      <c r="M10" s="4"/>
      <c r="N10" s="4"/>
    </row>
    <row r="11" spans="1:25" ht="16.2" thickBot="1" x14ac:dyDescent="0.35"/>
    <row r="12" spans="1:25" ht="16.2" thickTop="1" x14ac:dyDescent="0.3">
      <c r="A12" s="9"/>
      <c r="B12" s="10"/>
      <c r="C12" s="9"/>
      <c r="D12" s="9"/>
      <c r="E12" s="9"/>
      <c r="F12" s="9"/>
      <c r="G12" s="9"/>
      <c r="H12" s="9"/>
      <c r="I12" s="9"/>
      <c r="K12" s="9"/>
    </row>
    <row r="13" spans="1:25" ht="16.2" thickBot="1" x14ac:dyDescent="0.35"/>
    <row r="14" spans="1:25" ht="16.8" thickTop="1" thickBot="1" x14ac:dyDescent="0.35">
      <c r="A14" s="9"/>
      <c r="B14" s="10"/>
      <c r="C14" s="9"/>
      <c r="D14" s="9"/>
      <c r="E14" s="9"/>
      <c r="F14" s="9"/>
      <c r="G14" s="9"/>
      <c r="H14" s="9"/>
      <c r="I14" s="9"/>
      <c r="W14" s="8"/>
    </row>
    <row r="15" spans="1:25" ht="16.8" thickTop="1" thickBot="1" x14ac:dyDescent="0.35">
      <c r="K15" s="7"/>
      <c r="T15" s="5"/>
      <c r="U15" s="5"/>
      <c r="V15" s="5"/>
      <c r="W15" s="5"/>
      <c r="X15" s="5"/>
      <c r="Y15" s="5"/>
    </row>
    <row r="16" spans="1:25" ht="16.2" thickTop="1" x14ac:dyDescent="0.3">
      <c r="L16" s="9"/>
      <c r="M16" s="9"/>
      <c r="N16" s="9"/>
      <c r="O16" s="9"/>
      <c r="P16" s="5"/>
      <c r="Q16" s="5"/>
      <c r="R16" s="5"/>
    </row>
    <row r="19" spans="1:28" x14ac:dyDescent="0.3">
      <c r="L19" s="7"/>
      <c r="M19" s="7"/>
      <c r="N19" s="7"/>
      <c r="O19" s="7"/>
      <c r="P19" s="7"/>
      <c r="Q19" s="7"/>
      <c r="R19" s="7"/>
    </row>
    <row r="20" spans="1:28" x14ac:dyDescent="0.3">
      <c r="A20" s="6"/>
      <c r="B20" s="6"/>
      <c r="C20" s="6"/>
      <c r="D20" s="6"/>
      <c r="E20" s="6"/>
      <c r="F20" s="6"/>
      <c r="G20" s="6"/>
      <c r="H20" s="6"/>
      <c r="I20" s="6"/>
      <c r="K20" s="6"/>
    </row>
    <row r="21" spans="1:28" ht="16.2" thickBot="1" x14ac:dyDescent="0.35"/>
    <row r="22" spans="1:28" ht="16.2" thickTop="1" x14ac:dyDescent="0.3">
      <c r="A22" s="15"/>
      <c r="B22" s="15"/>
      <c r="C22" s="15"/>
      <c r="D22" s="15"/>
      <c r="E22" s="15"/>
      <c r="F22" s="15"/>
      <c r="G22" s="15"/>
      <c r="H22" s="15"/>
      <c r="I22" s="15"/>
      <c r="K22" s="9"/>
    </row>
    <row r="23" spans="1:28" ht="16.2" thickBot="1" x14ac:dyDescent="0.35">
      <c r="K23" s="6"/>
      <c r="T23" s="6"/>
      <c r="U23" s="6"/>
      <c r="V23" s="6"/>
      <c r="W23" s="6"/>
      <c r="X23" s="6"/>
      <c r="Y23" s="6"/>
    </row>
    <row r="24" spans="1:28" ht="16.8" thickTop="1" thickBot="1" x14ac:dyDescent="0.35">
      <c r="A24" s="9"/>
      <c r="B24" s="10"/>
      <c r="C24" s="9"/>
      <c r="D24" s="9"/>
      <c r="E24" s="9"/>
      <c r="F24" s="9"/>
      <c r="G24" s="9"/>
      <c r="H24" s="9"/>
      <c r="I24" s="9"/>
      <c r="L24" s="6"/>
      <c r="M24" s="6"/>
      <c r="N24" s="6"/>
      <c r="O24" s="6"/>
    </row>
    <row r="25" spans="1:28" ht="16.8" thickTop="1" thickBot="1" x14ac:dyDescent="0.35">
      <c r="A25" s="7"/>
      <c r="B25" s="14"/>
      <c r="C25" s="7"/>
      <c r="D25" s="7"/>
      <c r="E25" s="7"/>
      <c r="F25" s="7"/>
      <c r="G25" s="7"/>
      <c r="H25" s="7"/>
      <c r="I25" s="7"/>
      <c r="T25" s="5"/>
      <c r="U25" s="5"/>
      <c r="V25" s="5"/>
      <c r="W25" s="5"/>
      <c r="X25" s="5"/>
      <c r="Y25" s="5"/>
      <c r="Z25" s="5"/>
      <c r="AA25" s="5"/>
      <c r="AB25" s="5"/>
    </row>
    <row r="26" spans="1:28" ht="16.2" thickTop="1" x14ac:dyDescent="0.3">
      <c r="L26" s="9"/>
      <c r="M26" s="9"/>
      <c r="N26" s="9"/>
      <c r="O26" s="9"/>
      <c r="P26" s="9"/>
      <c r="Q26" s="9"/>
      <c r="R26" s="9"/>
      <c r="T26" s="6"/>
      <c r="U26" s="6"/>
      <c r="V26" s="6"/>
      <c r="W26" s="6"/>
      <c r="X26" s="6"/>
      <c r="Y26" s="6"/>
      <c r="Z26" s="6"/>
      <c r="AA26" s="6"/>
      <c r="AB26" s="6"/>
    </row>
    <row r="27" spans="1:28" x14ac:dyDescent="0.3">
      <c r="A27" s="7"/>
      <c r="B27" s="14"/>
      <c r="C27" s="7"/>
      <c r="D27" s="7"/>
      <c r="E27" s="7"/>
      <c r="F27" s="7"/>
      <c r="G27" s="7"/>
      <c r="H27" s="7"/>
      <c r="I27" s="7"/>
      <c r="L27" s="6"/>
      <c r="M27" s="6"/>
      <c r="N27" s="6"/>
      <c r="O27" s="6"/>
      <c r="P27" s="6"/>
      <c r="Q27" s="6"/>
      <c r="R27" s="6"/>
    </row>
    <row r="28" spans="1:28" x14ac:dyDescent="0.3">
      <c r="K28" s="7"/>
    </row>
    <row r="31" spans="1:28" x14ac:dyDescent="0.3">
      <c r="T31" s="7"/>
      <c r="U31" s="7"/>
      <c r="V31" s="7"/>
      <c r="W31" s="7"/>
      <c r="X31" s="7"/>
      <c r="Y31" s="7"/>
      <c r="Z31" s="7"/>
      <c r="AA31" s="7"/>
      <c r="AB31" s="7"/>
    </row>
    <row r="32" spans="1:28" x14ac:dyDescent="0.3">
      <c r="L32" s="7"/>
      <c r="M32" s="7"/>
      <c r="N32" s="7"/>
      <c r="O32" s="7"/>
      <c r="P32" s="7"/>
      <c r="Q32" s="7"/>
      <c r="R32" s="7"/>
    </row>
    <row r="40" spans="12:19" x14ac:dyDescent="0.3">
      <c r="L40" s="6"/>
      <c r="M40" s="6"/>
      <c r="N40" s="6"/>
      <c r="O40" s="6"/>
      <c r="P40" s="6"/>
    </row>
    <row r="41" spans="12:19" ht="16.2" thickBot="1" x14ac:dyDescent="0.35"/>
    <row r="42" spans="12:19" ht="16.2" thickTop="1" x14ac:dyDescent="0.3">
      <c r="L42" s="5"/>
      <c r="M42" s="5"/>
      <c r="N42" s="5"/>
      <c r="O42" s="5"/>
      <c r="P42" s="5"/>
      <c r="Q42" s="5"/>
      <c r="R42" s="5"/>
      <c r="S42" s="5"/>
    </row>
    <row r="43" spans="12:19" x14ac:dyDescent="0.3">
      <c r="L43" s="6"/>
      <c r="M43" s="6"/>
      <c r="N43" s="6"/>
      <c r="O43" s="6"/>
      <c r="P43" s="6"/>
      <c r="Q43" s="6"/>
      <c r="R43" s="6"/>
      <c r="S43" s="6"/>
    </row>
    <row r="48" spans="12:19" x14ac:dyDescent="0.3">
      <c r="L48" s="7"/>
      <c r="M48" s="7"/>
      <c r="N48" s="7"/>
      <c r="O48" s="7"/>
      <c r="P48" s="7"/>
      <c r="Q48" s="7"/>
      <c r="R48" s="7"/>
      <c r="S48" s="7"/>
    </row>
  </sheetData>
  <pageMargins left="0.7" right="0.7" top="0.75" bottom="0.75" header="0.3" footer="0.3"/>
  <pageSetup scale="36" orientation="landscape" horizontalDpi="1200" verticalDpi="1200" copies="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47D3-90F3-F240-8CEA-FEA0CFBC870E}">
  <dimension ref="A1:AS40"/>
  <sheetViews>
    <sheetView workbookViewId="0">
      <selection activeCell="A15" sqref="A15"/>
    </sheetView>
  </sheetViews>
  <sheetFormatPr defaultColWidth="11.19921875" defaultRowHeight="15.6" x14ac:dyDescent="0.3"/>
  <sheetData>
    <row r="1" spans="1:29" ht="31.8" thickBot="1" x14ac:dyDescent="0.35">
      <c r="A1" s="2" t="s">
        <v>48</v>
      </c>
      <c r="B1" s="2" t="s">
        <v>1</v>
      </c>
      <c r="C1" s="2" t="s">
        <v>2</v>
      </c>
      <c r="D1" s="2" t="s">
        <v>47</v>
      </c>
      <c r="E1" s="2" t="s">
        <v>3</v>
      </c>
      <c r="F1" s="2" t="s">
        <v>51</v>
      </c>
      <c r="G1" s="2" t="s">
        <v>52</v>
      </c>
      <c r="H1" s="2" t="s">
        <v>49</v>
      </c>
    </row>
    <row r="2" spans="1:29" ht="16.2" thickBot="1" x14ac:dyDescent="0.35">
      <c r="A2" s="1">
        <v>69</v>
      </c>
      <c r="B2" s="1">
        <v>69</v>
      </c>
      <c r="C2" s="1">
        <v>69</v>
      </c>
      <c r="D2" s="1">
        <v>69.5</v>
      </c>
      <c r="E2" s="1">
        <v>70</v>
      </c>
      <c r="F2" s="1">
        <v>69</v>
      </c>
      <c r="G2" s="1">
        <v>69.5</v>
      </c>
      <c r="H2" s="1">
        <v>70</v>
      </c>
    </row>
    <row r="3" spans="1:29" ht="16.2" thickBot="1" x14ac:dyDescent="0.35">
      <c r="A3" s="1">
        <v>69</v>
      </c>
      <c r="B3" s="1">
        <v>69</v>
      </c>
      <c r="C3" s="1" t="s">
        <v>50</v>
      </c>
      <c r="D3" s="1" t="s">
        <v>50</v>
      </c>
      <c r="E3" s="1">
        <v>71</v>
      </c>
      <c r="F3" s="1">
        <v>70</v>
      </c>
      <c r="G3" s="1">
        <v>69.5</v>
      </c>
      <c r="H3" s="1">
        <v>74</v>
      </c>
    </row>
    <row r="4" spans="1:29" ht="16.2" thickBot="1" x14ac:dyDescent="0.35">
      <c r="A4" s="1">
        <v>68</v>
      </c>
      <c r="B4" s="1">
        <v>69</v>
      </c>
      <c r="C4" s="1">
        <v>75</v>
      </c>
      <c r="D4" s="1">
        <v>69.5</v>
      </c>
      <c r="E4" s="1">
        <v>73</v>
      </c>
      <c r="F4" s="1" t="s">
        <v>50</v>
      </c>
      <c r="G4" s="1">
        <v>69</v>
      </c>
      <c r="H4" s="1">
        <v>74</v>
      </c>
      <c r="X4" s="8"/>
    </row>
    <row r="5" spans="1:29" ht="16.8" thickTop="1" thickBot="1" x14ac:dyDescent="0.35">
      <c r="A5" s="1">
        <v>69</v>
      </c>
      <c r="B5" s="1">
        <v>69</v>
      </c>
      <c r="C5" s="1">
        <v>74</v>
      </c>
      <c r="D5" s="1">
        <v>70.5</v>
      </c>
      <c r="E5" s="1">
        <v>73</v>
      </c>
      <c r="F5" s="1">
        <v>70</v>
      </c>
      <c r="G5" s="1">
        <v>68</v>
      </c>
      <c r="H5" s="1">
        <v>71.5</v>
      </c>
      <c r="U5" s="5"/>
      <c r="V5" s="5"/>
      <c r="W5" s="5"/>
      <c r="X5" s="5"/>
      <c r="Y5" s="5"/>
      <c r="Z5" s="5"/>
    </row>
    <row r="6" spans="1:29" ht="16.2" thickBot="1" x14ac:dyDescent="0.35">
      <c r="A6" s="1">
        <v>68</v>
      </c>
      <c r="B6" s="1">
        <v>68</v>
      </c>
      <c r="C6" s="1" t="s">
        <v>50</v>
      </c>
      <c r="D6" s="1">
        <v>70.5</v>
      </c>
      <c r="E6" s="1">
        <v>70</v>
      </c>
      <c r="F6" s="1">
        <v>69.5</v>
      </c>
      <c r="G6" s="1">
        <v>68</v>
      </c>
      <c r="H6" s="1">
        <v>75</v>
      </c>
    </row>
    <row r="7" spans="1:29" ht="16.8" thickTop="1" thickBot="1" x14ac:dyDescent="0.35">
      <c r="A7" s="1">
        <v>68</v>
      </c>
      <c r="B7" s="1">
        <v>69</v>
      </c>
      <c r="C7" s="1">
        <v>72.5</v>
      </c>
      <c r="D7" s="1">
        <v>70.5</v>
      </c>
      <c r="E7" s="1">
        <v>70</v>
      </c>
      <c r="F7" s="1">
        <v>69.5</v>
      </c>
      <c r="G7" s="1">
        <v>69</v>
      </c>
      <c r="H7" s="1">
        <v>74</v>
      </c>
      <c r="K7" s="5"/>
      <c r="L7" s="5"/>
      <c r="M7" s="5"/>
      <c r="N7" s="5"/>
      <c r="O7" s="5"/>
      <c r="P7" s="5"/>
      <c r="Q7" s="5"/>
      <c r="R7" s="5"/>
      <c r="S7" s="5"/>
    </row>
    <row r="8" spans="1:29" ht="16.2" thickBot="1" x14ac:dyDescent="0.35">
      <c r="A8" s="1">
        <v>68</v>
      </c>
      <c r="B8" s="1">
        <v>71</v>
      </c>
      <c r="C8" s="1">
        <v>72</v>
      </c>
      <c r="D8" s="1">
        <v>69.5</v>
      </c>
      <c r="E8" s="1">
        <v>70</v>
      </c>
      <c r="F8" s="1">
        <v>70.5</v>
      </c>
      <c r="G8" s="1">
        <v>69</v>
      </c>
      <c r="H8" s="1">
        <v>75.5</v>
      </c>
    </row>
    <row r="9" spans="1:29" ht="16.2" thickBot="1" x14ac:dyDescent="0.35">
      <c r="A9" s="1">
        <v>68</v>
      </c>
      <c r="B9" s="1">
        <v>69</v>
      </c>
      <c r="C9" s="1">
        <v>73</v>
      </c>
      <c r="D9" s="1">
        <v>69.5</v>
      </c>
      <c r="E9" s="1">
        <v>70</v>
      </c>
      <c r="F9" s="1">
        <v>69</v>
      </c>
      <c r="G9" s="1">
        <v>71.5</v>
      </c>
      <c r="H9" s="1">
        <v>70</v>
      </c>
    </row>
    <row r="10" spans="1:29" ht="16.2" thickBot="1" x14ac:dyDescent="0.35">
      <c r="A10" s="1">
        <v>68</v>
      </c>
      <c r="B10" s="1">
        <v>69</v>
      </c>
      <c r="C10" s="1">
        <v>71</v>
      </c>
      <c r="D10" s="1">
        <v>71</v>
      </c>
      <c r="E10" s="1">
        <v>73</v>
      </c>
      <c r="F10" s="1">
        <v>69.5</v>
      </c>
      <c r="G10" s="1">
        <v>68</v>
      </c>
      <c r="H10" s="1">
        <v>70</v>
      </c>
    </row>
    <row r="11" spans="1:29" ht="16.2" thickBot="1" x14ac:dyDescent="0.35">
      <c r="A11" s="1">
        <v>69</v>
      </c>
      <c r="B11" s="1">
        <v>69</v>
      </c>
      <c r="C11" s="1">
        <v>69.5</v>
      </c>
      <c r="D11" s="1">
        <v>71</v>
      </c>
      <c r="E11" s="1">
        <v>73</v>
      </c>
      <c r="F11" s="1">
        <v>69.5</v>
      </c>
      <c r="G11" s="1">
        <v>69.5</v>
      </c>
      <c r="H11" s="1">
        <v>72</v>
      </c>
    </row>
    <row r="13" spans="1:29" x14ac:dyDescent="0.3">
      <c r="U13" s="6"/>
      <c r="V13" s="6"/>
      <c r="W13" s="6"/>
      <c r="X13" s="6"/>
      <c r="Y13" s="6"/>
      <c r="Z13" s="6"/>
    </row>
    <row r="14" spans="1:29" ht="16.2" thickBot="1" x14ac:dyDescent="0.35"/>
    <row r="15" spans="1:29" ht="16.8" thickTop="1" thickBot="1" x14ac:dyDescent="0.35">
      <c r="A15" t="s">
        <v>8</v>
      </c>
      <c r="K15" s="6" t="s">
        <v>32</v>
      </c>
      <c r="L15" s="6"/>
      <c r="M15" s="6"/>
      <c r="N15" s="19" t="s">
        <v>33</v>
      </c>
      <c r="O15" s="6">
        <v>0.05</v>
      </c>
      <c r="P15" s="6"/>
      <c r="Q15" s="6"/>
      <c r="R15" s="6"/>
      <c r="S15" s="6"/>
      <c r="U15" s="5"/>
      <c r="V15" s="5"/>
      <c r="W15" s="5"/>
      <c r="X15" s="5"/>
      <c r="Y15" s="5"/>
      <c r="Z15" s="5"/>
      <c r="AA15" s="5"/>
      <c r="AB15" s="5"/>
      <c r="AC15" s="5"/>
    </row>
    <row r="16" spans="1:29" ht="16.8" thickTop="1" thickBot="1" x14ac:dyDescent="0.35">
      <c r="K16" s="18" t="s">
        <v>34</v>
      </c>
      <c r="L16" s="18" t="s">
        <v>35</v>
      </c>
      <c r="M16" s="18" t="s">
        <v>36</v>
      </c>
      <c r="N16" s="18" t="s">
        <v>37</v>
      </c>
      <c r="O16" s="18" t="s">
        <v>22</v>
      </c>
      <c r="P16" s="18" t="s">
        <v>38</v>
      </c>
      <c r="U16" s="6"/>
      <c r="V16" s="6"/>
      <c r="W16" s="6"/>
      <c r="X16" s="6"/>
      <c r="Y16" s="6"/>
      <c r="Z16" s="6"/>
      <c r="AA16" s="6"/>
      <c r="AB16" s="6"/>
      <c r="AC16" s="6"/>
    </row>
    <row r="17" spans="1:45" ht="16.8" thickTop="1" thickBot="1" x14ac:dyDescent="0.35">
      <c r="A17" s="16" t="s">
        <v>9</v>
      </c>
      <c r="B17" s="16"/>
      <c r="C17" s="16"/>
      <c r="D17" s="16"/>
      <c r="E17" s="16"/>
      <c r="F17" s="16" t="s">
        <v>10</v>
      </c>
      <c r="G17" s="16">
        <v>0.05</v>
      </c>
      <c r="H17" s="16"/>
      <c r="I17" s="16"/>
      <c r="K17" s="17" t="str">
        <f>A1</f>
        <v>WT</v>
      </c>
      <c r="L17" s="17">
        <f>AVERAGE(A2:A11)</f>
        <v>68.400000000000006</v>
      </c>
      <c r="M17" s="17">
        <f>COUNT(A2:A11)</f>
        <v>10</v>
      </c>
      <c r="N17" s="17">
        <f>DEVSQ(A2:A11)</f>
        <v>2.4</v>
      </c>
      <c r="O17" s="17"/>
      <c r="P17" s="17"/>
      <c r="Q17" s="5"/>
      <c r="R17" s="5"/>
      <c r="S17" s="5"/>
    </row>
    <row r="18" spans="1:45" ht="16.8" thickTop="1" thickBot="1" x14ac:dyDescent="0.35">
      <c r="A18" s="18" t="s">
        <v>11</v>
      </c>
      <c r="B18" s="18" t="s">
        <v>12</v>
      </c>
      <c r="C18" s="18" t="s">
        <v>13</v>
      </c>
      <c r="D18" s="18" t="s">
        <v>14</v>
      </c>
      <c r="E18" s="18" t="s">
        <v>15</v>
      </c>
      <c r="F18" s="18" t="s">
        <v>16</v>
      </c>
      <c r="G18" s="18" t="s">
        <v>17</v>
      </c>
      <c r="H18" s="18" t="s">
        <v>18</v>
      </c>
      <c r="I18" s="18" t="s">
        <v>19</v>
      </c>
      <c r="K18" t="str">
        <f>B1</f>
        <v>fmo-1 KO</v>
      </c>
      <c r="L18">
        <f>AVERAGE(B2:B11)</f>
        <v>69.099999999999994</v>
      </c>
      <c r="M18">
        <f>COUNT(B2:B11)</f>
        <v>10</v>
      </c>
      <c r="N18">
        <f>DEVSQ(B2:B11)</f>
        <v>4.9000000000000004</v>
      </c>
    </row>
    <row r="19" spans="1:45" ht="16.8" thickTop="1" thickBot="1" x14ac:dyDescent="0.35">
      <c r="A19" s="17" t="str">
        <f>A1</f>
        <v>WT</v>
      </c>
      <c r="B19" s="17">
        <f>COUNT(A2:A11)</f>
        <v>10</v>
      </c>
      <c r="C19" s="17">
        <f>SUM(A2:A11)</f>
        <v>684</v>
      </c>
      <c r="D19" s="17">
        <f>AVERAGE(A2:A11)</f>
        <v>68.400000000000006</v>
      </c>
      <c r="E19" s="17">
        <f>_xlfn.VAR.S(A2:A11)</f>
        <v>0.26666666666666666</v>
      </c>
      <c r="F19" s="17">
        <f>DEVSQ(A2:A11)</f>
        <v>2.4</v>
      </c>
      <c r="G19" s="17">
        <f>SQRT(D31/B19)</f>
        <v>0.41139806272401414</v>
      </c>
      <c r="H19" s="17">
        <f>D19-G19*_xlfn.T.INV.2T(G17,C31)</f>
        <v>67.579067947383805</v>
      </c>
      <c r="I19" s="17">
        <f>D19+G19*_xlfn.T.INV.2T(G17,C31)</f>
        <v>69.220932052616206</v>
      </c>
      <c r="K19" t="str">
        <f>C1</f>
        <v>fmo-2 KO</v>
      </c>
      <c r="L19">
        <f>AVERAGE(C2:C11)</f>
        <v>72</v>
      </c>
      <c r="M19">
        <f>COUNT(C2:C11)</f>
        <v>8</v>
      </c>
      <c r="N19">
        <f>DEVSQ(C2:C11)</f>
        <v>30.5</v>
      </c>
      <c r="AN19" s="8"/>
    </row>
    <row r="20" spans="1:45" ht="16.2" thickTop="1" x14ac:dyDescent="0.3">
      <c r="A20" t="str">
        <f>B1</f>
        <v>fmo-1 KO</v>
      </c>
      <c r="B20">
        <f>COUNT(B2:B11)</f>
        <v>10</v>
      </c>
      <c r="C20">
        <f>SUM(B2:B11)</f>
        <v>691</v>
      </c>
      <c r="D20">
        <f>AVERAGE(B2:B11)</f>
        <v>69.099999999999994</v>
      </c>
      <c r="E20">
        <f>_xlfn.VAR.S(B2:B11)</f>
        <v>0.54444444444444451</v>
      </c>
      <c r="F20">
        <f>DEVSQ(B2:B11)</f>
        <v>4.9000000000000004</v>
      </c>
      <c r="G20">
        <f>SQRT(D31/B20)</f>
        <v>0.41139806272401414</v>
      </c>
      <c r="H20">
        <f>D20-G20*_xlfn.T.INV.2T(G17,C31)</f>
        <v>68.279067947383794</v>
      </c>
      <c r="I20">
        <f>D20+G20*_xlfn.T.INV.2T(G17,C31)</f>
        <v>69.920932052616195</v>
      </c>
      <c r="K20" s="7" t="str">
        <f>D1</f>
        <v>fmo-2 OE</v>
      </c>
      <c r="L20" s="7">
        <f>AVERAGE(D2:D11)</f>
        <v>70.166666666666671</v>
      </c>
      <c r="M20" s="7">
        <f>COUNT(D2:D11)</f>
        <v>9</v>
      </c>
      <c r="N20" s="7">
        <f>DEVSQ(D2:D11)</f>
        <v>3.5000000000000004</v>
      </c>
      <c r="O20" s="7"/>
      <c r="P20" s="7"/>
      <c r="Q20" s="7"/>
      <c r="R20" s="7"/>
      <c r="S20" s="7"/>
      <c r="AK20" s="5"/>
      <c r="AL20" s="5"/>
      <c r="AM20" s="5"/>
      <c r="AN20" s="5"/>
      <c r="AO20" s="5"/>
      <c r="AP20" s="5"/>
    </row>
    <row r="21" spans="1:45" ht="16.2" thickBot="1" x14ac:dyDescent="0.35">
      <c r="A21" t="str">
        <f>C1</f>
        <v>fmo-2 KO</v>
      </c>
      <c r="B21">
        <f>COUNT(C2:C11)</f>
        <v>8</v>
      </c>
      <c r="C21">
        <f>SUM(C2:C11)</f>
        <v>576</v>
      </c>
      <c r="D21">
        <f>AVERAGE(C2:C11)</f>
        <v>72</v>
      </c>
      <c r="E21">
        <f>_xlfn.VAR.S(C2:C11)</f>
        <v>4.3571428571428568</v>
      </c>
      <c r="F21">
        <f>DEVSQ(C2:C11)</f>
        <v>30.5</v>
      </c>
      <c r="G21">
        <f>SQRT(D31/B21)</f>
        <v>0.45995701703130898</v>
      </c>
      <c r="H21">
        <f>D21-G21*_xlfn.T.INV.2T(G17,C31)</f>
        <v>71.082170062720877</v>
      </c>
      <c r="I21">
        <f>D21+G21*_xlfn.T.INV.2T(G17,C31)</f>
        <v>72.917829937279123</v>
      </c>
      <c r="K21" t="str">
        <f>E1</f>
        <v>fmo-4 KO</v>
      </c>
      <c r="L21">
        <f>AVERAGE(E2:E11)</f>
        <v>71.3</v>
      </c>
      <c r="M21">
        <f>COUNT(E2:E11)</f>
        <v>10</v>
      </c>
      <c r="N21">
        <f>DEVSQ(E2:E11)</f>
        <v>20.099999999999994</v>
      </c>
      <c r="U21" s="7"/>
      <c r="V21" s="7"/>
      <c r="W21" s="7"/>
      <c r="X21" s="7"/>
      <c r="Y21" s="7"/>
      <c r="Z21" s="7"/>
    </row>
    <row r="22" spans="1:45" ht="16.2" thickTop="1" x14ac:dyDescent="0.3">
      <c r="A22" t="str">
        <f>D1</f>
        <v>fmo-2 OE</v>
      </c>
      <c r="B22">
        <f>COUNT(D2:D11)</f>
        <v>9</v>
      </c>
      <c r="C22">
        <f>SUM(D2:D11)</f>
        <v>631.5</v>
      </c>
      <c r="D22">
        <f>AVERAGE(D2:D11)</f>
        <v>70.166666666666671</v>
      </c>
      <c r="E22">
        <f>_xlfn.VAR.S(D2:D11)</f>
        <v>0.43750000000000006</v>
      </c>
      <c r="F22">
        <f>DEVSQ(D2:D11)</f>
        <v>3.5000000000000004</v>
      </c>
      <c r="G22">
        <f>SQRT(D31/B22)</f>
        <v>0.43365163439623317</v>
      </c>
      <c r="H22">
        <f>D22-G22*_xlfn.T.INV.2T(G17,C31)</f>
        <v>69.301328303165221</v>
      </c>
      <c r="I22">
        <f>D22+G22*_xlfn.T.INV.2T(G17,C31)</f>
        <v>71.032005030168122</v>
      </c>
      <c r="K22" t="str">
        <f>F1</f>
        <v>fmo-2 OE; fmo-4 OE</v>
      </c>
      <c r="L22">
        <f>AVERAGE(F2:F11)</f>
        <v>69.611111111111114</v>
      </c>
      <c r="M22">
        <f>COUNT(F2:F11)</f>
        <v>9</v>
      </c>
      <c r="N22">
        <f>DEVSQ(F2:F11)</f>
        <v>1.8888888888888891</v>
      </c>
      <c r="AA22" s="9"/>
      <c r="AB22" s="9"/>
      <c r="AC22" s="9"/>
      <c r="AD22" s="9"/>
      <c r="AE22" s="9"/>
      <c r="AF22" s="9"/>
      <c r="AG22" s="9"/>
      <c r="AH22" s="9"/>
      <c r="AI22" s="9"/>
    </row>
    <row r="23" spans="1:45" ht="16.2" thickBot="1" x14ac:dyDescent="0.35">
      <c r="A23" t="str">
        <f>E1</f>
        <v>fmo-4 KO</v>
      </c>
      <c r="B23">
        <f>COUNT(E2:E11)</f>
        <v>10</v>
      </c>
      <c r="C23">
        <f>SUM(E2:E11)</f>
        <v>713</v>
      </c>
      <c r="D23">
        <f>AVERAGE(E2:E11)</f>
        <v>71.3</v>
      </c>
      <c r="E23">
        <f>_xlfn.VAR.S(E2:E11)</f>
        <v>2.2333333333333325</v>
      </c>
      <c r="F23">
        <f>DEVSQ(E2:E11)</f>
        <v>20.099999999999994</v>
      </c>
      <c r="G23">
        <f>SQRT(D31/B23)</f>
        <v>0.41139806272401414</v>
      </c>
      <c r="H23">
        <f>D23-G23*_xlfn.T.INV.2T(G17,C31)</f>
        <v>70.479067947383797</v>
      </c>
      <c r="I23">
        <f>D23+G23*_xlfn.T.INV.2T(G17,C31)</f>
        <v>72.120932052616197</v>
      </c>
      <c r="K23" t="str">
        <f>G1</f>
        <v>fmo-2 OE; fmo-1 KO</v>
      </c>
      <c r="L23">
        <f>AVERAGE(G2:G11)</f>
        <v>69.099999999999994</v>
      </c>
      <c r="M23">
        <f>COUNT(G2:G11)</f>
        <v>10</v>
      </c>
      <c r="N23">
        <f>DEVSQ(G2:G11)</f>
        <v>9.8999999999999986</v>
      </c>
      <c r="AI23" s="8"/>
    </row>
    <row r="24" spans="1:45" ht="16.2" thickTop="1" x14ac:dyDescent="0.3">
      <c r="A24" t="str">
        <f>F1</f>
        <v>fmo-2 OE; fmo-4 OE</v>
      </c>
      <c r="B24">
        <f>COUNT(F2:F11)</f>
        <v>9</v>
      </c>
      <c r="C24">
        <f>SUM(F2:F11)</f>
        <v>626.5</v>
      </c>
      <c r="D24">
        <f>AVERAGE(F2:F11)</f>
        <v>69.611111111111114</v>
      </c>
      <c r="E24">
        <f>_xlfn.VAR.S(F2:F11)</f>
        <v>0.23611111111111113</v>
      </c>
      <c r="F24">
        <f>DEVSQ(F2:F11)</f>
        <v>1.8888888888888891</v>
      </c>
      <c r="G24">
        <f>SQRT(D31/B24)</f>
        <v>0.43365163439623317</v>
      </c>
      <c r="H24">
        <f>D24-G24*_xlfn.T.INV.2T(G17,C31)</f>
        <v>68.745772747609664</v>
      </c>
      <c r="I24">
        <f>D24+G24*_xlfn.T.INV.2T(G17,C31)</f>
        <v>70.476449474612565</v>
      </c>
      <c r="K24" t="str">
        <f>H1</f>
        <v>fmo-2 KO; fmo-4 KO</v>
      </c>
      <c r="L24">
        <f>AVERAGE(H2:H11)</f>
        <v>72.599999999999994</v>
      </c>
      <c r="M24">
        <f>COUNT(H2:H11)</f>
        <v>10</v>
      </c>
      <c r="N24">
        <f>DEVSQ(H2:H11)</f>
        <v>41.9</v>
      </c>
      <c r="AF24" s="9"/>
      <c r="AG24" s="9"/>
      <c r="AH24" s="9"/>
      <c r="AI24" s="9"/>
      <c r="AJ24" s="9"/>
      <c r="AK24" s="9"/>
    </row>
    <row r="25" spans="1:45" ht="16.2" thickBot="1" x14ac:dyDescent="0.35">
      <c r="A25" s="6" t="str">
        <f>G1</f>
        <v>fmo-2 OE; fmo-1 KO</v>
      </c>
      <c r="B25" s="6">
        <f>COUNT(G2:G11)</f>
        <v>10</v>
      </c>
      <c r="C25" s="6">
        <f>SUM(G2:G11)</f>
        <v>691</v>
      </c>
      <c r="D25" s="6">
        <f>AVERAGE(G2:G11)</f>
        <v>69.099999999999994</v>
      </c>
      <c r="E25" s="6">
        <f>_xlfn.VAR.S(G2:G11)</f>
        <v>1.0999999999999999</v>
      </c>
      <c r="F25" s="6">
        <f>DEVSQ(G2:G11)</f>
        <v>9.8999999999999986</v>
      </c>
      <c r="G25" s="6">
        <f>SQRT(D31/B25)</f>
        <v>0.41139806272401414</v>
      </c>
      <c r="H25" s="6">
        <f>D25-G25*_xlfn.T.INV.2T(G17,C31)</f>
        <v>68.279067947383794</v>
      </c>
      <c r="I25" s="6">
        <f>D25+G25*_xlfn.T.INV.2T(G17,C31)</f>
        <v>69.920932052616195</v>
      </c>
      <c r="K25" s="6"/>
      <c r="L25" s="6"/>
      <c r="M25" s="6">
        <f>SUM(M17:M24)</f>
        <v>76</v>
      </c>
      <c r="N25" s="6">
        <f>SUM(N17:N24)</f>
        <v>115.08888888888887</v>
      </c>
      <c r="O25" s="6">
        <f>M25-COUNT(M17:M24)</f>
        <v>68</v>
      </c>
      <c r="P25" s="6">
        <f>[1]!DCRIT(COUNT(M17:M24),O25,O15)</f>
        <v>2.6815882352941176</v>
      </c>
    </row>
    <row r="26" spans="1:45" ht="16.8" thickTop="1" thickBot="1" x14ac:dyDescent="0.35">
      <c r="A26" t="str">
        <f>H1</f>
        <v>fmo-2 KO; fmo-4 KO</v>
      </c>
      <c r="B26">
        <f>COUNT(H2:H11)</f>
        <v>10</v>
      </c>
      <c r="C26">
        <f>SUM(H2:H11)</f>
        <v>726</v>
      </c>
      <c r="D26">
        <f>AVERAGE(H2:H11)</f>
        <v>72.599999999999994</v>
      </c>
      <c r="E26">
        <f>_xlfn.VAR.S(H2:H11)</f>
        <v>4.655555555555555</v>
      </c>
      <c r="F26">
        <f>DEVSQ(H2:H11)</f>
        <v>41.9</v>
      </c>
      <c r="G26">
        <f>SQRT(D31/B26)</f>
        <v>0.41139806272401414</v>
      </c>
      <c r="H26">
        <f>D26-G26*_xlfn.T.INV.2T(G17,C31)</f>
        <v>71.779067947383794</v>
      </c>
      <c r="I26">
        <f>D26+G26*_xlfn.T.INV.2T(G17,C31)</f>
        <v>73.420932052616195</v>
      </c>
      <c r="K26" t="s">
        <v>39</v>
      </c>
      <c r="V26" s="9"/>
      <c r="W26" s="9"/>
      <c r="X26" s="9"/>
      <c r="Y26" s="9"/>
      <c r="Z26" s="9"/>
      <c r="AA26" s="9"/>
      <c r="AB26" s="9"/>
      <c r="AC26" s="9"/>
      <c r="AD26" s="9"/>
    </row>
    <row r="27" spans="1:45" ht="16.2" thickTop="1" x14ac:dyDescent="0.3">
      <c r="A27" s="15"/>
      <c r="B27" s="15"/>
      <c r="C27" s="15"/>
      <c r="D27" s="15"/>
      <c r="E27" s="15"/>
      <c r="F27" s="15"/>
      <c r="G27" s="15"/>
      <c r="H27" s="15"/>
      <c r="I27" s="15"/>
      <c r="K27" s="10" t="s">
        <v>34</v>
      </c>
      <c r="L27" s="10" t="s">
        <v>35</v>
      </c>
      <c r="M27" s="10" t="s">
        <v>40</v>
      </c>
      <c r="N27" s="10" t="s">
        <v>41</v>
      </c>
      <c r="O27" s="10" t="s">
        <v>42</v>
      </c>
      <c r="P27" s="10" t="s">
        <v>43</v>
      </c>
      <c r="Q27" s="10" t="s">
        <v>44</v>
      </c>
      <c r="R27" s="10" t="s">
        <v>45</v>
      </c>
      <c r="S27" s="10" t="s">
        <v>46</v>
      </c>
    </row>
    <row r="28" spans="1:45" ht="16.2" thickBot="1" x14ac:dyDescent="0.35">
      <c r="A28" t="s">
        <v>20</v>
      </c>
      <c r="K28" s="6" t="str">
        <f>K18</f>
        <v>fmo-1 KO</v>
      </c>
      <c r="L28" s="6">
        <f>L$17-L18</f>
        <v>-0.69999999999998863</v>
      </c>
      <c r="M28" s="6">
        <f>SQRT(N$25/O$25*(1/M$17+1/M18))</f>
        <v>0.58180471983831805</v>
      </c>
      <c r="N28" s="6">
        <f>ABS(L28/M28)</f>
        <v>1.2031528382831214</v>
      </c>
      <c r="O28" s="6">
        <f>L28-M28*P$25</f>
        <v>-2.2601606919570125</v>
      </c>
      <c r="P28" s="6">
        <f>L28+M28*P$25</f>
        <v>0.86016069195703526</v>
      </c>
      <c r="Q28" s="6">
        <f>[1]!DPROB(N28,COUNT(M$17:M$24),O$25)</f>
        <v>1</v>
      </c>
      <c r="R28" s="6">
        <f>M28*P$25</f>
        <v>1.5601606919570239</v>
      </c>
      <c r="S28" s="6">
        <f>ABS(L28)*SQRT(O$25/N$25)</f>
        <v>0.53806630674457412</v>
      </c>
      <c r="AK28" s="6"/>
      <c r="AL28" s="6"/>
      <c r="AM28" s="6"/>
      <c r="AN28" s="6"/>
      <c r="AO28" s="6"/>
      <c r="AP28" s="6"/>
    </row>
    <row r="29" spans="1:45" ht="16.8" thickTop="1" thickBot="1" x14ac:dyDescent="0.35">
      <c r="A29" s="10" t="s">
        <v>21</v>
      </c>
      <c r="B29" s="10" t="s">
        <v>16</v>
      </c>
      <c r="C29" s="10" t="s">
        <v>22</v>
      </c>
      <c r="D29" s="10" t="s">
        <v>23</v>
      </c>
      <c r="E29" s="10" t="s">
        <v>24</v>
      </c>
      <c r="F29" s="10" t="s">
        <v>25</v>
      </c>
      <c r="G29" s="10" t="s">
        <v>26</v>
      </c>
      <c r="H29" s="10" t="s">
        <v>27</v>
      </c>
      <c r="I29" s="10" t="s">
        <v>28</v>
      </c>
      <c r="K29" s="6" t="str">
        <f t="shared" ref="K29:K34" si="0">K19</f>
        <v>fmo-2 KO</v>
      </c>
      <c r="L29" s="6">
        <f t="shared" ref="L29:L34" si="1">L$17-L19</f>
        <v>-3.5999999999999943</v>
      </c>
      <c r="M29" s="6">
        <f t="shared" ref="M29:M34" si="2">SQRT(N$25/O$25*(1/M$17+1/M19))</f>
        <v>0.6170970940860212</v>
      </c>
      <c r="N29" s="6">
        <f t="shared" ref="N29:N34" si="3">ABS(L29/M29)</f>
        <v>5.833765925169252</v>
      </c>
      <c r="O29" s="6">
        <f t="shared" ref="O29:O34" si="4">L29-M29*P$25</f>
        <v>-5.2548003075352563</v>
      </c>
      <c r="P29" s="6">
        <f t="shared" ref="P29:P34" si="5">L29+M29*P$25</f>
        <v>-1.9451996924647326</v>
      </c>
      <c r="Q29" s="6">
        <f>[1]!DPROB(N29,COUNT(M$17:M$24),O$25)</f>
        <v>0</v>
      </c>
      <c r="R29" s="6">
        <f t="shared" ref="R29:R34" si="6">M29*P$25</f>
        <v>1.6548003075352617</v>
      </c>
      <c r="S29" s="6">
        <f t="shared" ref="S29:S34" si="7">ABS(L29)*SQRT(O$25/N$25)</f>
        <v>2.767198148972136</v>
      </c>
    </row>
    <row r="30" spans="1:45" ht="16.2" thickTop="1" x14ac:dyDescent="0.3">
      <c r="A30" s="7" t="s">
        <v>29</v>
      </c>
      <c r="B30" s="7">
        <f>B32-B31</f>
        <v>155.16111111111113</v>
      </c>
      <c r="C30" s="7">
        <f>COUNTA(A19:A26)-1</f>
        <v>7</v>
      </c>
      <c r="D30" s="7">
        <f>B30/C30</f>
        <v>22.165873015873018</v>
      </c>
      <c r="E30" s="7">
        <f>D30/D31</f>
        <v>13.096654070008002</v>
      </c>
      <c r="F30" s="7">
        <f>_xlfn.F.DIST.RT(E30,C30,C31)</f>
        <v>1.503746957654931E-10</v>
      </c>
      <c r="G30" s="7">
        <f>_xlfn.F.INV.RT(G17,C30,C31)</f>
        <v>2.1475320408797085</v>
      </c>
      <c r="H30" s="7">
        <f>SQRT(DEVSQ(D19:D26)/(D31*C30))</f>
        <v>1.1679273917643256</v>
      </c>
      <c r="I30" s="7">
        <f>(B32-C32*D31)/(B32+D31)</f>
        <v>0.52700013459208983</v>
      </c>
      <c r="K30" s="6" t="str">
        <f t="shared" si="0"/>
        <v>fmo-2 OE</v>
      </c>
      <c r="L30" s="6">
        <f t="shared" si="1"/>
        <v>-1.7666666666666657</v>
      </c>
      <c r="M30" s="6">
        <f t="shared" si="2"/>
        <v>0.59774752699412836</v>
      </c>
      <c r="N30" s="6">
        <f t="shared" si="3"/>
        <v>2.9555399008518517</v>
      </c>
      <c r="O30" s="6">
        <f t="shared" si="4"/>
        <v>-3.369579402730273</v>
      </c>
      <c r="P30" s="6">
        <f t="shared" si="5"/>
        <v>-0.16375393060305821</v>
      </c>
      <c r="Q30" s="6">
        <f>[1]!DPROB(N30,COUNT(M$17:M$24),O$25)</f>
        <v>2.3785857096045221E-2</v>
      </c>
      <c r="R30" s="6">
        <f t="shared" si="6"/>
        <v>1.6029127360636075</v>
      </c>
      <c r="S30" s="6">
        <f t="shared" si="7"/>
        <v>1.3579768694029941</v>
      </c>
      <c r="AA30" s="6"/>
      <c r="AB30" s="6"/>
      <c r="AC30" s="6"/>
      <c r="AD30" s="6"/>
      <c r="AE30" s="6"/>
      <c r="AF30" s="6"/>
      <c r="AG30" s="6"/>
      <c r="AH30" s="6"/>
      <c r="AI30" s="6"/>
      <c r="AK30" s="5"/>
      <c r="AL30" s="5"/>
      <c r="AM30" s="5"/>
      <c r="AN30" s="5"/>
      <c r="AO30" s="5"/>
      <c r="AP30" s="5"/>
      <c r="AQ30" s="5"/>
      <c r="AR30" s="5"/>
      <c r="AS30" s="5"/>
    </row>
    <row r="31" spans="1:45" ht="16.2" thickBot="1" x14ac:dyDescent="0.35">
      <c r="A31" t="s">
        <v>30</v>
      </c>
      <c r="B31">
        <f>SUM(F19:F26)</f>
        <v>115.08888888888887</v>
      </c>
      <c r="C31">
        <f>C32-C30</f>
        <v>68</v>
      </c>
      <c r="D31">
        <f>B31/C31</f>
        <v>1.6924836601307187</v>
      </c>
      <c r="K31" s="6" t="str">
        <f t="shared" si="0"/>
        <v>fmo-4 KO</v>
      </c>
      <c r="L31" s="6">
        <f t="shared" si="1"/>
        <v>-2.8999999999999915</v>
      </c>
      <c r="M31" s="6">
        <f t="shared" si="2"/>
        <v>0.58180471983831805</v>
      </c>
      <c r="N31" s="6">
        <f t="shared" si="3"/>
        <v>4.9844903300301411</v>
      </c>
      <c r="O31" s="6">
        <f t="shared" si="4"/>
        <v>-4.4601606919570154</v>
      </c>
      <c r="P31" s="6">
        <f t="shared" si="5"/>
        <v>-1.3398393080429676</v>
      </c>
      <c r="Q31" s="6">
        <f>[1]!DPROB(N31,COUNT(M$17:M$24),O$25)</f>
        <v>0</v>
      </c>
      <c r="R31" s="6">
        <f t="shared" si="6"/>
        <v>1.5601606919570239</v>
      </c>
      <c r="S31" s="6">
        <f t="shared" si="7"/>
        <v>2.229131842227551</v>
      </c>
      <c r="AK31" s="6"/>
      <c r="AL31" s="6"/>
      <c r="AM31" s="6"/>
      <c r="AN31" s="6"/>
      <c r="AO31" s="6"/>
      <c r="AP31" s="6"/>
      <c r="AQ31" s="6"/>
      <c r="AR31" s="6"/>
      <c r="AS31" s="6"/>
    </row>
    <row r="32" spans="1:45" ht="16.2" thickTop="1" x14ac:dyDescent="0.3">
      <c r="A32" s="14" t="s">
        <v>31</v>
      </c>
      <c r="B32" s="14">
        <f>DEVSQ(A2:H11)</f>
        <v>270.25</v>
      </c>
      <c r="C32" s="14">
        <f>COUNT(A2:H11)-1</f>
        <v>75</v>
      </c>
      <c r="D32" s="14">
        <f>B32/C32</f>
        <v>3.6033333333333335</v>
      </c>
      <c r="E32" s="14"/>
      <c r="F32" s="14"/>
      <c r="G32" s="14"/>
      <c r="H32" s="14"/>
      <c r="I32" s="14"/>
      <c r="K32" s="6" t="str">
        <f t="shared" si="0"/>
        <v>fmo-2 OE; fmo-4 OE</v>
      </c>
      <c r="L32" s="6">
        <f t="shared" si="1"/>
        <v>-1.2111111111111086</v>
      </c>
      <c r="M32" s="6">
        <f t="shared" si="2"/>
        <v>0.59774752699412836</v>
      </c>
      <c r="N32" s="6">
        <f t="shared" si="3"/>
        <v>2.0261248376908889</v>
      </c>
      <c r="O32" s="6">
        <f t="shared" si="4"/>
        <v>-2.8140238471747159</v>
      </c>
      <c r="P32" s="6">
        <f t="shared" si="5"/>
        <v>0.39180162495249893</v>
      </c>
      <c r="Q32" s="6">
        <f>[1]!DPROB(N32,COUNT(M$17:M$24),O$25)</f>
        <v>1</v>
      </c>
      <c r="R32" s="6">
        <f t="shared" si="6"/>
        <v>1.6029127360636075</v>
      </c>
      <c r="S32" s="6">
        <f t="shared" si="7"/>
        <v>0.93094011801840326</v>
      </c>
      <c r="AA32" s="5"/>
      <c r="AB32" s="5"/>
      <c r="AC32" s="5"/>
      <c r="AD32" s="5"/>
      <c r="AE32" s="5"/>
      <c r="AF32" s="11"/>
      <c r="AG32" s="11"/>
      <c r="AH32" s="11"/>
      <c r="AI32" s="11"/>
      <c r="AJ32" s="12"/>
      <c r="AK32" s="12"/>
    </row>
    <row r="33" spans="11:45" ht="16.2" thickBot="1" x14ac:dyDescent="0.35">
      <c r="K33" s="6" t="str">
        <f t="shared" si="0"/>
        <v>fmo-2 OE; fmo-1 KO</v>
      </c>
      <c r="L33" s="6">
        <f t="shared" si="1"/>
        <v>-0.69999999999998863</v>
      </c>
      <c r="M33" s="6">
        <f t="shared" si="2"/>
        <v>0.58180471983831805</v>
      </c>
      <c r="N33" s="6">
        <f t="shared" si="3"/>
        <v>1.2031528382831214</v>
      </c>
      <c r="O33" s="6">
        <f t="shared" si="4"/>
        <v>-2.2601606919570125</v>
      </c>
      <c r="P33" s="6">
        <f t="shared" si="5"/>
        <v>0.86016069195703526</v>
      </c>
      <c r="Q33" s="6">
        <f>[1]!DPROB(N33,COUNT(M$17:M$24),O$25)</f>
        <v>1</v>
      </c>
      <c r="R33" s="6">
        <f t="shared" si="6"/>
        <v>1.5601606919570239</v>
      </c>
      <c r="S33" s="6">
        <f t="shared" si="7"/>
        <v>0.53806630674457412</v>
      </c>
    </row>
    <row r="34" spans="11:45" ht="16.2" thickTop="1" x14ac:dyDescent="0.3">
      <c r="K34" s="13" t="str">
        <f t="shared" si="0"/>
        <v>fmo-2 KO; fmo-4 KO</v>
      </c>
      <c r="L34" s="13">
        <f t="shared" si="1"/>
        <v>-4.1999999999999886</v>
      </c>
      <c r="M34" s="13">
        <f t="shared" si="2"/>
        <v>0.58180471983831805</v>
      </c>
      <c r="N34" s="13">
        <f t="shared" si="3"/>
        <v>7.2189170296988259</v>
      </c>
      <c r="O34" s="13">
        <f t="shared" si="4"/>
        <v>-5.7601606919570125</v>
      </c>
      <c r="P34" s="13">
        <f t="shared" si="5"/>
        <v>-2.6398393080429647</v>
      </c>
      <c r="Q34" s="13">
        <f>[1]!DPROB(N34,COUNT(M$17:M$24),O$25)</f>
        <v>0</v>
      </c>
      <c r="R34" s="13">
        <f t="shared" si="6"/>
        <v>1.5601606919570239</v>
      </c>
      <c r="S34" s="13">
        <f t="shared" si="7"/>
        <v>3.2283978404674882</v>
      </c>
      <c r="V34" s="6"/>
      <c r="W34" s="6"/>
      <c r="X34" s="6"/>
      <c r="Y34" s="6"/>
      <c r="Z34" s="6"/>
      <c r="AA34" s="6"/>
      <c r="AB34" s="6"/>
      <c r="AC34" s="6"/>
      <c r="AD34" s="6"/>
      <c r="AF34" s="9"/>
      <c r="AG34" s="9"/>
      <c r="AH34" s="9"/>
      <c r="AI34" s="9"/>
      <c r="AJ34" s="9"/>
      <c r="AK34" s="9"/>
      <c r="AL34" s="9"/>
      <c r="AM34" s="9"/>
      <c r="AN34" s="9"/>
    </row>
    <row r="35" spans="11:45" ht="16.2" thickBot="1" x14ac:dyDescent="0.35">
      <c r="AE35" s="7"/>
      <c r="AF35" s="13"/>
      <c r="AG35" s="13"/>
      <c r="AH35" s="13"/>
      <c r="AI35" s="13"/>
      <c r="AJ35" s="6"/>
      <c r="AK35" s="6"/>
      <c r="AL35" s="6"/>
      <c r="AM35" s="6"/>
      <c r="AN35" s="6"/>
    </row>
    <row r="36" spans="11:45" ht="16.2" thickTop="1" x14ac:dyDescent="0.3">
      <c r="V36" s="10"/>
      <c r="W36" s="10"/>
      <c r="X36" s="10"/>
      <c r="Y36" s="10"/>
      <c r="Z36" s="10"/>
      <c r="AA36" s="10"/>
      <c r="AB36" s="10"/>
      <c r="AC36" s="10"/>
      <c r="AD36" s="10"/>
      <c r="AF36" s="7"/>
      <c r="AG36" s="7"/>
      <c r="AH36" s="7"/>
      <c r="AI36" s="7"/>
      <c r="AO36" s="7"/>
      <c r="AP36" s="7"/>
      <c r="AQ36" s="7"/>
      <c r="AR36" s="7"/>
      <c r="AS36" s="7"/>
    </row>
    <row r="37" spans="11:45" x14ac:dyDescent="0.3">
      <c r="AF37" s="7"/>
      <c r="AG37" s="7"/>
      <c r="AH37" s="7"/>
      <c r="AI37" s="7"/>
    </row>
    <row r="38" spans="11:45" x14ac:dyDescent="0.3">
      <c r="AF38" s="7"/>
      <c r="AG38" s="7"/>
      <c r="AH38" s="7"/>
      <c r="AI38" s="7"/>
    </row>
    <row r="39" spans="11:45" x14ac:dyDescent="0.3">
      <c r="V39" s="7"/>
      <c r="W39" s="7"/>
      <c r="X39" s="7"/>
      <c r="Y39" s="7"/>
      <c r="Z39" s="7"/>
      <c r="AA39" s="7"/>
      <c r="AB39" s="7"/>
      <c r="AC39" s="7"/>
      <c r="AD39" s="7"/>
      <c r="AF39" s="7"/>
      <c r="AG39" s="7"/>
      <c r="AH39" s="7"/>
      <c r="AI39" s="7"/>
    </row>
    <row r="40" spans="11:45" x14ac:dyDescent="0.3">
      <c r="AF40" s="14"/>
      <c r="AG40" s="14"/>
      <c r="AH40" s="14"/>
      <c r="AI40" s="14"/>
      <c r="AJ40" s="14"/>
      <c r="AK40" s="14"/>
      <c r="AL40" s="14"/>
      <c r="AM40" s="14"/>
      <c r="AN4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Tuckowski, Angela</cp:lastModifiedBy>
  <cp:lastPrinted>2019-08-05T20:26:15Z</cp:lastPrinted>
  <dcterms:created xsi:type="dcterms:W3CDTF">2018-12-01T13:37:31Z</dcterms:created>
  <dcterms:modified xsi:type="dcterms:W3CDTF">2023-12-05T18:54:46Z</dcterms:modified>
</cp:coreProperties>
</file>